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Balikpapan\"/>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14" i="6" l="1"/>
  <c r="C15" i="6"/>
  <c r="C16" i="6"/>
  <c r="C17" i="6"/>
  <c r="C18" i="6"/>
  <c r="C19" i="6"/>
  <c r="C20" i="6"/>
  <c r="C21" i="6"/>
  <c r="C22" i="6"/>
  <c r="C23"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G30" i="7" s="1"/>
  <c r="P35" i="34" s="1"/>
  <c r="I28" i="6"/>
  <c r="I27" i="6"/>
  <c r="I26" i="6"/>
  <c r="I25" i="6"/>
  <c r="G26" i="7" s="1"/>
  <c r="P31" i="34" s="1"/>
  <c r="I24" i="6"/>
  <c r="I23" i="6"/>
  <c r="I22" i="6"/>
  <c r="I21" i="6"/>
  <c r="G22" i="7" s="1"/>
  <c r="P27" i="34" s="1"/>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M43" i="6"/>
  <c r="K44" i="7" s="1"/>
  <c r="N43" i="6"/>
  <c r="M44" i="6"/>
  <c r="N44" i="6"/>
  <c r="M45" i="6"/>
  <c r="N45" i="6"/>
  <c r="M46" i="6"/>
  <c r="K47" i="7" s="1"/>
  <c r="N46" i="6"/>
  <c r="M47" i="6"/>
  <c r="N47" i="6"/>
  <c r="M48" i="6"/>
  <c r="N48" i="6"/>
  <c r="L49" i="7" s="1"/>
  <c r="M49" i="6"/>
  <c r="N49" i="6"/>
  <c r="M50" i="6"/>
  <c r="N50" i="6"/>
  <c r="M51" i="6"/>
  <c r="N51" i="6"/>
  <c r="M52" i="6"/>
  <c r="N52" i="6"/>
  <c r="M53" i="6"/>
  <c r="N53" i="6"/>
  <c r="M54" i="6"/>
  <c r="N54" i="6"/>
  <c r="M55" i="6"/>
  <c r="N55" i="6"/>
  <c r="M56" i="6"/>
  <c r="N56" i="6"/>
  <c r="L57" i="7" s="1"/>
  <c r="M57" i="6"/>
  <c r="N57" i="6"/>
  <c r="H58" i="7"/>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M72" i="6"/>
  <c r="N72" i="6"/>
  <c r="M73" i="6"/>
  <c r="N73" i="6"/>
  <c r="L74" i="7" s="1"/>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N88" i="6"/>
  <c r="L89" i="7" s="1"/>
  <c r="M89" i="6"/>
  <c r="N89" i="6"/>
  <c r="M90" i="6"/>
  <c r="N90" i="6"/>
  <c r="M91" i="6"/>
  <c r="N91" i="6"/>
  <c r="M92" i="6"/>
  <c r="N92" i="6"/>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L65" i="6"/>
  <c r="E82" i="6"/>
  <c r="E64" i="6"/>
  <c r="E76" i="6"/>
  <c r="E60" i="6"/>
  <c r="J67" i="6"/>
  <c r="E55" i="6"/>
  <c r="E36" i="6"/>
  <c r="E21" i="6"/>
  <c r="K51" i="6"/>
  <c r="E54" i="6"/>
  <c r="E66" i="6"/>
  <c r="E79" i="6"/>
  <c r="F79" i="6"/>
  <c r="H79" i="6"/>
  <c r="J79" i="6"/>
  <c r="K79" i="6"/>
  <c r="L79" i="6"/>
  <c r="J42" i="6"/>
  <c r="E88" i="6"/>
  <c r="J22" i="6"/>
  <c r="J92" i="6"/>
  <c r="E87" i="6"/>
  <c r="E51" i="6"/>
  <c r="E33" i="6"/>
  <c r="J82" i="6"/>
  <c r="E45" i="6"/>
  <c r="E27" i="6"/>
  <c r="E74" i="6"/>
  <c r="C75" i="7" s="1"/>
  <c r="C80" i="18" s="1"/>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G72" i="7"/>
  <c r="P77" i="34" s="1"/>
  <c r="C29" i="7"/>
  <c r="C34" i="18" s="1"/>
  <c r="L55" i="6"/>
  <c r="L25" i="6"/>
  <c r="K22" i="6"/>
  <c r="E22" i="6"/>
  <c r="F22" i="6"/>
  <c r="H22" i="6"/>
  <c r="L22" i="6"/>
  <c r="F92" i="6"/>
  <c r="K47" i="6"/>
  <c r="F26" i="6"/>
  <c r="L17" i="6"/>
  <c r="L75" i="6"/>
  <c r="G85" i="7"/>
  <c r="P90" i="34" s="1"/>
  <c r="E26" i="7"/>
  <c r="P31" i="35" s="1"/>
  <c r="G45" i="7"/>
  <c r="P50" i="34" s="1"/>
  <c r="F77" i="6"/>
  <c r="D78" i="7" s="1"/>
  <c r="C83" i="35" s="1"/>
  <c r="L52" i="6"/>
  <c r="L57" i="6"/>
  <c r="L70" i="6"/>
  <c r="L72" i="6"/>
  <c r="K25" i="6"/>
  <c r="K72" i="6"/>
  <c r="E72" i="6"/>
  <c r="F72" i="6"/>
  <c r="D73" i="7" s="1"/>
  <c r="C78" i="35" s="1"/>
  <c r="H72" i="6"/>
  <c r="J72" i="6"/>
  <c r="K46" i="6"/>
  <c r="I47" i="7" s="1"/>
  <c r="F53" i="6"/>
  <c r="L86" i="6"/>
  <c r="K92" i="6"/>
  <c r="F59" i="6"/>
  <c r="C46" i="7"/>
  <c r="C51" i="18" s="1"/>
  <c r="K48" i="6"/>
  <c r="I49" i="7" s="1"/>
  <c r="L46" i="6"/>
  <c r="O68" i="7"/>
  <c r="K63" i="7"/>
  <c r="F19" i="6"/>
  <c r="L68" i="6"/>
  <c r="L39" i="6"/>
  <c r="L29" i="6"/>
  <c r="J30" i="7" s="1"/>
  <c r="K77" i="6"/>
  <c r="K55" i="6"/>
  <c r="K81" i="6"/>
  <c r="K59" i="6"/>
  <c r="K74" i="6"/>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J92" i="7" s="1"/>
  <c r="L47" i="6"/>
  <c r="J48" i="7" s="1"/>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I83" i="7" s="1"/>
  <c r="K62" i="6"/>
  <c r="K20" i="6"/>
  <c r="K58" i="6"/>
  <c r="L15" i="6"/>
  <c r="J16" i="7" s="1"/>
  <c r="L36" i="6"/>
  <c r="L61" i="6"/>
  <c r="L77" i="6"/>
  <c r="J78" i="7" s="1"/>
  <c r="F83" i="6"/>
  <c r="F57" i="6"/>
  <c r="F23" i="6"/>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D81" i="7" s="1"/>
  <c r="C86" i="31" s="1"/>
  <c r="F36" i="6"/>
  <c r="F40" i="6"/>
  <c r="F25" i="6"/>
  <c r="F76" i="6"/>
  <c r="E19" i="6"/>
  <c r="E56" i="6"/>
  <c r="E24" i="6"/>
  <c r="E40" i="6"/>
  <c r="E49" i="6"/>
  <c r="E32" i="6"/>
  <c r="E31" i="6"/>
  <c r="E71" i="6"/>
  <c r="E92" i="6"/>
  <c r="H69" i="6"/>
  <c r="J89" i="6"/>
  <c r="J48" i="6"/>
  <c r="J23" i="6"/>
  <c r="J81" i="6"/>
  <c r="J69" i="6"/>
  <c r="J36" i="6"/>
  <c r="O81" i="7"/>
  <c r="C86" i="37" s="1"/>
  <c r="I33" i="7"/>
  <c r="L45" i="7"/>
  <c r="C47" i="7"/>
  <c r="P52" i="18" s="1"/>
  <c r="O43" i="7"/>
  <c r="P48" i="37" s="1"/>
  <c r="F29" i="7"/>
  <c r="P34" i="32" s="1"/>
  <c r="B19" i="32"/>
  <c r="F70" i="28"/>
  <c r="F58" i="28"/>
  <c r="F81" i="28"/>
  <c r="F19" i="28"/>
  <c r="F45" i="28"/>
  <c r="K7" i="18"/>
  <c r="W7" i="18"/>
  <c r="B19" i="35"/>
  <c r="K7" i="31"/>
  <c r="W7" i="31"/>
  <c r="K7" i="32"/>
  <c r="W7" i="32"/>
  <c r="K7" i="33"/>
  <c r="E81" i="7"/>
  <c r="P86" i="35" s="1"/>
  <c r="E74" i="7"/>
  <c r="P79" i="35" s="1"/>
  <c r="E46" i="7"/>
  <c r="P51" i="35" s="1"/>
  <c r="E35" i="7"/>
  <c r="P40" i="35" s="1"/>
  <c r="E28" i="7"/>
  <c r="P33" i="35" s="1"/>
  <c r="O46" i="4"/>
  <c r="K7" i="34"/>
  <c r="W7" i="34"/>
  <c r="K7" i="35"/>
  <c r="O24" i="7"/>
  <c r="P29" i="37" s="1"/>
  <c r="D24" i="7"/>
  <c r="O52" i="7"/>
  <c r="C57" i="37" s="1"/>
  <c r="O26" i="7"/>
  <c r="C31" i="37" s="1"/>
  <c r="D26" i="7"/>
  <c r="C31" i="31" s="1"/>
  <c r="L93" i="7"/>
  <c r="H50" i="7"/>
  <c r="K89" i="7"/>
  <c r="O89" i="7"/>
  <c r="P94" i="37" s="1"/>
  <c r="O19" i="33"/>
  <c r="B15" i="7"/>
  <c r="B20" i="33" s="1"/>
  <c r="O19" i="37"/>
  <c r="O79" i="7"/>
  <c r="C84" i="37" s="1"/>
  <c r="G16" i="7"/>
  <c r="P21" i="34" s="1"/>
  <c r="J17" i="7"/>
  <c r="H17" i="7"/>
  <c r="P22" i="33" s="1"/>
  <c r="I46" i="7"/>
  <c r="O46" i="7"/>
  <c r="C51" i="37" s="1"/>
  <c r="G88" i="7"/>
  <c r="P93" i="34" s="1"/>
  <c r="O21" i="7"/>
  <c r="C26" i="37" s="1"/>
  <c r="I30" i="7"/>
  <c r="H35" i="7"/>
  <c r="P40" i="33" s="1"/>
  <c r="I56" i="7"/>
  <c r="G28" i="7"/>
  <c r="P33" i="34" s="1"/>
  <c r="K28" i="7"/>
  <c r="O28" i="7"/>
  <c r="P33" i="37" s="1"/>
  <c r="F28" i="7"/>
  <c r="F65" i="7"/>
  <c r="P70" i="32" s="1"/>
  <c r="G33" i="7"/>
  <c r="P38" i="34" s="1"/>
  <c r="O45" i="7"/>
  <c r="L72" i="7"/>
  <c r="I85" i="7"/>
  <c r="G92" i="7"/>
  <c r="P97" i="34" s="1"/>
  <c r="K92" i="7"/>
  <c r="O92" i="7"/>
  <c r="P97" i="37" s="1"/>
  <c r="H76" i="7"/>
  <c r="P81" i="33" s="1"/>
  <c r="J81" i="7"/>
  <c r="F81" i="7"/>
  <c r="C83" i="7"/>
  <c r="C54" i="7"/>
  <c r="W7" i="36"/>
  <c r="W7" i="37"/>
  <c r="K7" i="36"/>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40" i="33" l="1"/>
  <c r="C94" i="37"/>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C80" i="33" s="1"/>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P35" i="32" s="1"/>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33" i="7"/>
  <c r="P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32" i="36"/>
  <c r="J31" i="39" s="1"/>
  <c r="Q34" i="40"/>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J81" i="39" s="1"/>
  <c r="E82" i="18"/>
  <c r="Q82" i="33"/>
  <c r="E82" i="34"/>
  <c r="Q82" i="37"/>
  <c r="Q82" i="32"/>
  <c r="Q20" i="40"/>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P67" i="32"/>
  <c r="C67" i="34"/>
  <c r="C62" i="34"/>
  <c r="P52" i="32"/>
  <c r="C50" i="34"/>
  <c r="C42" i="34"/>
  <c r="C34" i="32"/>
  <c r="F46" i="7"/>
  <c r="E16" i="7"/>
  <c r="P21" i="35" s="1"/>
  <c r="E56" i="7"/>
  <c r="P61" i="35" s="1"/>
  <c r="O62" i="6"/>
  <c r="M63" i="7" s="1"/>
  <c r="O74" i="6"/>
  <c r="M75" i="7" s="1"/>
  <c r="O23" i="6"/>
  <c r="M24" i="7" s="1"/>
  <c r="J26" i="7"/>
  <c r="P82" i="33"/>
  <c r="C82" i="33"/>
  <c r="P88" i="33"/>
  <c r="P51"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O88" i="6"/>
  <c r="M89" i="7" s="1"/>
  <c r="O50" i="6"/>
  <c r="P50" i="6" s="1"/>
  <c r="O20" i="6"/>
  <c r="M21" i="7" s="1"/>
  <c r="O14" i="6"/>
  <c r="M15" i="7" s="1"/>
  <c r="C97" i="31"/>
  <c r="O64" i="6"/>
  <c r="M65" i="7" s="1"/>
  <c r="O31" i="6"/>
  <c r="M32" i="7" s="1"/>
  <c r="O49" i="6"/>
  <c r="M50" i="7" s="1"/>
  <c r="C62" i="18"/>
  <c r="P62" i="18"/>
  <c r="P67" i="18"/>
  <c r="P23"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P76" i="6"/>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M94" i="7"/>
  <c r="F94" i="7"/>
  <c r="K93" i="7"/>
  <c r="K67" i="7"/>
  <c r="K61" i="7"/>
  <c r="I32" i="7"/>
  <c r="H32" i="7"/>
  <c r="P37" i="33" s="1"/>
  <c r="C82" i="37"/>
  <c r="C82" i="31"/>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P77" i="33"/>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P50" i="33"/>
  <c r="C50" i="33"/>
  <c r="C80" i="34"/>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29" i="37"/>
  <c r="C33" i="32"/>
  <c r="C29" i="34"/>
  <c r="P34" i="18"/>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8" i="32"/>
  <c r="P80" i="32"/>
  <c r="P80" i="18"/>
  <c r="P84" i="31"/>
  <c r="C84" i="35"/>
  <c r="C21" i="31"/>
  <c r="P21" i="31"/>
  <c r="C55" i="33"/>
  <c r="P55"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F82" i="33"/>
  <c r="H81" i="39"/>
  <c r="K10" i="31"/>
  <c r="K12" i="31"/>
  <c r="K9" i="31"/>
  <c r="O21" i="40"/>
  <c r="O21" i="34"/>
  <c r="O21" i="18"/>
  <c r="O21" i="36"/>
  <c r="B21" i="36"/>
  <c r="O21" i="33"/>
  <c r="O21" i="32"/>
  <c r="B21" i="18"/>
  <c r="B21" i="32"/>
  <c r="O21" i="37"/>
  <c r="B21" i="33"/>
  <c r="B21" i="37"/>
  <c r="W12" i="33"/>
  <c r="W10" i="33"/>
  <c r="D12" i="39"/>
  <c r="W6" i="34"/>
  <c r="K98" i="39"/>
  <c r="K90" i="39"/>
  <c r="K82" i="39"/>
  <c r="K74" i="39"/>
  <c r="K66" i="39"/>
  <c r="K58" i="39"/>
  <c r="K50" i="39"/>
  <c r="K42" i="39"/>
  <c r="K34" i="39"/>
  <c r="K26" i="39"/>
  <c r="K91" i="39"/>
  <c r="K83" i="39"/>
  <c r="K75" i="39"/>
  <c r="K67" i="39"/>
  <c r="K59" i="39"/>
  <c r="K51" i="39"/>
  <c r="K43" i="39"/>
  <c r="K35" i="39"/>
  <c r="K27" i="39"/>
  <c r="K19" i="39"/>
  <c r="K9" i="18"/>
  <c r="C31" i="35"/>
  <c r="C29" i="32"/>
  <c r="P51" i="18"/>
  <c r="P93" i="32"/>
  <c r="P33" i="31"/>
  <c r="P86" i="31"/>
  <c r="C88" i="32"/>
  <c r="C83" i="32"/>
  <c r="P76" i="33"/>
  <c r="P88" i="18"/>
  <c r="C86" i="35"/>
  <c r="C97" i="18"/>
  <c r="C50" i="32"/>
  <c r="C33" i="31"/>
  <c r="C93" i="34"/>
  <c r="C68" i="18"/>
  <c r="P77" i="18"/>
  <c r="P82" i="18"/>
  <c r="P31" i="31"/>
  <c r="P90" i="32"/>
  <c r="C94" i="31"/>
  <c r="P85" i="32"/>
  <c r="C63" i="37"/>
  <c r="P78" i="31"/>
  <c r="P68" i="32"/>
  <c r="P94" i="31"/>
  <c r="C90" i="34"/>
  <c r="P41" i="31"/>
  <c r="C41" i="35"/>
  <c r="P63" i="32"/>
  <c r="P38" i="32" l="1"/>
  <c r="C35" i="33"/>
  <c r="C44" i="18"/>
  <c r="H25" i="39"/>
  <c r="M37" i="7"/>
  <c r="P59" i="33"/>
  <c r="C64" i="33"/>
  <c r="P80" i="33"/>
  <c r="P78" i="33"/>
  <c r="P53" i="31"/>
  <c r="C34" i="31"/>
  <c r="C82" i="35"/>
  <c r="C53" i="31"/>
  <c r="P54" i="18"/>
  <c r="P47" i="33"/>
  <c r="P26" i="33"/>
  <c r="P21" i="37"/>
  <c r="C48" i="33"/>
  <c r="C45" i="33"/>
  <c r="C32" i="35"/>
  <c r="C32" i="31"/>
  <c r="P41" i="33"/>
  <c r="P35" i="18"/>
  <c r="C30" i="32"/>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C78" i="18"/>
  <c r="C38" i="32"/>
  <c r="P62" i="32"/>
  <c r="P45" i="32"/>
  <c r="C63" i="32"/>
  <c r="C58" i="33"/>
  <c r="C82" i="39"/>
  <c r="C39" i="32"/>
  <c r="C31" i="33"/>
  <c r="C28" i="33"/>
  <c r="P42" i="31"/>
  <c r="C61" i="33"/>
  <c r="F61" i="33" s="1"/>
  <c r="H61" i="33" s="1"/>
  <c r="P31" i="32"/>
  <c r="D75" i="39"/>
  <c r="C45" i="32"/>
  <c r="C42" i="31"/>
  <c r="R76" i="18"/>
  <c r="C28" i="32"/>
  <c r="P32" i="37"/>
  <c r="C38" i="35"/>
  <c r="C35" i="31"/>
  <c r="F35" i="31" s="1"/>
  <c r="G35" i="31" s="1"/>
  <c r="P38" i="31"/>
  <c r="C39" i="35"/>
  <c r="P28" i="32"/>
  <c r="E35" i="31"/>
  <c r="E68" i="36"/>
  <c r="J67" i="39" s="1"/>
  <c r="Q96" i="33"/>
  <c r="Q96" i="40"/>
  <c r="R96" i="40" s="1"/>
  <c r="E35" i="18"/>
  <c r="D34" i="39" s="1"/>
  <c r="Q76" i="33"/>
  <c r="E52" i="33"/>
  <c r="Q96" i="32"/>
  <c r="E96" i="31"/>
  <c r="Q35" i="32"/>
  <c r="E96" i="34"/>
  <c r="E35" i="40"/>
  <c r="F35" i="40" s="1"/>
  <c r="E35" i="32"/>
  <c r="Q52" i="37"/>
  <c r="Q35" i="34"/>
  <c r="Q96" i="37"/>
  <c r="E96" i="36"/>
  <c r="J95" i="39" s="1"/>
  <c r="E35" i="33"/>
  <c r="H34" i="39" s="1"/>
  <c r="E76" i="31"/>
  <c r="Q20" i="31"/>
  <c r="C61" i="37"/>
  <c r="P61" i="37"/>
  <c r="C35" i="32"/>
  <c r="C35" i="34"/>
  <c r="F35" i="34" s="1"/>
  <c r="P78" i="37"/>
  <c r="C78" i="37"/>
  <c r="F88" i="31"/>
  <c r="H88" i="31" s="1"/>
  <c r="H69" i="39"/>
  <c r="C53" i="34"/>
  <c r="P53" i="32"/>
  <c r="C53" i="32"/>
  <c r="R82" i="31"/>
  <c r="P79" i="37"/>
  <c r="C79" i="37"/>
  <c r="P73" i="33"/>
  <c r="C73" i="33"/>
  <c r="P68" i="31"/>
  <c r="F82" i="34"/>
  <c r="H82" i="34" s="1"/>
  <c r="C52" i="34"/>
  <c r="F52" i="34" s="1"/>
  <c r="C52" i="37"/>
  <c r="F52" i="37" s="1"/>
  <c r="H52" i="37" s="1"/>
  <c r="P52" i="37"/>
  <c r="R52" i="37" s="1"/>
  <c r="C69" i="18"/>
  <c r="C68" i="31"/>
  <c r="P44" i="31"/>
  <c r="P96" i="32"/>
  <c r="P34" i="31"/>
  <c r="C61" i="34"/>
  <c r="C43" i="32"/>
  <c r="C61" i="31"/>
  <c r="C92" i="33"/>
  <c r="C56" i="34"/>
  <c r="C90" i="37"/>
  <c r="C56" i="32"/>
  <c r="P52" i="33"/>
  <c r="P42" i="33"/>
  <c r="C68" i="34"/>
  <c r="F68" i="34" s="1"/>
  <c r="G68" i="34" s="1"/>
  <c r="D35" i="39"/>
  <c r="P57" i="31"/>
  <c r="P44" i="37"/>
  <c r="P20" i="33"/>
  <c r="P59" i="31"/>
  <c r="C44" i="35"/>
  <c r="C92" i="34"/>
  <c r="C82" i="32"/>
  <c r="F82" i="32" s="1"/>
  <c r="C39" i="31"/>
  <c r="C29" i="18"/>
  <c r="C37" i="33"/>
  <c r="C77" i="31"/>
  <c r="C55" i="32"/>
  <c r="H51" i="39"/>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G57" i="39" s="1"/>
  <c r="E68" i="18"/>
  <c r="D67" i="39" s="1"/>
  <c r="Q35" i="40"/>
  <c r="R35" i="40" s="1"/>
  <c r="Q58" i="34"/>
  <c r="E76" i="36"/>
  <c r="J75" i="39" s="1"/>
  <c r="E72" i="18"/>
  <c r="E52" i="32"/>
  <c r="F52" i="32" s="1"/>
  <c r="E20" i="40"/>
  <c r="F20" i="40" s="1"/>
  <c r="R96" i="18"/>
  <c r="S96" i="18" s="1"/>
  <c r="Q35" i="18"/>
  <c r="Q35" i="35"/>
  <c r="E68" i="31"/>
  <c r="E35" i="35"/>
  <c r="I34" i="39" s="1"/>
  <c r="Q96" i="36"/>
  <c r="R96" i="36" s="1"/>
  <c r="Q35" i="31"/>
  <c r="R35" i="31" s="1"/>
  <c r="Q96" i="18"/>
  <c r="E96" i="40"/>
  <c r="F96" i="40" s="1"/>
  <c r="E35" i="36"/>
  <c r="J34" i="39" s="1"/>
  <c r="Q76" i="36"/>
  <c r="R76" i="36" s="1"/>
  <c r="E96" i="35"/>
  <c r="Q20" i="33"/>
  <c r="E96" i="37"/>
  <c r="E61" i="18"/>
  <c r="D60" i="39" s="1"/>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E24" i="34"/>
  <c r="G23" i="39" s="1"/>
  <c r="E24" i="36"/>
  <c r="J23" i="39" s="1"/>
  <c r="Q24" i="18"/>
  <c r="E24" i="35"/>
  <c r="I23" i="39" s="1"/>
  <c r="E72" i="31"/>
  <c r="F71" i="39" s="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R19" i="35" s="1"/>
  <c r="S19" i="35" s="1"/>
  <c r="U19" i="35" s="1"/>
  <c r="E19" i="36"/>
  <c r="J18" i="39" s="1"/>
  <c r="Q19" i="33"/>
  <c r="E38" i="35"/>
  <c r="E38" i="18"/>
  <c r="D37" i="39" s="1"/>
  <c r="Q38" i="34"/>
  <c r="E38" i="31"/>
  <c r="E38" i="34"/>
  <c r="F38" i="34" s="1"/>
  <c r="G38" i="34" s="1"/>
  <c r="Q38" i="37"/>
  <c r="Q38" i="33"/>
  <c r="Q38" i="31"/>
  <c r="E38" i="37"/>
  <c r="C37" i="39" s="1"/>
  <c r="E38" i="33"/>
  <c r="E38" i="36"/>
  <c r="J37" i="39" s="1"/>
  <c r="Q38" i="32"/>
  <c r="E38" i="32"/>
  <c r="F38" i="32" s="1"/>
  <c r="Q38" i="35"/>
  <c r="R38" i="35" s="1"/>
  <c r="Q38" i="18"/>
  <c r="R38" i="18" s="1"/>
  <c r="S38" i="18" s="1"/>
  <c r="Q38" i="36"/>
  <c r="R38" i="36" s="1"/>
  <c r="Q19" i="36"/>
  <c r="R19" i="36" s="1"/>
  <c r="Q66" i="35"/>
  <c r="R66" i="35" s="1"/>
  <c r="E66" i="37"/>
  <c r="E98" i="34"/>
  <c r="F98" i="34" s="1"/>
  <c r="Q98" i="18"/>
  <c r="E27" i="33"/>
  <c r="H26" i="39" s="1"/>
  <c r="Q27" i="40"/>
  <c r="R27" i="40" s="1"/>
  <c r="E27" i="32"/>
  <c r="E27" i="40"/>
  <c r="F27" i="40" s="1"/>
  <c r="Q27" i="31"/>
  <c r="Q27" i="35"/>
  <c r="R27" i="35" s="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C95" i="39"/>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18"/>
  <c r="F68" i="18"/>
  <c r="B23" i="33"/>
  <c r="B23" i="37"/>
  <c r="B19" i="7"/>
  <c r="B23" i="18"/>
  <c r="O23" i="36"/>
  <c r="O23" i="34"/>
  <c r="B23" i="32"/>
  <c r="B23" i="34"/>
  <c r="O23" i="37"/>
  <c r="O23" i="40"/>
  <c r="O23" i="18"/>
  <c r="O23" i="32"/>
  <c r="B23" i="36"/>
  <c r="B23" i="31"/>
  <c r="O23" i="33"/>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R85" i="37" s="1"/>
  <c r="S85" i="37" s="1"/>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60" i="39"/>
  <c r="I19" i="39"/>
  <c r="I95" i="39"/>
  <c r="I31" i="39"/>
  <c r="I81" i="39"/>
  <c r="I21" i="39"/>
  <c r="I18" i="39"/>
  <c r="I55" i="39"/>
  <c r="F35" i="18"/>
  <c r="F24" i="18"/>
  <c r="F82" i="18"/>
  <c r="W8" i="32"/>
  <c r="K8" i="32"/>
  <c r="K10" i="18"/>
  <c r="K12" i="18"/>
  <c r="R47" i="40"/>
  <c r="R40" i="40"/>
  <c r="R60" i="40"/>
  <c r="R84" i="40"/>
  <c r="R34" i="40"/>
  <c r="R38" i="40"/>
  <c r="R92" i="40"/>
  <c r="R61" i="40"/>
  <c r="R76" i="40"/>
  <c r="R82" i="40"/>
  <c r="R20" i="40"/>
  <c r="R56" i="40"/>
  <c r="L60" i="39"/>
  <c r="L35" i="39"/>
  <c r="L31" i="39"/>
  <c r="L95" i="39"/>
  <c r="L81" i="39"/>
  <c r="L19" i="39"/>
  <c r="F83" i="39"/>
  <c r="F75" i="39"/>
  <c r="F19" i="39"/>
  <c r="L82" i="39"/>
  <c r="L33" i="39"/>
  <c r="F67" i="39"/>
  <c r="L26" i="39"/>
  <c r="F82" i="39"/>
  <c r="F34" i="39"/>
  <c r="F87" i="39"/>
  <c r="F43" i="39"/>
  <c r="L57" i="39"/>
  <c r="F81" i="39"/>
  <c r="F41" i="39"/>
  <c r="F95" i="39"/>
  <c r="F76" i="37"/>
  <c r="H76" i="37" s="1"/>
  <c r="F68" i="31"/>
  <c r="G68" i="31"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T52" i="31" s="1"/>
  <c r="W9" i="31"/>
  <c r="W10" i="31"/>
  <c r="R32" i="31"/>
  <c r="R70" i="31"/>
  <c r="F96" i="37"/>
  <c r="H96" i="37" s="1"/>
  <c r="F82" i="31"/>
  <c r="G82" i="31" s="1"/>
  <c r="R78" i="35"/>
  <c r="S78" i="35" s="1"/>
  <c r="R45" i="35"/>
  <c r="S45" i="35" s="1"/>
  <c r="R80" i="35"/>
  <c r="S80" i="35" s="1"/>
  <c r="R58" i="35"/>
  <c r="S58" i="35" s="1"/>
  <c r="F82" i="37"/>
  <c r="G82" i="37" s="1"/>
  <c r="F99" i="37"/>
  <c r="H99" i="37" s="1"/>
  <c r="F68" i="37"/>
  <c r="F84" i="31"/>
  <c r="G84" i="31" s="1"/>
  <c r="T69" i="36"/>
  <c r="T64" i="35"/>
  <c r="H82" i="33"/>
  <c r="G82" i="33"/>
  <c r="M81" i="39"/>
  <c r="M37" i="39"/>
  <c r="M33" i="39"/>
  <c r="G84" i="39"/>
  <c r="G51" i="39"/>
  <c r="G30" i="39"/>
  <c r="G89" i="39"/>
  <c r="M75" i="39"/>
  <c r="M59" i="39"/>
  <c r="M27" i="39"/>
  <c r="G63" i="39"/>
  <c r="M34" i="39"/>
  <c r="M19" i="39"/>
  <c r="G67" i="39"/>
  <c r="M71" i="39"/>
  <c r="M35" i="39"/>
  <c r="G33" i="39"/>
  <c r="G26" i="39"/>
  <c r="G35" i="39"/>
  <c r="G44" i="39"/>
  <c r="G95" i="39"/>
  <c r="M82" i="39"/>
  <c r="G34" i="39"/>
  <c r="M60" i="39"/>
  <c r="M31" i="39"/>
  <c r="M67" i="39"/>
  <c r="M39" i="39"/>
  <c r="G81" i="39"/>
  <c r="G88" i="31"/>
  <c r="S99" i="35"/>
  <c r="T99" i="35"/>
  <c r="R76" i="34"/>
  <c r="R58" i="34"/>
  <c r="R32" i="34"/>
  <c r="R52" i="34"/>
  <c r="R38" i="34"/>
  <c r="R36" i="34"/>
  <c r="R26" i="34"/>
  <c r="R96" i="34"/>
  <c r="R82" i="34"/>
  <c r="R35" i="34"/>
  <c r="R34" i="34"/>
  <c r="R61" i="34"/>
  <c r="R83" i="34"/>
  <c r="R92" i="34"/>
  <c r="R26" i="33" l="1"/>
  <c r="T26" i="33" s="1"/>
  <c r="G82" i="34"/>
  <c r="R38" i="31"/>
  <c r="T38" i="31" s="1"/>
  <c r="R21" i="37"/>
  <c r="S21" i="37" s="1"/>
  <c r="F30" i="32"/>
  <c r="R49" i="33"/>
  <c r="S49" i="33" s="1"/>
  <c r="F75" i="31"/>
  <c r="G75" i="31" s="1"/>
  <c r="R45" i="18"/>
  <c r="S45" i="18" s="1"/>
  <c r="R42" i="18"/>
  <c r="S42" i="18" s="1"/>
  <c r="R44" i="33"/>
  <c r="T44" i="33" s="1"/>
  <c r="R41" i="33"/>
  <c r="T41" i="33" s="1"/>
  <c r="R47" i="33"/>
  <c r="S47" i="33" s="1"/>
  <c r="F32" i="35"/>
  <c r="H32" i="35" s="1"/>
  <c r="R35" i="18"/>
  <c r="S35" i="18" s="1"/>
  <c r="R22" i="37"/>
  <c r="T22" i="37" s="1"/>
  <c r="R34" i="33"/>
  <c r="S34" i="33" s="1"/>
  <c r="R22" i="31"/>
  <c r="T22" i="31" s="1"/>
  <c r="R28" i="18"/>
  <c r="T28" i="18" s="1"/>
  <c r="F21" i="34"/>
  <c r="G21" i="34" s="1"/>
  <c r="F41" i="32"/>
  <c r="R21" i="18"/>
  <c r="S21" i="18" s="1"/>
  <c r="F19" i="32"/>
  <c r="R48" i="18"/>
  <c r="T48" i="18" s="1"/>
  <c r="F25" i="34"/>
  <c r="H25" i="34" s="1"/>
  <c r="F28" i="32"/>
  <c r="S36" i="35"/>
  <c r="F48" i="32"/>
  <c r="F48" i="34"/>
  <c r="H48" i="34" s="1"/>
  <c r="F44" i="35"/>
  <c r="H44" i="35" s="1"/>
  <c r="R45" i="31"/>
  <c r="T45" i="31" s="1"/>
  <c r="R34" i="31"/>
  <c r="S34" i="31" s="1"/>
  <c r="R42" i="31"/>
  <c r="S42" i="31" s="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G31" i="34" s="1"/>
  <c r="F92" i="34"/>
  <c r="G92" i="34" s="1"/>
  <c r="F53" i="32"/>
  <c r="S64" i="33"/>
  <c r="F39" i="32"/>
  <c r="R91" i="18"/>
  <c r="F43" i="32"/>
  <c r="R84" i="18"/>
  <c r="T84" i="18" s="1"/>
  <c r="R32" i="37"/>
  <c r="T32" i="37" s="1"/>
  <c r="F35" i="32"/>
  <c r="F38" i="35"/>
  <c r="H38" i="35" s="1"/>
  <c r="M95" i="39"/>
  <c r="G49" i="39"/>
  <c r="T62" i="18"/>
  <c r="F86" i="36"/>
  <c r="H86" i="36" s="1"/>
  <c r="F90" i="36"/>
  <c r="G90" i="36" s="1"/>
  <c r="F52" i="18"/>
  <c r="H52" i="18" s="1"/>
  <c r="L34" i="39"/>
  <c r="F93" i="39"/>
  <c r="S35" i="33"/>
  <c r="F64" i="37"/>
  <c r="H64" i="37" s="1"/>
  <c r="F19" i="37"/>
  <c r="H19" i="37" s="1"/>
  <c r="J19" i="37" s="1"/>
  <c r="K19" i="37" s="1"/>
  <c r="J17" i="17" s="1"/>
  <c r="T61" i="37"/>
  <c r="F61" i="39"/>
  <c r="F76" i="36"/>
  <c r="H76" i="36" s="1"/>
  <c r="R96" i="37"/>
  <c r="S96" i="37" s="1"/>
  <c r="F72" i="31"/>
  <c r="H72" i="31" s="1"/>
  <c r="H68" i="34"/>
  <c r="F72" i="34"/>
  <c r="G72" i="34" s="1"/>
  <c r="R20" i="31"/>
  <c r="S20" i="31" s="1"/>
  <c r="H35" i="34"/>
  <c r="G35" i="34"/>
  <c r="S41" i="36"/>
  <c r="S39" i="36"/>
  <c r="T97" i="18"/>
  <c r="T85" i="36"/>
  <c r="T45" i="36"/>
  <c r="T41" i="36"/>
  <c r="H36" i="18"/>
  <c r="T64" i="31"/>
  <c r="T90" i="18"/>
  <c r="T94" i="31"/>
  <c r="T82" i="18"/>
  <c r="T80" i="31"/>
  <c r="S22" i="18"/>
  <c r="H68" i="36"/>
  <c r="R76" i="32"/>
  <c r="S52" i="31"/>
  <c r="S68" i="18"/>
  <c r="S81" i="18"/>
  <c r="S46" i="36"/>
  <c r="S97" i="31"/>
  <c r="S87" i="36"/>
  <c r="T91" i="18"/>
  <c r="H68" i="18"/>
  <c r="S54" i="36"/>
  <c r="S78" i="18"/>
  <c r="S84" i="36"/>
  <c r="S80" i="36"/>
  <c r="T80" i="18"/>
  <c r="T53" i="18"/>
  <c r="R20" i="33"/>
  <c r="S20" i="33" s="1"/>
  <c r="R71" i="37"/>
  <c r="T71" i="37" s="1"/>
  <c r="T77" i="18"/>
  <c r="H76" i="18"/>
  <c r="T86" i="31"/>
  <c r="R90" i="31"/>
  <c r="S90" i="31" s="1"/>
  <c r="T94" i="36"/>
  <c r="S88" i="18"/>
  <c r="T38" i="18"/>
  <c r="S69" i="18"/>
  <c r="T26" i="18"/>
  <c r="T40" i="18"/>
  <c r="S83" i="18"/>
  <c r="S44" i="18"/>
  <c r="T97" i="36"/>
  <c r="T29" i="18"/>
  <c r="S31" i="18"/>
  <c r="T54" i="31"/>
  <c r="T74" i="31"/>
  <c r="S78" i="31"/>
  <c r="S88" i="31"/>
  <c r="S62" i="18"/>
  <c r="T96" i="31"/>
  <c r="T52" i="37"/>
  <c r="S52" i="37"/>
  <c r="F49" i="34"/>
  <c r="H49" i="34" s="1"/>
  <c r="S76" i="33"/>
  <c r="F48" i="31"/>
  <c r="H48" i="31" s="1"/>
  <c r="R23" i="33"/>
  <c r="S23" i="33" s="1"/>
  <c r="F73" i="32"/>
  <c r="R91" i="37"/>
  <c r="S91" i="37" s="1"/>
  <c r="F71" i="32"/>
  <c r="F27" i="37"/>
  <c r="H27" i="37" s="1"/>
  <c r="R83" i="37"/>
  <c r="R68" i="31"/>
  <c r="T68" i="31" s="1"/>
  <c r="R61" i="18"/>
  <c r="T61" i="18" s="1"/>
  <c r="T22" i="18"/>
  <c r="R81" i="31"/>
  <c r="S81" i="31" s="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H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L12" i="38"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G68" i="36"/>
  <c r="M51" i="39"/>
  <c r="G29" i="39"/>
  <c r="G41" i="39"/>
  <c r="E35" i="38" s="1"/>
  <c r="M57" i="39"/>
  <c r="E51" i="38" s="1"/>
  <c r="S88" i="35"/>
  <c r="F32" i="31"/>
  <c r="G32" i="31" s="1"/>
  <c r="F88" i="36"/>
  <c r="G88" i="36" s="1"/>
  <c r="F20" i="36"/>
  <c r="G20" i="36" s="1"/>
  <c r="L51" i="39"/>
  <c r="F53" i="18"/>
  <c r="H53" i="18" s="1"/>
  <c r="F22" i="37"/>
  <c r="H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F26" i="36"/>
  <c r="G26" i="36" s="1"/>
  <c r="H36" i="34"/>
  <c r="T62" i="31"/>
  <c r="S62" i="31"/>
  <c r="S22" i="37"/>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T37" i="35"/>
  <c r="T69" i="18"/>
  <c r="S54" i="31"/>
  <c r="G97" i="39"/>
  <c r="M80" i="39"/>
  <c r="M89" i="39"/>
  <c r="E83" i="38" s="1"/>
  <c r="S53" i="35"/>
  <c r="H51" i="31"/>
  <c r="F45" i="18"/>
  <c r="G45" i="18" s="1"/>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D30" i="38" s="1"/>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S79" i="37"/>
  <c r="R46" i="18"/>
  <c r="T46" i="18" s="1"/>
  <c r="T81" i="33"/>
  <c r="S70" i="34"/>
  <c r="T67" i="35"/>
  <c r="H68" i="37"/>
  <c r="G68" i="37"/>
  <c r="T97" i="37"/>
  <c r="S41" i="37"/>
  <c r="G56" i="31"/>
  <c r="H56" i="31"/>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T57" i="31"/>
  <c r="S57" i="31"/>
  <c r="S33" i="31"/>
  <c r="T33" i="31"/>
  <c r="S31" i="31"/>
  <c r="T31" i="31"/>
  <c r="G93" i="34"/>
  <c r="H93" i="34"/>
  <c r="T59" i="31"/>
  <c r="S59" i="31"/>
  <c r="H57" i="35"/>
  <c r="G57" i="35"/>
  <c r="H85" i="34"/>
  <c r="G85" i="34"/>
  <c r="S41" i="31"/>
  <c r="T41" i="31"/>
  <c r="S86" i="31"/>
  <c r="T78" i="31"/>
  <c r="R63" i="32"/>
  <c r="R93" i="32"/>
  <c r="R74" i="32"/>
  <c r="T74" i="32" s="1"/>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T86" i="18"/>
  <c r="S97" i="18"/>
  <c r="S55" i="18"/>
  <c r="G59" i="36"/>
  <c r="H19" i="36"/>
  <c r="J19" i="36" s="1"/>
  <c r="K19" i="36" s="1"/>
  <c r="I17" i="17" s="1"/>
  <c r="S43" i="35"/>
  <c r="T43" i="35"/>
  <c r="T97" i="35"/>
  <c r="S97" i="35"/>
  <c r="T40" i="35"/>
  <c r="S40" i="35"/>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60" i="18"/>
  <c r="G34" i="37"/>
  <c r="H34" i="37"/>
  <c r="S91" i="35"/>
  <c r="S76" i="35"/>
  <c r="T73" i="35"/>
  <c r="S59" i="35"/>
  <c r="D40" i="38"/>
  <c r="H82" i="37"/>
  <c r="S79" i="18"/>
  <c r="T67" i="18"/>
  <c r="T73" i="18"/>
  <c r="T87" i="18"/>
  <c r="S76" i="18"/>
  <c r="T25" i="35"/>
  <c r="T96" i="18"/>
  <c r="T81" i="18"/>
  <c r="S91" i="18"/>
  <c r="S82" i="18"/>
  <c r="G64" i="37"/>
  <c r="S54" i="18"/>
  <c r="T52" i="18"/>
  <c r="T56" i="35"/>
  <c r="G80" i="31"/>
  <c r="T88" i="18"/>
  <c r="G36" i="18"/>
  <c r="S84" i="18"/>
  <c r="S29" i="18"/>
  <c r="T68" i="18"/>
  <c r="S72" i="18"/>
  <c r="G54" i="31"/>
  <c r="H52" i="31"/>
  <c r="G76" i="31"/>
  <c r="E90" i="38"/>
  <c r="E45" i="38"/>
  <c r="T49" i="35"/>
  <c r="S50" i="35"/>
  <c r="S36"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G84" i="37"/>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G60" i="37"/>
  <c r="S98" i="40"/>
  <c r="S93" i="40"/>
  <c r="T95" i="40"/>
  <c r="T99" i="40"/>
  <c r="G58" i="18"/>
  <c r="T86" i="35"/>
  <c r="S86" i="35"/>
  <c r="S34" i="35"/>
  <c r="T34" i="35"/>
  <c r="S70" i="31"/>
  <c r="T70" i="31"/>
  <c r="S48" i="31"/>
  <c r="T48"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98" i="18"/>
  <c r="H99" i="18"/>
  <c r="G99" i="18"/>
  <c r="K9" i="40"/>
  <c r="K12" i="40"/>
  <c r="K10" i="40"/>
  <c r="S89" i="18"/>
  <c r="T79" i="18"/>
  <c r="S67" i="18"/>
  <c r="S73" i="18"/>
  <c r="S87" i="18"/>
  <c r="T76" i="18"/>
  <c r="S53" i="18"/>
  <c r="S26" i="18"/>
  <c r="T54" i="18"/>
  <c r="S52" i="18"/>
  <c r="S77" i="18"/>
  <c r="S80" i="18"/>
  <c r="T42" i="18"/>
  <c r="T31"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S26" i="33" l="1"/>
  <c r="T21" i="37"/>
  <c r="S38" i="31"/>
  <c r="T49" i="33"/>
  <c r="G48" i="36"/>
  <c r="G86" i="36"/>
  <c r="H90" i="36"/>
  <c r="G83" i="36"/>
  <c r="G76" i="36"/>
  <c r="H24" i="36"/>
  <c r="H62" i="37"/>
  <c r="H65" i="18"/>
  <c r="H63" i="18"/>
  <c r="G70" i="18"/>
  <c r="H53" i="37"/>
  <c r="G52" i="18"/>
  <c r="T34" i="31"/>
  <c r="T45" i="18"/>
  <c r="S44" i="33"/>
  <c r="G48" i="34"/>
  <c r="S41" i="33"/>
  <c r="H67" i="31"/>
  <c r="T81" i="31"/>
  <c r="G64" i="35"/>
  <c r="D59" i="38"/>
  <c r="T90" i="31"/>
  <c r="G32" i="35"/>
  <c r="T79" i="31"/>
  <c r="D55" i="38"/>
  <c r="S48" i="18"/>
  <c r="H61" i="18"/>
  <c r="S98" i="18"/>
  <c r="G86" i="18"/>
  <c r="T47" i="33"/>
  <c r="T35" i="18"/>
  <c r="T34" i="33"/>
  <c r="H31" i="34"/>
  <c r="G19" i="34"/>
  <c r="I19" i="34" s="1"/>
  <c r="J20" i="34" s="1"/>
  <c r="L13" i="38" s="1"/>
  <c r="T44" i="37"/>
  <c r="H21" i="34"/>
  <c r="S32" i="37"/>
  <c r="S28" i="18"/>
  <c r="S44" i="31"/>
  <c r="S22" i="31"/>
  <c r="S40" i="37"/>
  <c r="H36" i="31"/>
  <c r="T42" i="31"/>
  <c r="H38" i="37"/>
  <c r="G48" i="31"/>
  <c r="S46" i="31"/>
  <c r="G42" i="31"/>
  <c r="G25" i="34"/>
  <c r="K19" i="34"/>
  <c r="G17" i="17" s="1"/>
  <c r="T27" i="31"/>
  <c r="G24" i="35"/>
  <c r="T21" i="18"/>
  <c r="G20" i="34"/>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I20" i="34"/>
  <c r="I21" i="34" s="1"/>
  <c r="I22" i="34" s="1"/>
  <c r="J23" i="34" s="1"/>
  <c r="L16" i="38"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K20" i="34"/>
  <c r="G18" i="17" s="1"/>
  <c r="J22" i="31"/>
  <c r="K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1" i="34" l="1"/>
  <c r="L14" i="38" s="1"/>
  <c r="J22" i="34"/>
  <c r="L15" i="38" s="1"/>
  <c r="K22" i="31"/>
  <c r="D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K21" i="34" l="1"/>
  <c r="G19" i="17" s="1"/>
  <c r="L19" i="17" s="1"/>
  <c r="E14" i="28" s="1"/>
  <c r="M14" i="38" s="1"/>
  <c r="K22" i="34"/>
  <c r="G20" i="17" s="1"/>
  <c r="V23" i="18"/>
  <c r="W23" i="18" s="1"/>
  <c r="T21" i="17" s="1"/>
  <c r="E12" i="28"/>
  <c r="M12" i="38" s="1"/>
  <c r="L17" i="38"/>
  <c r="I24" i="34"/>
  <c r="J25" i="34" s="1"/>
  <c r="K25" i="34" s="1"/>
  <c r="G23" i="17" s="1"/>
  <c r="V22" i="18"/>
  <c r="W22" i="18" s="1"/>
  <c r="T20" i="17"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L18" i="38" l="1"/>
  <c r="O19" i="17"/>
  <c r="N12" i="38"/>
  <c r="O12" i="38"/>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L19" i="38"/>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c r="K29" i="36" s="1"/>
  <c r="I27" i="17" s="1"/>
  <c r="I29" i="34" l="1"/>
  <c r="J30" i="34" s="1"/>
  <c r="V27" i="37"/>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30" i="34" l="1"/>
  <c r="I31" i="34" s="1"/>
  <c r="V28" i="37"/>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J31" i="34" l="1"/>
  <c r="K31" i="34" s="1"/>
  <c r="G29" i="17" s="1"/>
  <c r="AC25" i="17"/>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<sst xmlns="http://schemas.openxmlformats.org/spreadsheetml/2006/main" count="1446" uniqueCount="339">
  <si>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</si>
  <si>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</si>
  <si>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</si>
  <si>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</si>
  <si>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</si>
  <si>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</si>
  <si>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</si>
  <si>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</si>
  <si>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</si>
  <si>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</si>
  <si>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</si>
  <si>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</si>
  <si>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</si>
  <si>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</si>
  <si>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</si>
  <si>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</si>
  <si>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</si>
  <si>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</si>
  <si>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</si>
  <si>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</si>
  <si>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</si>
  <si>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</si>
  <si>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</si>
  <si>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</si>
  <si>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</si>
  <si>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</si>
  <si>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</si>
  <si>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</si>
  <si>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</si>
  <si>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</si>
  <si>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</si>
  <si>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</si>
  <si>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</si>
  <si>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</si>
  <si>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</si>
  <si>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</si>
  <si>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</si>
  <si>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</si>
  <si>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</si>
  <si>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</si>
  <si>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</si>
  <si>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</si>
  <si>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</si>
  <si>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</si>
  <si>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</si>
  <si>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</si>
  <si>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</si>
  <si>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</si>
  <si>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</si>
  <si>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</si>
  <si>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</si>
  <si>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</si>
  <si>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</si>
  <si>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</si>
  <si>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</si>
  <si>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</si>
  <si>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</si>
  <si>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</si>
  <si>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</si>
  <si>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</si>
  <si>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</si>
  <si>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</si>
  <si>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</si>
  <si>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</si>
  <si>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</si>
  <si>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</si>
  <si>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</si>
  <si>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</si>
  <si>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</si>
  <si>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</si>
  <si>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</si>
  <si>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</si>
  <si>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</si>
  <si>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</si>
  <si>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</si>
  <si>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</si>
  <si>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</si>
  <si>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</si>
  <si>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</si>
  <si>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</si>
  <si>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</si>
  <si>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</si>
  <si>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</si>
  <si>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</si>
  <si>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</si>
  <si>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</si>
  <si>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</si>
  <si>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</si>
  <si>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</si>
  <si>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</si>
  <si>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</si>
  <si>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</si>
  <si>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</si>
  <si>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</si>
  <si>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</si>
  <si>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</si>
  <si>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</si>
  <si>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</si>
  <si>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</si>
  <si>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</si>
  <si>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</si>
  <si>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</si>
  <si>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</si>
  <si>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</si>
  <si>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</si>
  <si>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</si>
  <si>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</si>
  <si>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</si>
  <si>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</si>
  <si>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</si>
  <si>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</si>
  <si>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</si>
  <si>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</si>
  <si>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</si>
  <si>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</si>
  <si>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</si>
  <si>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</si>
  <si>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</si>
  <si>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</si>
  <si>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</si>
  <si>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</si>
  <si>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</si>
  <si>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</si>
  <si>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</si>
  <si>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</si>
  <si>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</si>
  <si>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</si>
  <si>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</si>
  <si>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</si>
  <si>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</si>
  <si>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</si>
  <si>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</si>
  <si>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</si>
  <si>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</si>
  <si>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</si>
  <si>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</si>
  <si>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</si>
  <si>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</si>
  <si>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</si>
  <si>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</si>
  <si>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</si>
  <si>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</si>
  <si>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</si>
  <si>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</si>
  <si>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</si>
  <si>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</si>
  <si>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</si>
  <si>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</si>
  <si>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</si>
  <si>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</si>
  <si>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</si>
  <si>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</si>
  <si>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</si>
  <si>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</si>
  <si>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</si>
  <si>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</si>
  <si>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</si>
  <si>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</si>
  <si>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</si>
  <si>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</si>
  <si>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</si>
  <si>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</si>
  <si>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</si>
  <si>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</si>
  <si>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</si>
  <si>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</si>
  <si>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</si>
  <si>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</si>
  <si>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</si>
  <si>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</si>
  <si>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</si>
  <si>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</si>
  <si>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</si>
  <si>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</si>
  <si>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</si>
  <si>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</si>
  <si>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</si>
  <si>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</si>
  <si>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</si>
  <si>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</si>
  <si>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</si>
  <si>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</si>
  <si>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</si>
  <si>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</si>
  <si>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</si>
  <si>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</si>
  <si>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</si>
  <si>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</si>
  <si>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</si>
  <si>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</si>
  <si>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</si>
  <si>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</si>
  <si>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</si>
  <si>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</si>
  <si>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</si>
  <si>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</si>
  <si>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</si>
  <si>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</si>
  <si>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</si>
  <si>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</si>
  <si>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</si>
  <si>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</si>
  <si>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</si>
  <si>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</si>
  <si>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</si>
  <si>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</si>
  <si>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</si>
  <si>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</si>
  <si>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</si>
  <si>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</si>
  <si>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</si>
  <si>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</si>
  <si>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</si>
  <si>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</si>
  <si>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</si>
  <si>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</si>
  <si>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</si>
  <si>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</si>
  <si>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</si>
  <si>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</si>
  <si>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</si>
  <si>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</si>
  <si>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</si>
  <si>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</si>
  <si>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</si>
  <si>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</si>
  <si>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</si>
  <si>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</si>
  <si>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</si>
  <si>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</si>
  <si>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</si>
  <si>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</si>
  <si>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</si>
  <si>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</si>
  <si>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</si>
  <si>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</si>
  <si>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</si>
  <si>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</si>
  <si>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</si>
  <si>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</si>
  <si>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</si>
  <si>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</si>
  <si>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</si>
  <si>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</si>
  <si>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</si>
  <si>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</si>
  <si>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</si>
  <si>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</si>
  <si>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</si>
  <si>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</si>
  <si>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</si>
  <si>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</si>
  <si>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</si>
  <si>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</si>
  <si>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</si>
  <si>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</si>
  <si>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</si>
  <si>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</si>
  <si>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</si>
  <si>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</si>
  <si>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</si>
  <si>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</si>
  <si>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</si>
  <si>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</si>
  <si>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</si>
  <si>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</si>
  <si>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</si>
  <si>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</si>
  <si>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</si>
  <si>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</si>
  <si>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</si>
  <si>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</si>
  <si>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</si>
  <si>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</si>
  <si>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</si>
  <si>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</si>
  <si>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</si>
  <si>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</si>
  <si>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</si>
  <si>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</si>
  <si>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</si>
  <si>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</si>
  <si>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</si>
  <si>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</si>
  <si>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</si>
  <si>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</si>
  <si>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</si>
  <si>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</si>
  <si>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</si>
  <si>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</si>
  <si>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</si>
  <si>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</si>
  <si>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</si>
  <si>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</si>
  <si>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</si>
  <si>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</si>
  <si>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</si>
  <si>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</si>
  <si>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</si>
  <si>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</si>
  <si>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</si>
  <si>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</si>
  <si>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</si>
  <si>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</si>
  <si>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</si>
  <si>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</si>
  <si>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</si>
  <si>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</si>
  <si>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</si>
  <si>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</si>
  <si>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</si>
  <si>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</si>
  <si>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</si>
  <si>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</si>
  <si>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</si>
  <si>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</si>
  <si>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</si>
  <si>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</si>
  <si>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</si>
  <si>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</si>
  <si>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</si>
  <si>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</si>
  <si>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</si>
  <si>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</si>
  <si>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</si>
  <si>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</si>
  <si>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</si>
  <si>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</si>
  <si>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</si>
  <si>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</si>
  <si>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</si>
  <si>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</si>
  <si>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</si>
  <si>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</si>
  <si>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</si>
  <si>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</si>
  <si>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</si>
  <si>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</si>
  <si>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Balikpapan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</si>
</sst>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61">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2" fontId="1" fillId="14" borderId="1" xfId="0"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Balikpapan/BPP_Hitungan%20BaU-skenario-Rekap%20Emisi_2000-20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PP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Sheet1"/>
      <sheetName val="Rekapitulasi BaU Emisi GRK"/>
      <sheetName val="Rekap BAU Emisi Industri Sawitt"/>
      <sheetName val="Frksi pengelolaan smph Mitigasi"/>
      <sheetName val="Rekaptlasi Mitigasi Emisi GRK"/>
    </sheetNames>
    <sheetDataSet>
      <sheetData sheetId="0"/>
      <sheetData sheetId="1">
        <row r="29">
          <cell r="F29">
            <v>0</v>
          </cell>
        </row>
        <row r="30">
          <cell r="F30">
            <v>0</v>
          </cell>
        </row>
        <row r="31">
          <cell r="F31">
            <v>0</v>
          </cell>
        </row>
        <row r="32">
          <cell r="F32">
            <v>0</v>
          </cell>
        </row>
        <row r="33">
          <cell r="F33">
            <v>0</v>
          </cell>
        </row>
        <row r="34">
          <cell r="F34">
            <v>0</v>
          </cell>
        </row>
        <row r="35">
          <cell r="F35">
            <v>2.8599516</v>
          </cell>
        </row>
        <row r="36">
          <cell r="F36">
            <v>3.1400134656000005</v>
          </cell>
        </row>
        <row r="37">
          <cell r="F37">
            <v>3.4457236815012</v>
          </cell>
        </row>
        <row r="38">
          <cell r="F38">
            <v>3.7793344571657932</v>
          </cell>
        </row>
        <row r="39">
          <cell r="F39">
            <v>4.143290144578696</v>
          </cell>
        </row>
        <row r="40">
          <cell r="F40">
            <v>4.540243289031646</v>
          </cell>
        </row>
        <row r="41">
          <cell r="F41">
            <v>4.9730719993942687</v>
          </cell>
        </row>
        <row r="42">
          <cell r="F42">
            <v>5.4448987449825825</v>
          </cell>
        </row>
        <row r="43">
          <cell r="F43">
            <v>5.9591106947420185</v>
          </cell>
        </row>
        <row r="44">
          <cell r="F44">
            <v>6.5193817237543206</v>
          </cell>
        </row>
        <row r="45">
          <cell r="F45">
            <v>7.1296962221101392</v>
          </cell>
        </row>
        <row r="46">
          <cell r="F46">
            <v>7.7943748520200193</v>
          </cell>
        </row>
        <row r="47">
          <cell r="F47">
            <v>8.5181024107291172</v>
          </cell>
        </row>
        <row r="48">
          <cell r="F48">
            <v>9.3090360000000008</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63" t="s">
        <v>212</v>
      </c>
      <c r="C7" s="863"/>
      <c r="D7" s="863"/>
      <c r="E7" s="863"/>
      <c r="F7" s="863"/>
      <c r="G7" s="863"/>
      <c r="H7" s="863"/>
      <c r="I7" s="863"/>
      <c r="J7" s="360"/>
      <c r="K7" s="360"/>
    </row>
    <row r="8" spans="2:11" s="9" customFormat="1">
      <c r="B8" s="10"/>
      <c r="C8" s="10"/>
      <c r="D8" s="10"/>
      <c r="E8" s="10"/>
      <c r="F8" s="10"/>
      <c r="G8" s="10"/>
      <c r="H8" s="10"/>
      <c r="I8" s="10"/>
      <c r="J8" s="10"/>
      <c r="K8" s="10"/>
    </row>
    <row r="9" spans="2:11" ht="44.1" customHeight="1">
      <c r="B9" s="864" t="s">
        <v>227</v>
      </c>
      <c r="C9" s="864"/>
      <c r="D9" s="864"/>
      <c r="E9" s="864"/>
      <c r="F9" s="864"/>
      <c r="G9" s="864"/>
      <c r="H9" s="864"/>
      <c r="I9" s="864"/>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27" t="str">
        <f>city</f>
        <v>Balikpapan</v>
      </c>
      <c r="E2" s="928"/>
      <c r="F2" s="929"/>
    </row>
    <row r="3" spans="2:15" ht="13.5" thickBot="1">
      <c r="C3" s="490" t="s">
        <v>276</v>
      </c>
      <c r="D3" s="927" t="str">
        <f>province</f>
        <v>Kalimantan Timur</v>
      </c>
      <c r="E3" s="928"/>
      <c r="F3" s="929"/>
    </row>
    <row r="4" spans="2:15" ht="13.5" thickBot="1">
      <c r="B4" s="489"/>
      <c r="C4" s="490" t="s">
        <v>30</v>
      </c>
      <c r="D4" s="927">
        <f>country</f>
        <v>0</v>
      </c>
      <c r="E4" s="928"/>
      <c r="F4" s="929"/>
      <c r="H4" s="930"/>
      <c r="I4" s="930"/>
      <c r="J4" s="930"/>
      <c r="K4" s="930"/>
    </row>
    <row r="5" spans="2:15">
      <c r="B5" s="489"/>
      <c r="H5" s="931"/>
      <c r="I5" s="931"/>
      <c r="J5" s="931"/>
      <c r="K5" s="931"/>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v>
      </c>
      <c r="E18" s="535">
        <f>Amnt_Deposited!F14*$F$11*(1-DOCF)*Garden!E19</f>
        <v>0</v>
      </c>
      <c r="F18" s="535">
        <f>Amnt_Deposited!D14*$D$11*(1-DOCF)*Paper!E19</f>
        <v>0</v>
      </c>
      <c r="G18" s="535">
        <f>Amnt_Deposited!G14*$D$12*(1-DOCF)*Wood!E19</f>
        <v>0</v>
      </c>
      <c r="H18" s="535">
        <f>Amnt_Deposited!H14*$F$12*(1-DOCF)*Textiles!E19</f>
        <v>0</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v>
      </c>
      <c r="O18" s="473">
        <f t="shared" ref="O18:O81" si="1">O17+N18</f>
        <v>0</v>
      </c>
    </row>
    <row r="19" spans="2:15">
      <c r="B19" s="470">
        <f>B18+1</f>
        <v>1951</v>
      </c>
      <c r="C19" s="533">
        <f>Amnt_Deposited!O15*$D$10*(1-DOCF)*MSW!E20</f>
        <v>0</v>
      </c>
      <c r="D19" s="534">
        <f>Amnt_Deposited!C15*$F$10*(1-DOCF)*Food!E20</f>
        <v>0</v>
      </c>
      <c r="E19" s="535">
        <f>Amnt_Deposited!F15*$F$11*(1-DOCF)*Garden!E20</f>
        <v>0</v>
      </c>
      <c r="F19" s="535">
        <f>Amnt_Deposited!D15*$D$11*(1-DOCF)*Paper!E20</f>
        <v>0</v>
      </c>
      <c r="G19" s="535">
        <f>Amnt_Deposited!G15*$D$12*(1-DOCF)*Wood!E20</f>
        <v>0</v>
      </c>
      <c r="H19" s="535">
        <f>Amnt_Deposited!H15*$F$12*(1-DOCF)*Textiles!E20</f>
        <v>0</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v>
      </c>
      <c r="O19" s="473">
        <f t="shared" si="1"/>
        <v>0</v>
      </c>
    </row>
    <row r="20" spans="2:15">
      <c r="B20" s="470">
        <f t="shared" ref="B20:B83" si="2">B19+1</f>
        <v>1952</v>
      </c>
      <c r="C20" s="533">
        <f>Amnt_Deposited!O16*$D$10*(1-DOCF)*MSW!E21</f>
        <v>0</v>
      </c>
      <c r="D20" s="534">
        <f>Amnt_Deposited!C16*$F$10*(1-DOCF)*Food!E21</f>
        <v>0</v>
      </c>
      <c r="E20" s="535">
        <f>Amnt_Deposited!F16*$F$11*(1-DOCF)*Garden!E21</f>
        <v>0</v>
      </c>
      <c r="F20" s="535">
        <f>Amnt_Deposited!D16*$D$11*(1-DOCF)*Paper!E21</f>
        <v>0</v>
      </c>
      <c r="G20" s="535">
        <f>Amnt_Deposited!G16*$D$12*(1-DOCF)*Wood!E21</f>
        <v>0</v>
      </c>
      <c r="H20" s="535">
        <f>Amnt_Deposited!H16*$F$12*(1-DOCF)*Textiles!E21</f>
        <v>0</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v>
      </c>
      <c r="O20" s="473">
        <f t="shared" si="1"/>
        <v>0</v>
      </c>
    </row>
    <row r="21" spans="2:15">
      <c r="B21" s="470">
        <f t="shared" si="2"/>
        <v>1953</v>
      </c>
      <c r="C21" s="533">
        <f>Amnt_Deposited!O17*$D$10*(1-DOCF)*MSW!E22</f>
        <v>0</v>
      </c>
      <c r="D21" s="534">
        <f>Amnt_Deposited!C17*$F$10*(1-DOCF)*Food!E22</f>
        <v>0</v>
      </c>
      <c r="E21" s="535">
        <f>Amnt_Deposited!F17*$F$11*(1-DOCF)*Garden!E22</f>
        <v>0</v>
      </c>
      <c r="F21" s="535">
        <f>Amnt_Deposited!D17*$D$11*(1-DOCF)*Paper!E22</f>
        <v>0</v>
      </c>
      <c r="G21" s="535">
        <f>Amnt_Deposited!G17*$D$12*(1-DOCF)*Wood!E22</f>
        <v>0</v>
      </c>
      <c r="H21" s="535">
        <f>Amnt_Deposited!H17*$F$12*(1-DOCF)*Textiles!E22</f>
        <v>0</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v>
      </c>
      <c r="O21" s="473">
        <f t="shared" si="1"/>
        <v>0</v>
      </c>
    </row>
    <row r="22" spans="2:15">
      <c r="B22" s="470">
        <f t="shared" si="2"/>
        <v>1954</v>
      </c>
      <c r="C22" s="533">
        <f>Amnt_Deposited!O18*$D$10*(1-DOCF)*MSW!E23</f>
        <v>0</v>
      </c>
      <c r="D22" s="534">
        <f>Amnt_Deposited!C18*$F$10*(1-DOCF)*Food!E23</f>
        <v>0</v>
      </c>
      <c r="E22" s="535">
        <f>Amnt_Deposited!F18*$F$11*(1-DOCF)*Garden!E23</f>
        <v>0</v>
      </c>
      <c r="F22" s="535">
        <f>Amnt_Deposited!D18*$D$11*(1-DOCF)*Paper!E23</f>
        <v>0</v>
      </c>
      <c r="G22" s="535">
        <f>Amnt_Deposited!G18*$D$12*(1-DOCF)*Wood!E23</f>
        <v>0</v>
      </c>
      <c r="H22" s="535">
        <f>Amnt_Deposited!H18*$F$12*(1-DOCF)*Textiles!E23</f>
        <v>0</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v>
      </c>
      <c r="O22" s="473">
        <f t="shared" si="1"/>
        <v>0</v>
      </c>
    </row>
    <row r="23" spans="2:15">
      <c r="B23" s="470">
        <f t="shared" si="2"/>
        <v>1955</v>
      </c>
      <c r="C23" s="533">
        <f>Amnt_Deposited!O19*$D$10*(1-DOCF)*MSW!E24</f>
        <v>0</v>
      </c>
      <c r="D23" s="534">
        <f>Amnt_Deposited!C19*$F$10*(1-DOCF)*Food!E24</f>
        <v>0</v>
      </c>
      <c r="E23" s="535">
        <f>Amnt_Deposited!F19*$F$11*(1-DOCF)*Garden!E24</f>
        <v>0</v>
      </c>
      <c r="F23" s="535">
        <f>Amnt_Deposited!D19*$D$11*(1-DOCF)*Paper!E24</f>
        <v>0</v>
      </c>
      <c r="G23" s="535">
        <f>Amnt_Deposited!G19*$D$12*(1-DOCF)*Wood!E24</f>
        <v>0</v>
      </c>
      <c r="H23" s="535">
        <f>Amnt_Deposited!H19*$F$12*(1-DOCF)*Textiles!E24</f>
        <v>0</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v>
      </c>
      <c r="O23" s="473">
        <f t="shared" si="1"/>
        <v>0</v>
      </c>
    </row>
    <row r="24" spans="2:15">
      <c r="B24" s="470">
        <f t="shared" si="2"/>
        <v>1956</v>
      </c>
      <c r="C24" s="533">
        <f>Amnt_Deposited!O20*$D$10*(1-DOCF)*MSW!E25</f>
        <v>0</v>
      </c>
      <c r="D24" s="534">
        <f>Amnt_Deposited!C20*$F$10*(1-DOCF)*Food!E25</f>
        <v>0</v>
      </c>
      <c r="E24" s="535">
        <f>Amnt_Deposited!F20*$F$11*(1-DOCF)*Garden!E25</f>
        <v>0</v>
      </c>
      <c r="F24" s="535">
        <f>Amnt_Deposited!D20*$D$11*(1-DOCF)*Paper!E25</f>
        <v>0</v>
      </c>
      <c r="G24" s="535">
        <f>Amnt_Deposited!G20*$D$12*(1-DOCF)*Wood!E25</f>
        <v>0</v>
      </c>
      <c r="H24" s="535">
        <f>Amnt_Deposited!H20*$F$12*(1-DOCF)*Textiles!E25</f>
        <v>0</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v>
      </c>
      <c r="O24" s="473">
        <f t="shared" si="1"/>
        <v>0</v>
      </c>
    </row>
    <row r="25" spans="2:15">
      <c r="B25" s="470">
        <f t="shared" si="2"/>
        <v>1957</v>
      </c>
      <c r="C25" s="533">
        <f>Amnt_Deposited!O21*$D$10*(1-DOCF)*MSW!E26</f>
        <v>0</v>
      </c>
      <c r="D25" s="534">
        <f>Amnt_Deposited!C21*$F$10*(1-DOCF)*Food!E26</f>
        <v>0</v>
      </c>
      <c r="E25" s="535">
        <f>Amnt_Deposited!F21*$F$11*(1-DOCF)*Garden!E26</f>
        <v>0</v>
      </c>
      <c r="F25" s="535">
        <f>Amnt_Deposited!D21*$D$11*(1-DOCF)*Paper!E26</f>
        <v>0</v>
      </c>
      <c r="G25" s="535">
        <f>Amnt_Deposited!G21*$D$12*(1-DOCF)*Wood!E26</f>
        <v>0</v>
      </c>
      <c r="H25" s="535">
        <f>Amnt_Deposited!H21*$F$12*(1-DOCF)*Textiles!E26</f>
        <v>0</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v>
      </c>
      <c r="O25" s="473">
        <f t="shared" si="1"/>
        <v>0</v>
      </c>
    </row>
    <row r="26" spans="2:15">
      <c r="B26" s="470">
        <f t="shared" si="2"/>
        <v>1958</v>
      </c>
      <c r="C26" s="533">
        <f>Amnt_Deposited!O22*$D$10*(1-DOCF)*MSW!E27</f>
        <v>0</v>
      </c>
      <c r="D26" s="534">
        <f>Amnt_Deposited!C22*$F$10*(1-DOCF)*Food!E27</f>
        <v>0</v>
      </c>
      <c r="E26" s="535">
        <f>Amnt_Deposited!F22*$F$11*(1-DOCF)*Garden!E27</f>
        <v>0</v>
      </c>
      <c r="F26" s="535">
        <f>Amnt_Deposited!D22*$D$11*(1-DOCF)*Paper!E27</f>
        <v>0</v>
      </c>
      <c r="G26" s="535">
        <f>Amnt_Deposited!G22*$D$12*(1-DOCF)*Wood!E27</f>
        <v>0</v>
      </c>
      <c r="H26" s="535">
        <f>Amnt_Deposited!H22*$F$12*(1-DOCF)*Textiles!E27</f>
        <v>0</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v>
      </c>
      <c r="O26" s="473">
        <f t="shared" si="1"/>
        <v>0</v>
      </c>
    </row>
    <row r="27" spans="2:15">
      <c r="B27" s="470">
        <f t="shared" si="2"/>
        <v>1959</v>
      </c>
      <c r="C27" s="533">
        <f>Amnt_Deposited!O23*$D$10*(1-DOCF)*MSW!E28</f>
        <v>0</v>
      </c>
      <c r="D27" s="534">
        <f>Amnt_Deposited!C23*$F$10*(1-DOCF)*Food!E28</f>
        <v>0</v>
      </c>
      <c r="E27" s="535">
        <f>Amnt_Deposited!F23*$F$11*(1-DOCF)*Garden!E28</f>
        <v>0</v>
      </c>
      <c r="F27" s="535">
        <f>Amnt_Deposited!D23*$D$11*(1-DOCF)*Paper!E28</f>
        <v>0</v>
      </c>
      <c r="G27" s="535">
        <f>Amnt_Deposited!G23*$D$12*(1-DOCF)*Wood!E28</f>
        <v>0</v>
      </c>
      <c r="H27" s="535">
        <f>Amnt_Deposited!H23*$F$12*(1-DOCF)*Textiles!E28</f>
        <v>0</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v>
      </c>
      <c r="O27" s="473">
        <f t="shared" si="1"/>
        <v>0</v>
      </c>
    </row>
    <row r="28" spans="2:15">
      <c r="B28" s="470">
        <f t="shared" si="2"/>
        <v>1960</v>
      </c>
      <c r="C28" s="533">
        <f>Amnt_Deposited!O24*$D$10*(1-DOCF)*MSW!E29</f>
        <v>0</v>
      </c>
      <c r="D28" s="534">
        <f>Amnt_Deposited!C24*$F$10*(1-DOCF)*Food!E29</f>
        <v>0</v>
      </c>
      <c r="E28" s="535">
        <f>Amnt_Deposited!F24*$F$11*(1-DOCF)*Garden!E29</f>
        <v>0</v>
      </c>
      <c r="F28" s="535">
        <f>Amnt_Deposited!D24*$D$11*(1-DOCF)*Paper!E29</f>
        <v>0</v>
      </c>
      <c r="G28" s="535">
        <f>Amnt_Deposited!G24*$D$12*(1-DOCF)*Wood!E29</f>
        <v>0</v>
      </c>
      <c r="H28" s="535">
        <f>Amnt_Deposited!H24*$F$12*(1-DOCF)*Textiles!E29</f>
        <v>0</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v>
      </c>
      <c r="O28" s="473">
        <f t="shared" si="1"/>
        <v>0</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0</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0</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0</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0</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0</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0</v>
      </c>
    </row>
    <row r="35" spans="2:15">
      <c r="B35" s="470">
        <f t="shared" si="2"/>
        <v>1967</v>
      </c>
      <c r="C35" s="533">
        <f>Amnt_Deposited!O31*$D$10*(1-DOCF)*MSW!E36</f>
        <v>0</v>
      </c>
      <c r="D35" s="534">
        <f>Amnt_Deposited!C31*$F$10*(1-DOCF)*Food!E36</f>
        <v>5.5983552569999998E-2</v>
      </c>
      <c r="E35" s="535">
        <f>Amnt_Deposited!F31*$F$11*(1-DOCF)*Garden!E36</f>
        <v>0</v>
      </c>
      <c r="F35" s="535">
        <f>Amnt_Deposited!D31*$D$11*(1-DOCF)*Paper!E36</f>
        <v>4.4272050768000004E-2</v>
      </c>
      <c r="G35" s="535">
        <f>Amnt_Deposited!G31*$D$12*(1-DOCF)*Wood!E36</f>
        <v>3.6524441883599996E-2</v>
      </c>
      <c r="H35" s="535">
        <f>Amnt_Deposited!H31*$F$12*(1-DOCF)*Textiles!E36</f>
        <v>5.5597459103999998E-3</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0.14233979113200002</v>
      </c>
      <c r="O35" s="473">
        <f t="shared" si="1"/>
        <v>0.14233979113200002</v>
      </c>
    </row>
    <row r="36" spans="2:15">
      <c r="B36" s="470">
        <f t="shared" si="2"/>
        <v>1968</v>
      </c>
      <c r="C36" s="533">
        <f>Amnt_Deposited!O32*$D$10*(1-DOCF)*MSW!E37</f>
        <v>0</v>
      </c>
      <c r="D36" s="534">
        <f>Amnt_Deposited!C32*$F$10*(1-DOCF)*Food!E37</f>
        <v>6.1465763589119995E-2</v>
      </c>
      <c r="E36" s="535">
        <f>Amnt_Deposited!F32*$F$11*(1-DOCF)*Garden!E37</f>
        <v>0</v>
      </c>
      <c r="F36" s="535">
        <f>Amnt_Deposited!D32*$D$11*(1-DOCF)*Paper!E37</f>
        <v>4.860740844748801E-2</v>
      </c>
      <c r="G36" s="535">
        <f>Amnt_Deposited!G32*$D$12*(1-DOCF)*Wood!E37</f>
        <v>4.0101111969177608E-2</v>
      </c>
      <c r="H36" s="535">
        <f>Amnt_Deposited!H32*$F$12*(1-DOCF)*Textiles!E37</f>
        <v>6.1041861771264005E-3</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0.15627847018291202</v>
      </c>
      <c r="O36" s="473">
        <f t="shared" si="1"/>
        <v>0.29861826131491204</v>
      </c>
    </row>
    <row r="37" spans="2:15">
      <c r="B37" s="470">
        <f t="shared" si="2"/>
        <v>1969</v>
      </c>
      <c r="C37" s="533">
        <f>Amnt_Deposited!O33*$D$10*(1-DOCF)*MSW!E38</f>
        <v>0</v>
      </c>
      <c r="D37" s="534">
        <f>Amnt_Deposited!C33*$F$10*(1-DOCF)*Food!E38</f>
        <v>6.7450041065385991E-2</v>
      </c>
      <c r="E37" s="535">
        <f>Amnt_Deposited!F33*$F$11*(1-DOCF)*Garden!E38</f>
        <v>0</v>
      </c>
      <c r="F37" s="535">
        <f>Amnt_Deposited!D33*$D$11*(1-DOCF)*Paper!E38</f>
        <v>5.333980258963858E-2</v>
      </c>
      <c r="G37" s="535">
        <f>Amnt_Deposited!G33*$D$12*(1-DOCF)*Wood!E38</f>
        <v>4.4005337136451821E-2</v>
      </c>
      <c r="H37" s="535">
        <f>Amnt_Deposited!H33*$F$12*(1-DOCF)*Textiles!E38</f>
        <v>6.6984868368383322E-3</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0.17149366762831472</v>
      </c>
      <c r="O37" s="473">
        <f t="shared" si="1"/>
        <v>0.47011192894322673</v>
      </c>
    </row>
    <row r="38" spans="2:15">
      <c r="B38" s="470">
        <f t="shared" si="2"/>
        <v>1970</v>
      </c>
      <c r="C38" s="533">
        <f>Amnt_Deposited!O34*$D$10*(1-DOCF)*MSW!E39</f>
        <v>0</v>
      </c>
      <c r="D38" s="534">
        <f>Amnt_Deposited!C34*$F$10*(1-DOCF)*Food!E39</f>
        <v>7.39804719990204E-2</v>
      </c>
      <c r="E38" s="535">
        <f>Amnt_Deposited!F34*$F$11*(1-DOCF)*Garden!E39</f>
        <v>0</v>
      </c>
      <c r="F38" s="535">
        <f>Amnt_Deposited!D34*$D$11*(1-DOCF)*Paper!E39</f>
        <v>5.8504097396926483E-2</v>
      </c>
      <c r="G38" s="535">
        <f>Amnt_Deposited!G34*$D$12*(1-DOCF)*Wood!E39</f>
        <v>4.8265880352464346E-2</v>
      </c>
      <c r="H38" s="535">
        <f>Amnt_Deposited!H34*$F$12*(1-DOCF)*Textiles!E39</f>
        <v>7.3470261847303018E-3</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0.18809747593314152</v>
      </c>
      <c r="O38" s="473">
        <f t="shared" si="1"/>
        <v>0.65820940487636825</v>
      </c>
    </row>
    <row r="39" spans="2:15">
      <c r="B39" s="470">
        <f t="shared" si="2"/>
        <v>1971</v>
      </c>
      <c r="C39" s="533">
        <f>Amnt_Deposited!O35*$D$10*(1-DOCF)*MSW!E40</f>
        <v>0</v>
      </c>
      <c r="D39" s="534">
        <f>Amnt_Deposited!C35*$F$10*(1-DOCF)*Food!E40</f>
        <v>8.1104904580127965E-2</v>
      </c>
      <c r="E39" s="535">
        <f>Amnt_Deposited!F35*$F$11*(1-DOCF)*Garden!E40</f>
        <v>0</v>
      </c>
      <c r="F39" s="535">
        <f>Amnt_Deposited!D35*$D$11*(1-DOCF)*Paper!E40</f>
        <v>6.4138131438078214E-2</v>
      </c>
      <c r="G39" s="535">
        <f>Amnt_Deposited!G35*$D$12*(1-DOCF)*Wood!E40</f>
        <v>5.2913958436414527E-2</v>
      </c>
      <c r="H39" s="535">
        <f>Amnt_Deposited!H35*$F$12*(1-DOCF)*Textiles!E40</f>
        <v>8.0545560410609836E-3</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0.20621155049568168</v>
      </c>
      <c r="O39" s="473">
        <f t="shared" si="1"/>
        <v>0.86442095537204988</v>
      </c>
    </row>
    <row r="40" spans="2:15">
      <c r="B40" s="470">
        <f t="shared" si="2"/>
        <v>1972</v>
      </c>
      <c r="C40" s="533">
        <f>Amnt_Deposited!O36*$D$10*(1-DOCF)*MSW!E41</f>
        <v>0</v>
      </c>
      <c r="D40" s="534">
        <f>Amnt_Deposited!C36*$F$10*(1-DOCF)*Food!E41</f>
        <v>8.8875262382794459E-2</v>
      </c>
      <c r="E40" s="535">
        <f>Amnt_Deposited!F36*$F$11*(1-DOCF)*Garden!E41</f>
        <v>0</v>
      </c>
      <c r="F40" s="535">
        <f>Amnt_Deposited!D36*$D$11*(1-DOCF)*Paper!E41</f>
        <v>7.0282966114209894E-2</v>
      </c>
      <c r="G40" s="535">
        <f>Amnt_Deposited!G36*$D$12*(1-DOCF)*Wood!E41</f>
        <v>5.7983447044223146E-2</v>
      </c>
      <c r="H40" s="535">
        <f>Amnt_Deposited!H36*$F$12*(1-DOCF)*Textiles!E41</f>
        <v>8.8262329538775185E-3</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0.22596790849510501</v>
      </c>
      <c r="O40" s="473">
        <f t="shared" si="1"/>
        <v>1.0903888638671548</v>
      </c>
    </row>
    <row r="41" spans="2:15">
      <c r="B41" s="470">
        <f t="shared" si="2"/>
        <v>1973</v>
      </c>
      <c r="C41" s="533">
        <f>Amnt_Deposited!O37*$D$10*(1-DOCF)*MSW!E42</f>
        <v>0</v>
      </c>
      <c r="D41" s="534">
        <f>Amnt_Deposited!C37*$F$10*(1-DOCF)*Food!E42</f>
        <v>9.7347884388142805E-2</v>
      </c>
      <c r="E41" s="535">
        <f>Amnt_Deposited!F37*$F$11*(1-DOCF)*Garden!E42</f>
        <v>0</v>
      </c>
      <c r="F41" s="535">
        <f>Amnt_Deposited!D37*$D$11*(1-DOCF)*Paper!E42</f>
        <v>7.6983154550623281E-2</v>
      </c>
      <c r="G41" s="535">
        <f>Amnt_Deposited!G37*$D$12*(1-DOCF)*Wood!E42</f>
        <v>6.35111025042642E-2</v>
      </c>
      <c r="H41" s="535">
        <f>Amnt_Deposited!H37*$F$12*(1-DOCF)*Textiles!E42</f>
        <v>9.6676519668224582E-3</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0.24750979340985274</v>
      </c>
      <c r="O41" s="473">
        <f t="shared" si="1"/>
        <v>1.3378986572770075</v>
      </c>
    </row>
    <row r="42" spans="2:15">
      <c r="B42" s="470">
        <f t="shared" si="2"/>
        <v>1974</v>
      </c>
      <c r="C42" s="533">
        <f>Amnt_Deposited!O38*$D$10*(1-DOCF)*MSW!E43</f>
        <v>0</v>
      </c>
      <c r="D42" s="534">
        <f>Amnt_Deposited!C38*$F$10*(1-DOCF)*Food!E43</f>
        <v>0.10658389293303405</v>
      </c>
      <c r="E42" s="535">
        <f>Amnt_Deposited!F38*$F$11*(1-DOCF)*Garden!E43</f>
        <v>0</v>
      </c>
      <c r="F42" s="535">
        <f>Amnt_Deposited!D38*$D$11*(1-DOCF)*Paper!E43</f>
        <v>8.4287032572330375E-2</v>
      </c>
      <c r="G42" s="535">
        <f>Amnt_Deposited!G38*$D$12*(1-DOCF)*Wood!E43</f>
        <v>6.9536801872172566E-2</v>
      </c>
      <c r="H42" s="535">
        <f>Amnt_Deposited!H38*$F$12*(1-DOCF)*Textiles!E43</f>
        <v>1.0584883160246141E-2</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0.27099261053778317</v>
      </c>
      <c r="O42" s="473">
        <f t="shared" si="1"/>
        <v>1.6088912678147906</v>
      </c>
    </row>
    <row r="43" spans="2:15">
      <c r="B43" s="470">
        <f t="shared" si="2"/>
        <v>1975</v>
      </c>
      <c r="C43" s="533">
        <f>Amnt_Deposited!O39*$D$10*(1-DOCF)*MSW!E44</f>
        <v>0</v>
      </c>
      <c r="D43" s="534">
        <f>Amnt_Deposited!C39*$F$10*(1-DOCF)*Food!E44</f>
        <v>0.11664959184957499</v>
      </c>
      <c r="E43" s="535">
        <f>Amnt_Deposited!F39*$F$11*(1-DOCF)*Garden!E44</f>
        <v>0</v>
      </c>
      <c r="F43" s="535">
        <f>Amnt_Deposited!D39*$D$11*(1-DOCF)*Paper!E44</f>
        <v>9.224703355460645E-2</v>
      </c>
      <c r="G43" s="535">
        <f>Amnt_Deposited!G39*$D$12*(1-DOCF)*Wood!E44</f>
        <v>7.6103802682550306E-2</v>
      </c>
      <c r="H43" s="535">
        <f>Amnt_Deposited!H39*$F$12*(1-DOCF)*Textiles!E44</f>
        <v>1.1584511190578481E-2</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0.29658493927731022</v>
      </c>
      <c r="O43" s="473">
        <f t="shared" si="1"/>
        <v>1.905476207092101</v>
      </c>
    </row>
    <row r="44" spans="2:15">
      <c r="B44" s="470">
        <f t="shared" si="2"/>
        <v>1976</v>
      </c>
      <c r="C44" s="533">
        <f>Amnt_Deposited!O40*$D$10*(1-DOCF)*MSW!E45</f>
        <v>0</v>
      </c>
      <c r="D44" s="534">
        <f>Amnt_Deposited!C40*$F$10*(1-DOCF)*Food!E45</f>
        <v>0.12761689724249081</v>
      </c>
      <c r="E44" s="535">
        <f>Amnt_Deposited!F40*$F$11*(1-DOCF)*Garden!E45</f>
        <v>0</v>
      </c>
      <c r="F44" s="535">
        <f>Amnt_Deposited!D40*$D$11*(1-DOCF)*Paper!E45</f>
        <v>0.10092002908371689</v>
      </c>
      <c r="G44" s="535">
        <f>Amnt_Deposited!G40*$D$12*(1-DOCF)*Wood!E45</f>
        <v>8.3259023994066428E-2</v>
      </c>
      <c r="H44" s="535">
        <f>Amnt_Deposited!H40*$F$12*(1-DOCF)*Textiles!E45</f>
        <v>1.2673678070978399E-2</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0.32446962839125254</v>
      </c>
      <c r="O44" s="473">
        <f t="shared" si="1"/>
        <v>2.2299458354833535</v>
      </c>
    </row>
    <row r="45" spans="2:15">
      <c r="B45" s="470">
        <f t="shared" si="2"/>
        <v>1977</v>
      </c>
      <c r="C45" s="533">
        <f>Amnt_Deposited!O41*$D$10*(1-DOCF)*MSW!E46</f>
        <v>0</v>
      </c>
      <c r="D45" s="534">
        <f>Amnt_Deposited!C41*$F$10*(1-DOCF)*Food!E46</f>
        <v>0.13956380354780595</v>
      </c>
      <c r="E45" s="535">
        <f>Amnt_Deposited!F41*$F$11*(1-DOCF)*Garden!E46</f>
        <v>0</v>
      </c>
      <c r="F45" s="535">
        <f>Amnt_Deposited!D41*$D$11*(1-DOCF)*Paper!E46</f>
        <v>0.11036769751826496</v>
      </c>
      <c r="G45" s="535">
        <f>Amnt_Deposited!G41*$D$12*(1-DOCF)*Wood!E46</f>
        <v>9.1053350452568585E-2</v>
      </c>
      <c r="H45" s="535">
        <f>Amnt_Deposited!H41*$F$12*(1-DOCF)*Textiles!E46</f>
        <v>1.3860129455782111E-2</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0.35484498097442163</v>
      </c>
      <c r="O45" s="473">
        <f t="shared" si="1"/>
        <v>2.5847908164577751</v>
      </c>
    </row>
    <row r="46" spans="2:15">
      <c r="B46" s="470">
        <f t="shared" si="2"/>
        <v>1978</v>
      </c>
      <c r="C46" s="533">
        <f>Amnt_Deposited!O42*$D$10*(1-DOCF)*MSW!E47</f>
        <v>0</v>
      </c>
      <c r="D46" s="534">
        <f>Amnt_Deposited!C42*$F$10*(1-DOCF)*Food!E47</f>
        <v>0.15257488772829189</v>
      </c>
      <c r="E46" s="535">
        <f>Amnt_Deposited!F42*$F$11*(1-DOCF)*Garden!E47</f>
        <v>0</v>
      </c>
      <c r="F46" s="535">
        <f>Amnt_Deposited!D42*$D$11*(1-DOCF)*Paper!E47</f>
        <v>0.12065692270926991</v>
      </c>
      <c r="G46" s="535">
        <f>Amnt_Deposited!G42*$D$12*(1-DOCF)*Wood!E47</f>
        <v>9.9541961235147663E-2</v>
      </c>
      <c r="H46" s="535">
        <f>Amnt_Deposited!H42*$F$12*(1-DOCF)*Textiles!E47</f>
        <v>1.5152264712326915E-2</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0.38792603638503631</v>
      </c>
      <c r="O46" s="473">
        <f t="shared" si="1"/>
        <v>2.9727168528428116</v>
      </c>
    </row>
    <row r="47" spans="2:15">
      <c r="B47" s="470">
        <f t="shared" si="2"/>
        <v>1979</v>
      </c>
      <c r="C47" s="533">
        <f>Amnt_Deposited!O43*$D$10*(1-DOCF)*MSW!E48</f>
        <v>0</v>
      </c>
      <c r="D47" s="534">
        <f>Amnt_Deposited!C43*$F$10*(1-DOCF)*Food!E48</f>
        <v>0.16674185469002245</v>
      </c>
      <c r="E47" s="535">
        <f>Amnt_Deposited!F43*$F$11*(1-DOCF)*Garden!E48</f>
        <v>0</v>
      </c>
      <c r="F47" s="535">
        <f>Amnt_Deposited!D43*$D$11*(1-DOCF)*Paper!E48</f>
        <v>0.13186022531808675</v>
      </c>
      <c r="G47" s="535">
        <f>Amnt_Deposited!G43*$D$12*(1-DOCF)*Wood!E48</f>
        <v>0.10878468588742156</v>
      </c>
      <c r="H47" s="535">
        <f>Amnt_Deposited!H43*$F$12*(1-DOCF)*Textiles!E48</f>
        <v>1.6559191086457401E-2</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0.42394595698198817</v>
      </c>
      <c r="O47" s="473">
        <f t="shared" si="1"/>
        <v>3.3966628098247997</v>
      </c>
    </row>
    <row r="48" spans="2:15">
      <c r="B48" s="470">
        <f t="shared" si="2"/>
        <v>1980</v>
      </c>
      <c r="C48" s="533">
        <f>Amnt_Deposited!O44*$D$10*(1-DOCF)*MSW!E49</f>
        <v>0</v>
      </c>
      <c r="D48" s="534">
        <f>Amnt_Deposited!C44*$F$10*(1-DOCF)*Food!E49</f>
        <v>0.18222437970000002</v>
      </c>
      <c r="E48" s="535">
        <f>Amnt_Deposited!F44*$F$11*(1-DOCF)*Garden!E49</f>
        <v>0</v>
      </c>
      <c r="F48" s="535">
        <f>Amnt_Deposited!D44*$D$11*(1-DOCF)*Paper!E49</f>
        <v>0.14410387728000001</v>
      </c>
      <c r="G48" s="535">
        <f>Amnt_Deposited!G44*$D$12*(1-DOCF)*Wood!E49</f>
        <v>0.11888569875600002</v>
      </c>
      <c r="H48" s="535">
        <f>Amnt_Deposited!H44*$F$12*(1-DOCF)*Textiles!E49</f>
        <v>1.8096765984E-2</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0.46331072172000004</v>
      </c>
      <c r="O48" s="473">
        <f t="shared" si="1"/>
        <v>3.8599735315447998</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3.8599735315447998</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3.8599735315447998</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3.8599735315447998</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3.8599735315447998</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3.8599735315447998</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3.8599735315447998</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3.8599735315447998</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3.8599735315447998</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3.8599735315447998</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3.8599735315447998</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3.8599735315447998</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3.8599735315447998</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3.8599735315447998</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3.8599735315447998</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3.8599735315447998</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3.8599735315447998</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3.8599735315447998</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3.8599735315447998</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3.8599735315447998</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3.8599735315447998</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3.8599735315447998</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3.8599735315447998</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3.8599735315447998</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3.8599735315447998</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3.8599735315447998</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3.8599735315447998</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3.8599735315447998</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3.8599735315447998</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3.8599735315447998</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3.8599735315447998</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3.8599735315447998</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3.8599735315447998</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3.8599735315447998</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3.8599735315447998</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3.8599735315447998</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3.8599735315447998</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3.8599735315447998</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3.8599735315447998</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3.8599735315447998</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3.8599735315447998</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3.8599735315447998</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3.8599735315447998</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3.8599735315447998</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3.8599735315447998</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3.8599735315447998</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3.8599735315447998</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3.8599735315447998</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3.8599735315447998</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3.8599735315447998</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3.8599735315447998</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49" t="s">
        <v>52</v>
      </c>
      <c r="C2" s="949"/>
      <c r="D2" s="949"/>
      <c r="E2" s="949"/>
      <c r="F2" s="949"/>
      <c r="G2" s="949"/>
      <c r="H2" s="949"/>
    </row>
    <row r="3" spans="1:35" ht="13.5" thickBot="1">
      <c r="B3" s="949"/>
      <c r="C3" s="949"/>
      <c r="D3" s="949"/>
      <c r="E3" s="949"/>
      <c r="F3" s="949"/>
      <c r="G3" s="949"/>
      <c r="H3" s="949"/>
    </row>
    <row r="4" spans="1:35" ht="13.5" thickBot="1">
      <c r="P4" s="932" t="s">
        <v>242</v>
      </c>
      <c r="Q4" s="933"/>
      <c r="R4" s="934" t="s">
        <v>243</v>
      </c>
      <c r="S4" s="935"/>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51" t="s">
        <v>47</v>
      </c>
      <c r="E5" s="952"/>
      <c r="F5" s="952"/>
      <c r="G5" s="941"/>
      <c r="H5" s="952" t="s">
        <v>57</v>
      </c>
      <c r="I5" s="952"/>
      <c r="J5" s="952"/>
      <c r="K5" s="941"/>
      <c r="L5" s="135"/>
      <c r="M5" s="135"/>
      <c r="N5" s="135"/>
      <c r="O5" s="163"/>
      <c r="P5" s="207" t="s">
        <v>116</v>
      </c>
      <c r="Q5" s="208" t="s">
        <v>113</v>
      </c>
      <c r="R5" s="207" t="s">
        <v>116</v>
      </c>
      <c r="S5" s="208" t="s">
        <v>113</v>
      </c>
      <c r="V5" s="305" t="s">
        <v>118</v>
      </c>
      <c r="W5" s="306">
        <v>3</v>
      </c>
      <c r="AF5" s="953" t="s">
        <v>126</v>
      </c>
      <c r="AG5" s="953" t="s">
        <v>129</v>
      </c>
      <c r="AH5" s="953" t="s">
        <v>154</v>
      </c>
      <c r="AI5"/>
    </row>
    <row r="6" spans="1:35" ht="13.5" thickBot="1">
      <c r="B6" s="166"/>
      <c r="C6" s="152"/>
      <c r="D6" s="950" t="s">
        <v>45</v>
      </c>
      <c r="E6" s="950"/>
      <c r="F6" s="950" t="s">
        <v>46</v>
      </c>
      <c r="G6" s="950"/>
      <c r="H6" s="950" t="s">
        <v>45</v>
      </c>
      <c r="I6" s="950"/>
      <c r="J6" s="950" t="s">
        <v>99</v>
      </c>
      <c r="K6" s="950"/>
      <c r="L6" s="135"/>
      <c r="M6" s="135"/>
      <c r="N6" s="135"/>
      <c r="O6" s="203" t="s">
        <v>6</v>
      </c>
      <c r="P6" s="162">
        <v>0.38</v>
      </c>
      <c r="Q6" s="164" t="s">
        <v>234</v>
      </c>
      <c r="R6" s="162">
        <v>0.15</v>
      </c>
      <c r="S6" s="164" t="s">
        <v>244</v>
      </c>
      <c r="W6" s="958" t="s">
        <v>125</v>
      </c>
      <c r="X6" s="960"/>
      <c r="Y6" s="960"/>
      <c r="Z6" s="960"/>
      <c r="AA6" s="960"/>
      <c r="AB6" s="960"/>
      <c r="AC6" s="960"/>
      <c r="AD6" s="960"/>
      <c r="AE6" s="960"/>
      <c r="AF6" s="954"/>
      <c r="AG6" s="954"/>
      <c r="AH6" s="954"/>
      <c r="AI6"/>
    </row>
    <row r="7" spans="1:35" ht="26.25" thickBot="1">
      <c r="B7" s="958" t="s">
        <v>133</v>
      </c>
      <c r="C7" s="959"/>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55"/>
      <c r="AG7" s="955"/>
      <c r="AH7" s="955"/>
      <c r="AI7"/>
    </row>
    <row r="8" spans="1:35" ht="25.5" customHeight="1">
      <c r="B8" s="956"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57"/>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46" t="s">
        <v>264</v>
      </c>
      <c r="P13" s="947"/>
      <c r="Q13" s="947"/>
      <c r="R13" s="947"/>
      <c r="S13" s="948"/>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38" t="s">
        <v>70</v>
      </c>
      <c r="C26" s="938"/>
      <c r="D26" s="938"/>
      <c r="E26" s="938"/>
      <c r="F26" s="938"/>
      <c r="G26" s="938"/>
      <c r="H26" s="938"/>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39"/>
      <c r="C27" s="939"/>
      <c r="D27" s="939"/>
      <c r="E27" s="939"/>
      <c r="F27" s="939"/>
      <c r="G27" s="939"/>
      <c r="H27" s="939"/>
      <c r="O27" s="84"/>
      <c r="P27" s="402"/>
      <c r="Q27" s="84"/>
      <c r="R27" s="84"/>
      <c r="S27" s="84"/>
      <c r="U27" s="171"/>
      <c r="V27" s="173"/>
    </row>
    <row r="28" spans="1:35">
      <c r="B28" s="939"/>
      <c r="C28" s="939"/>
      <c r="D28" s="939"/>
      <c r="E28" s="939"/>
      <c r="F28" s="939"/>
      <c r="G28" s="939"/>
      <c r="H28" s="939"/>
      <c r="O28" s="84"/>
      <c r="P28" s="402"/>
      <c r="Q28" s="84"/>
      <c r="R28" s="84"/>
      <c r="S28" s="84"/>
      <c r="V28" s="173"/>
    </row>
    <row r="29" spans="1:35">
      <c r="B29" s="939"/>
      <c r="C29" s="939"/>
      <c r="D29" s="939"/>
      <c r="E29" s="939"/>
      <c r="F29" s="939"/>
      <c r="G29" s="939"/>
      <c r="H29" s="939"/>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39"/>
      <c r="C30" s="939"/>
      <c r="D30" s="939"/>
      <c r="E30" s="939"/>
      <c r="F30" s="939"/>
      <c r="G30" s="939"/>
      <c r="H30" s="939"/>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40" t="s">
        <v>75</v>
      </c>
      <c r="D38" s="941"/>
      <c r="O38" s="394"/>
      <c r="P38" s="395"/>
      <c r="Q38" s="396"/>
      <c r="R38" s="84"/>
    </row>
    <row r="39" spans="2:18">
      <c r="B39" s="142">
        <v>35</v>
      </c>
      <c r="C39" s="944">
        <f>LN(2)/B39</f>
        <v>1.980420515885558E-2</v>
      </c>
      <c r="D39" s="945"/>
    </row>
    <row r="40" spans="2:18" ht="27">
      <c r="B40" s="364" t="s">
        <v>76</v>
      </c>
      <c r="C40" s="942" t="s">
        <v>77</v>
      </c>
      <c r="D40" s="943"/>
    </row>
    <row r="41" spans="2:18" ht="13.5" thickBot="1">
      <c r="B41" s="143">
        <v>0.05</v>
      </c>
      <c r="C41" s="936">
        <f>LN(2)/B41</f>
        <v>13.862943611198904</v>
      </c>
      <c r="D41" s="937"/>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1.2440789459999999</v>
      </c>
      <c r="D36" s="418">
        <f>Dry_Matter_Content!C23</f>
        <v>0.59</v>
      </c>
      <c r="E36" s="284">
        <f>MCF!R35</f>
        <v>0.6</v>
      </c>
      <c r="F36" s="67">
        <f t="shared" si="5"/>
        <v>8.3676749907959994E-2</v>
      </c>
      <c r="G36" s="67">
        <f t="shared" si="0"/>
        <v>8.3676749907959994E-2</v>
      </c>
      <c r="H36" s="67">
        <f t="shared" si="1"/>
        <v>0</v>
      </c>
      <c r="I36" s="67">
        <f t="shared" si="2"/>
        <v>8.3676749907959994E-2</v>
      </c>
      <c r="J36" s="67">
        <f t="shared" si="3"/>
        <v>0</v>
      </c>
      <c r="K36" s="100">
        <f t="shared" si="6"/>
        <v>0</v>
      </c>
      <c r="O36" s="96">
        <f>Amnt_Deposited!B31</f>
        <v>2017</v>
      </c>
      <c r="P36" s="99">
        <f>Amnt_Deposited!C31</f>
        <v>1.2440789459999999</v>
      </c>
      <c r="Q36" s="284">
        <f>MCF!R35</f>
        <v>0.6</v>
      </c>
      <c r="R36" s="67">
        <f t="shared" si="4"/>
        <v>5.5983552569999998E-2</v>
      </c>
      <c r="S36" s="67">
        <f t="shared" si="7"/>
        <v>5.5983552569999998E-2</v>
      </c>
      <c r="T36" s="67">
        <f t="shared" si="8"/>
        <v>0</v>
      </c>
      <c r="U36" s="67">
        <f t="shared" si="9"/>
        <v>5.5983552569999998E-2</v>
      </c>
      <c r="V36" s="67">
        <f t="shared" si="10"/>
        <v>0</v>
      </c>
      <c r="W36" s="100">
        <f t="shared" si="11"/>
        <v>0</v>
      </c>
    </row>
    <row r="37" spans="2:23">
      <c r="B37" s="96">
        <f>Amnt_Deposited!B32</f>
        <v>2018</v>
      </c>
      <c r="C37" s="99">
        <f>Amnt_Deposited!C32</f>
        <v>1.3659058575360001</v>
      </c>
      <c r="D37" s="418">
        <f>Dry_Matter_Content!C24</f>
        <v>0.59</v>
      </c>
      <c r="E37" s="284">
        <f>MCF!R36</f>
        <v>0.6</v>
      </c>
      <c r="F37" s="67">
        <f t="shared" si="5"/>
        <v>9.1870827977871369E-2</v>
      </c>
      <c r="G37" s="67">
        <f t="shared" si="0"/>
        <v>9.1870827977871369E-2</v>
      </c>
      <c r="H37" s="67">
        <f t="shared" si="1"/>
        <v>0</v>
      </c>
      <c r="I37" s="67">
        <f t="shared" si="2"/>
        <v>0.14796103082828779</v>
      </c>
      <c r="J37" s="67">
        <f t="shared" si="3"/>
        <v>2.7586547057543574E-2</v>
      </c>
      <c r="K37" s="100">
        <f t="shared" si="6"/>
        <v>1.8391031371695715E-2</v>
      </c>
      <c r="O37" s="96">
        <f>Amnt_Deposited!B32</f>
        <v>2018</v>
      </c>
      <c r="P37" s="99">
        <f>Amnt_Deposited!C32</f>
        <v>1.3659058575360001</v>
      </c>
      <c r="Q37" s="284">
        <f>MCF!R36</f>
        <v>0.6</v>
      </c>
      <c r="R37" s="67">
        <f t="shared" si="4"/>
        <v>6.1465763589119995E-2</v>
      </c>
      <c r="S37" s="67">
        <f t="shared" si="7"/>
        <v>6.1465763589119995E-2</v>
      </c>
      <c r="T37" s="67">
        <f t="shared" si="8"/>
        <v>0</v>
      </c>
      <c r="U37" s="67">
        <f t="shared" si="9"/>
        <v>9.8992661125081038E-2</v>
      </c>
      <c r="V37" s="67">
        <f t="shared" si="10"/>
        <v>1.8456655034038965E-2</v>
      </c>
      <c r="W37" s="100">
        <f t="shared" si="11"/>
        <v>1.2304436689359309E-2</v>
      </c>
    </row>
    <row r="38" spans="2:23">
      <c r="B38" s="96">
        <f>Amnt_Deposited!B33</f>
        <v>2019</v>
      </c>
      <c r="C38" s="99">
        <f>Amnt_Deposited!C33</f>
        <v>1.4988898014530221</v>
      </c>
      <c r="D38" s="418">
        <f>Dry_Matter_Content!C25</f>
        <v>0.59</v>
      </c>
      <c r="E38" s="284">
        <f>MCF!R37</f>
        <v>0.6</v>
      </c>
      <c r="F38" s="67">
        <f t="shared" si="5"/>
        <v>0.10081532804573026</v>
      </c>
      <c r="G38" s="67">
        <f t="shared" si="0"/>
        <v>0.10081532804573026</v>
      </c>
      <c r="H38" s="67">
        <f t="shared" si="1"/>
        <v>0</v>
      </c>
      <c r="I38" s="67">
        <f t="shared" si="2"/>
        <v>0.19999657304202878</v>
      </c>
      <c r="J38" s="67">
        <f t="shared" si="3"/>
        <v>4.8779785831989268E-2</v>
      </c>
      <c r="K38" s="100">
        <f t="shared" si="6"/>
        <v>3.2519857221326179E-2</v>
      </c>
      <c r="O38" s="96">
        <f>Amnt_Deposited!B33</f>
        <v>2019</v>
      </c>
      <c r="P38" s="99">
        <f>Amnt_Deposited!C33</f>
        <v>1.4988898014530221</v>
      </c>
      <c r="Q38" s="284">
        <f>MCF!R37</f>
        <v>0.6</v>
      </c>
      <c r="R38" s="67">
        <f t="shared" si="4"/>
        <v>6.7450041065385991E-2</v>
      </c>
      <c r="S38" s="67">
        <f t="shared" si="7"/>
        <v>6.7450041065385991E-2</v>
      </c>
      <c r="T38" s="67">
        <f t="shared" si="8"/>
        <v>0</v>
      </c>
      <c r="U38" s="67">
        <f t="shared" si="9"/>
        <v>0.13380680622794075</v>
      </c>
      <c r="V38" s="67">
        <f t="shared" si="10"/>
        <v>3.2635895962526272E-2</v>
      </c>
      <c r="W38" s="100">
        <f t="shared" si="11"/>
        <v>2.1757263975017514E-2</v>
      </c>
    </row>
    <row r="39" spans="2:23">
      <c r="B39" s="96">
        <f>Amnt_Deposited!B34</f>
        <v>2020</v>
      </c>
      <c r="C39" s="99">
        <f>Amnt_Deposited!C34</f>
        <v>1.6440104888671201</v>
      </c>
      <c r="D39" s="418">
        <f>Dry_Matter_Content!C26</f>
        <v>0.59</v>
      </c>
      <c r="E39" s="284">
        <f>MCF!R38</f>
        <v>0.6</v>
      </c>
      <c r="F39" s="67">
        <f t="shared" si="5"/>
        <v>0.11057614548120248</v>
      </c>
      <c r="G39" s="67">
        <f t="shared" si="0"/>
        <v>0.11057614548120248</v>
      </c>
      <c r="H39" s="67">
        <f t="shared" si="1"/>
        <v>0</v>
      </c>
      <c r="I39" s="67">
        <f t="shared" si="2"/>
        <v>0.24463785752970532</v>
      </c>
      <c r="J39" s="67">
        <f t="shared" si="3"/>
        <v>6.593486099352594E-2</v>
      </c>
      <c r="K39" s="100">
        <f t="shared" si="6"/>
        <v>4.3956573995683958E-2</v>
      </c>
      <c r="O39" s="96">
        <f>Amnt_Deposited!B34</f>
        <v>2020</v>
      </c>
      <c r="P39" s="99">
        <f>Amnt_Deposited!C34</f>
        <v>1.6440104888671201</v>
      </c>
      <c r="Q39" s="284">
        <f>MCF!R38</f>
        <v>0.6</v>
      </c>
      <c r="R39" s="67">
        <f t="shared" si="4"/>
        <v>7.39804719990204E-2</v>
      </c>
      <c r="S39" s="67">
        <f t="shared" si="7"/>
        <v>7.39804719990204E-2</v>
      </c>
      <c r="T39" s="67">
        <f t="shared" si="8"/>
        <v>0</v>
      </c>
      <c r="U39" s="67">
        <f t="shared" si="9"/>
        <v>0.16367385650961552</v>
      </c>
      <c r="V39" s="67">
        <f t="shared" si="10"/>
        <v>4.4113421717345634E-2</v>
      </c>
      <c r="W39" s="100">
        <f t="shared" si="11"/>
        <v>2.9408947811563755E-2</v>
      </c>
    </row>
    <row r="40" spans="2:23">
      <c r="B40" s="96">
        <f>Amnt_Deposited!B35</f>
        <v>2021</v>
      </c>
      <c r="C40" s="99">
        <f>Amnt_Deposited!C35</f>
        <v>1.8023312128917328</v>
      </c>
      <c r="D40" s="418">
        <f>Dry_Matter_Content!C27</f>
        <v>0.59</v>
      </c>
      <c r="E40" s="284">
        <f>MCF!R39</f>
        <v>0.6</v>
      </c>
      <c r="F40" s="67">
        <f t="shared" si="5"/>
        <v>0.12122479737909794</v>
      </c>
      <c r="G40" s="67">
        <f t="shared" si="0"/>
        <v>0.12122479737909794</v>
      </c>
      <c r="H40" s="67">
        <f t="shared" si="1"/>
        <v>0</v>
      </c>
      <c r="I40" s="67">
        <f t="shared" si="2"/>
        <v>0.28521045730047018</v>
      </c>
      <c r="J40" s="67">
        <f t="shared" si="3"/>
        <v>8.0652197608333073E-2</v>
      </c>
      <c r="K40" s="100">
        <f t="shared" si="6"/>
        <v>5.3768131738888711E-2</v>
      </c>
      <c r="O40" s="96">
        <f>Amnt_Deposited!B35</f>
        <v>2021</v>
      </c>
      <c r="P40" s="99">
        <f>Amnt_Deposited!C35</f>
        <v>1.8023312128917328</v>
      </c>
      <c r="Q40" s="284">
        <f>MCF!R39</f>
        <v>0.6</v>
      </c>
      <c r="R40" s="67">
        <f t="shared" si="4"/>
        <v>8.1104904580127965E-2</v>
      </c>
      <c r="S40" s="67">
        <f t="shared" si="7"/>
        <v>8.1104904580127965E-2</v>
      </c>
      <c r="T40" s="67">
        <f t="shared" si="8"/>
        <v>0</v>
      </c>
      <c r="U40" s="67">
        <f t="shared" si="9"/>
        <v>0.19081877161048405</v>
      </c>
      <c r="V40" s="67">
        <f t="shared" si="10"/>
        <v>5.3959989479259417E-2</v>
      </c>
      <c r="W40" s="100">
        <f t="shared" si="11"/>
        <v>3.5973326319506276E-2</v>
      </c>
    </row>
    <row r="41" spans="2:23">
      <c r="B41" s="96">
        <f>Amnt_Deposited!B36</f>
        <v>2022</v>
      </c>
      <c r="C41" s="99">
        <f>Amnt_Deposited!C36</f>
        <v>1.9750058307287659</v>
      </c>
      <c r="D41" s="418">
        <f>Dry_Matter_Content!C28</f>
        <v>0.59</v>
      </c>
      <c r="E41" s="284">
        <f>MCF!R40</f>
        <v>0.6</v>
      </c>
      <c r="F41" s="67">
        <f t="shared" si="5"/>
        <v>0.13283889217481679</v>
      </c>
      <c r="G41" s="67">
        <f t="shared" si="0"/>
        <v>0.13283889217481679</v>
      </c>
      <c r="H41" s="67">
        <f t="shared" si="1"/>
        <v>0</v>
      </c>
      <c r="I41" s="67">
        <f t="shared" si="2"/>
        <v>0.3240211790423137</v>
      </c>
      <c r="J41" s="67">
        <f t="shared" si="3"/>
        <v>9.4028170432973263E-2</v>
      </c>
      <c r="K41" s="100">
        <f t="shared" si="6"/>
        <v>6.2685446955315499E-2</v>
      </c>
      <c r="O41" s="96">
        <f>Amnt_Deposited!B36</f>
        <v>2022</v>
      </c>
      <c r="P41" s="99">
        <f>Amnt_Deposited!C36</f>
        <v>1.9750058307287659</v>
      </c>
      <c r="Q41" s="284">
        <f>MCF!R40</f>
        <v>0.6</v>
      </c>
      <c r="R41" s="67">
        <f t="shared" si="4"/>
        <v>8.8875262382794459E-2</v>
      </c>
      <c r="S41" s="67">
        <f t="shared" si="7"/>
        <v>8.8875262382794459E-2</v>
      </c>
      <c r="T41" s="67">
        <f t="shared" si="8"/>
        <v>0</v>
      </c>
      <c r="U41" s="67">
        <f t="shared" si="9"/>
        <v>0.21678491015319828</v>
      </c>
      <c r="V41" s="67">
        <f t="shared" si="10"/>
        <v>6.2909123840080239E-2</v>
      </c>
      <c r="W41" s="100">
        <f t="shared" si="11"/>
        <v>4.1939415893386824E-2</v>
      </c>
    </row>
    <row r="42" spans="2:23">
      <c r="B42" s="96">
        <f>Amnt_Deposited!B37</f>
        <v>2023</v>
      </c>
      <c r="C42" s="99">
        <f>Amnt_Deposited!C37</f>
        <v>2.1632863197365069</v>
      </c>
      <c r="D42" s="418">
        <f>Dry_Matter_Content!C29</f>
        <v>0.59</v>
      </c>
      <c r="E42" s="284">
        <f>MCF!R41</f>
        <v>0.6</v>
      </c>
      <c r="F42" s="67">
        <f t="shared" si="5"/>
        <v>0.14550263786547743</v>
      </c>
      <c r="G42" s="67">
        <f t="shared" si="0"/>
        <v>0.14550263786547743</v>
      </c>
      <c r="H42" s="67">
        <f t="shared" si="1"/>
        <v>0</v>
      </c>
      <c r="I42" s="67">
        <f t="shared" si="2"/>
        <v>0.36270052951764331</v>
      </c>
      <c r="J42" s="67">
        <f t="shared" si="3"/>
        <v>0.10682328739014785</v>
      </c>
      <c r="K42" s="100">
        <f t="shared" si="6"/>
        <v>7.1215524926765222E-2</v>
      </c>
      <c r="O42" s="96">
        <f>Amnt_Deposited!B37</f>
        <v>2023</v>
      </c>
      <c r="P42" s="99">
        <f>Amnt_Deposited!C37</f>
        <v>2.1632863197365069</v>
      </c>
      <c r="Q42" s="284">
        <f>MCF!R41</f>
        <v>0.6</v>
      </c>
      <c r="R42" s="67">
        <f t="shared" si="4"/>
        <v>9.7347884388142805E-2</v>
      </c>
      <c r="S42" s="67">
        <f t="shared" si="7"/>
        <v>9.7347884388142805E-2</v>
      </c>
      <c r="T42" s="67">
        <f t="shared" si="8"/>
        <v>0</v>
      </c>
      <c r="U42" s="67">
        <f t="shared" si="9"/>
        <v>0.24266315534186661</v>
      </c>
      <c r="V42" s="67">
        <f t="shared" si="10"/>
        <v>7.146963919947448E-2</v>
      </c>
      <c r="W42" s="100">
        <f t="shared" si="11"/>
        <v>4.7646426132982984E-2</v>
      </c>
    </row>
    <row r="43" spans="2:23">
      <c r="B43" s="96">
        <f>Amnt_Deposited!B38</f>
        <v>2024</v>
      </c>
      <c r="C43" s="99">
        <f>Amnt_Deposited!C38</f>
        <v>2.3685309540674235</v>
      </c>
      <c r="D43" s="418">
        <f>Dry_Matter_Content!C30</f>
        <v>0.59</v>
      </c>
      <c r="E43" s="284">
        <f>MCF!R42</f>
        <v>0.6</v>
      </c>
      <c r="F43" s="67">
        <f t="shared" si="5"/>
        <v>0.15930739197057492</v>
      </c>
      <c r="G43" s="67">
        <f t="shared" si="0"/>
        <v>0.15930739197057492</v>
      </c>
      <c r="H43" s="67">
        <f t="shared" si="1"/>
        <v>0</v>
      </c>
      <c r="I43" s="67">
        <f t="shared" si="2"/>
        <v>0.40243282761399235</v>
      </c>
      <c r="J43" s="67">
        <f t="shared" si="3"/>
        <v>0.11957509387422588</v>
      </c>
      <c r="K43" s="100">
        <f t="shared" si="6"/>
        <v>7.971672924948392E-2</v>
      </c>
      <c r="O43" s="96">
        <f>Amnt_Deposited!B38</f>
        <v>2024</v>
      </c>
      <c r="P43" s="99">
        <f>Amnt_Deposited!C38</f>
        <v>2.3685309540674235</v>
      </c>
      <c r="Q43" s="284">
        <f>MCF!R42</f>
        <v>0.6</v>
      </c>
      <c r="R43" s="67">
        <f t="shared" si="4"/>
        <v>0.10658389293303405</v>
      </c>
      <c r="S43" s="67">
        <f t="shared" si="7"/>
        <v>0.10658389293303405</v>
      </c>
      <c r="T43" s="67">
        <f t="shared" si="8"/>
        <v>0</v>
      </c>
      <c r="U43" s="67">
        <f t="shared" si="9"/>
        <v>0.26924587039294756</v>
      </c>
      <c r="V43" s="67">
        <f t="shared" si="10"/>
        <v>8.0001177881953087E-2</v>
      </c>
      <c r="W43" s="100">
        <f t="shared" si="11"/>
        <v>5.3334118587968722E-2</v>
      </c>
    </row>
    <row r="44" spans="2:23">
      <c r="B44" s="96">
        <f>Amnt_Deposited!B39</f>
        <v>2025</v>
      </c>
      <c r="C44" s="99">
        <f>Amnt_Deposited!C39</f>
        <v>2.592213152212778</v>
      </c>
      <c r="D44" s="418">
        <f>Dry_Matter_Content!C31</f>
        <v>0.59</v>
      </c>
      <c r="E44" s="284">
        <f>MCF!R43</f>
        <v>0.6</v>
      </c>
      <c r="F44" s="67">
        <f t="shared" si="5"/>
        <v>0.17435225661783144</v>
      </c>
      <c r="G44" s="67">
        <f t="shared" si="0"/>
        <v>0.17435225661783144</v>
      </c>
      <c r="H44" s="67">
        <f t="shared" si="1"/>
        <v>0</v>
      </c>
      <c r="I44" s="67">
        <f t="shared" si="2"/>
        <v>0.44411104815029528</v>
      </c>
      <c r="J44" s="67">
        <f t="shared" si="3"/>
        <v>0.1326740360815285</v>
      </c>
      <c r="K44" s="100">
        <f t="shared" si="6"/>
        <v>8.8449357387685668E-2</v>
      </c>
      <c r="O44" s="96">
        <f>Amnt_Deposited!B39</f>
        <v>2025</v>
      </c>
      <c r="P44" s="99">
        <f>Amnt_Deposited!C39</f>
        <v>2.592213152212778</v>
      </c>
      <c r="Q44" s="284">
        <f>MCF!R43</f>
        <v>0.6</v>
      </c>
      <c r="R44" s="67">
        <f t="shared" si="4"/>
        <v>0.11664959184957499</v>
      </c>
      <c r="S44" s="67">
        <f t="shared" si="7"/>
        <v>0.11664959184957499</v>
      </c>
      <c r="T44" s="67">
        <f t="shared" si="8"/>
        <v>0</v>
      </c>
      <c r="U44" s="67">
        <f t="shared" si="9"/>
        <v>0.29713049608628139</v>
      </c>
      <c r="V44" s="67">
        <f t="shared" si="10"/>
        <v>8.8764966156241173E-2</v>
      </c>
      <c r="W44" s="100">
        <f t="shared" si="11"/>
        <v>5.9176644104160778E-2</v>
      </c>
    </row>
    <row r="45" spans="2:23">
      <c r="B45" s="96">
        <f>Amnt_Deposited!B40</f>
        <v>2026</v>
      </c>
      <c r="C45" s="99">
        <f>Amnt_Deposited!C40</f>
        <v>2.8359310498331296</v>
      </c>
      <c r="D45" s="418">
        <f>Dry_Matter_Content!C32</f>
        <v>0.59</v>
      </c>
      <c r="E45" s="284">
        <f>MCF!R44</f>
        <v>0.6</v>
      </c>
      <c r="F45" s="67">
        <f t="shared" si="5"/>
        <v>0.19074472241177629</v>
      </c>
      <c r="G45" s="67">
        <f t="shared" si="0"/>
        <v>0.19074472241177629</v>
      </c>
      <c r="H45" s="67">
        <f t="shared" si="1"/>
        <v>0</v>
      </c>
      <c r="I45" s="67">
        <f t="shared" si="2"/>
        <v>0.48844126065281823</v>
      </c>
      <c r="J45" s="67">
        <f t="shared" si="3"/>
        <v>0.14641450990925331</v>
      </c>
      <c r="K45" s="100">
        <f t="shared" si="6"/>
        <v>9.760967327283554E-2</v>
      </c>
      <c r="O45" s="96">
        <f>Amnt_Deposited!B40</f>
        <v>2026</v>
      </c>
      <c r="P45" s="99">
        <f>Amnt_Deposited!C40</f>
        <v>2.8359310498331296</v>
      </c>
      <c r="Q45" s="284">
        <f>MCF!R44</f>
        <v>0.6</v>
      </c>
      <c r="R45" s="67">
        <f t="shared" si="4"/>
        <v>0.12761689724249081</v>
      </c>
      <c r="S45" s="67">
        <f t="shared" si="7"/>
        <v>0.12761689724249081</v>
      </c>
      <c r="T45" s="67">
        <f t="shared" si="8"/>
        <v>0</v>
      </c>
      <c r="U45" s="67">
        <f t="shared" si="9"/>
        <v>0.3267894250576393</v>
      </c>
      <c r="V45" s="67">
        <f t="shared" si="10"/>
        <v>9.79579682711329E-2</v>
      </c>
      <c r="W45" s="100">
        <f t="shared" si="11"/>
        <v>6.5305312180755262E-2</v>
      </c>
    </row>
    <row r="46" spans="2:23">
      <c r="B46" s="96">
        <f>Amnt_Deposited!B41</f>
        <v>2027</v>
      </c>
      <c r="C46" s="99">
        <f>Amnt_Deposited!C41</f>
        <v>3.1014178566179105</v>
      </c>
      <c r="D46" s="418">
        <f>Dry_Matter_Content!C33</f>
        <v>0.59</v>
      </c>
      <c r="E46" s="284">
        <f>MCF!R45</f>
        <v>0.6</v>
      </c>
      <c r="F46" s="67">
        <f t="shared" si="5"/>
        <v>0.20860136503612065</v>
      </c>
      <c r="G46" s="67">
        <f t="shared" si="0"/>
        <v>0.20860136503612065</v>
      </c>
      <c r="H46" s="67">
        <f t="shared" si="1"/>
        <v>0</v>
      </c>
      <c r="I46" s="67">
        <f t="shared" si="2"/>
        <v>0.53601333336262347</v>
      </c>
      <c r="J46" s="67">
        <f t="shared" si="3"/>
        <v>0.16102929232631541</v>
      </c>
      <c r="K46" s="100">
        <f t="shared" si="6"/>
        <v>0.10735286155087694</v>
      </c>
      <c r="O46" s="96">
        <f>Amnt_Deposited!B41</f>
        <v>2027</v>
      </c>
      <c r="P46" s="99">
        <f>Amnt_Deposited!C41</f>
        <v>3.1014178566179105</v>
      </c>
      <c r="Q46" s="284">
        <f>MCF!R45</f>
        <v>0.6</v>
      </c>
      <c r="R46" s="67">
        <f t="shared" si="4"/>
        <v>0.13956380354780595</v>
      </c>
      <c r="S46" s="67">
        <f t="shared" si="7"/>
        <v>0.13956380354780595</v>
      </c>
      <c r="T46" s="67">
        <f t="shared" si="8"/>
        <v>0</v>
      </c>
      <c r="U46" s="67">
        <f t="shared" si="9"/>
        <v>0.35861730599640285</v>
      </c>
      <c r="V46" s="67">
        <f t="shared" si="10"/>
        <v>0.10773592260904241</v>
      </c>
      <c r="W46" s="100">
        <f t="shared" si="11"/>
        <v>7.1823948406028265E-2</v>
      </c>
    </row>
    <row r="47" spans="2:23">
      <c r="B47" s="96">
        <f>Amnt_Deposited!B42</f>
        <v>2028</v>
      </c>
      <c r="C47" s="99">
        <f>Amnt_Deposited!C42</f>
        <v>3.3905530606287084</v>
      </c>
      <c r="D47" s="418">
        <f>Dry_Matter_Content!C34</f>
        <v>0.59</v>
      </c>
      <c r="E47" s="284">
        <f>MCF!R46</f>
        <v>0.6</v>
      </c>
      <c r="F47" s="67">
        <f t="shared" si="5"/>
        <v>0.22804859885788692</v>
      </c>
      <c r="G47" s="67">
        <f t="shared" si="0"/>
        <v>0.22804859885788692</v>
      </c>
      <c r="H47" s="67">
        <f t="shared" si="1"/>
        <v>0</v>
      </c>
      <c r="I47" s="67">
        <f t="shared" si="2"/>
        <v>0.58734908115323714</v>
      </c>
      <c r="J47" s="67">
        <f t="shared" si="3"/>
        <v>0.17671285106727322</v>
      </c>
      <c r="K47" s="100">
        <f t="shared" si="6"/>
        <v>0.11780856737818214</v>
      </c>
      <c r="O47" s="96">
        <f>Amnt_Deposited!B42</f>
        <v>2028</v>
      </c>
      <c r="P47" s="99">
        <f>Amnt_Deposited!C42</f>
        <v>3.3905530606287084</v>
      </c>
      <c r="Q47" s="284">
        <f>MCF!R46</f>
        <v>0.6</v>
      </c>
      <c r="R47" s="67">
        <f t="shared" si="4"/>
        <v>0.15257488772829189</v>
      </c>
      <c r="S47" s="67">
        <f t="shared" si="7"/>
        <v>0.15257488772829189</v>
      </c>
      <c r="T47" s="67">
        <f t="shared" si="8"/>
        <v>0</v>
      </c>
      <c r="U47" s="67">
        <f t="shared" si="9"/>
        <v>0.39296325679297761</v>
      </c>
      <c r="V47" s="67">
        <f t="shared" si="10"/>
        <v>0.11822893693171714</v>
      </c>
      <c r="W47" s="100">
        <f t="shared" si="11"/>
        <v>7.8819291287811427E-2</v>
      </c>
    </row>
    <row r="48" spans="2:23">
      <c r="B48" s="96">
        <f>Amnt_Deposited!B43</f>
        <v>2029</v>
      </c>
      <c r="C48" s="99">
        <f>Amnt_Deposited!C43</f>
        <v>3.7053745486671659</v>
      </c>
      <c r="D48" s="418">
        <f>Dry_Matter_Content!C35</f>
        <v>0.59</v>
      </c>
      <c r="E48" s="284">
        <f>MCF!R47</f>
        <v>0.6</v>
      </c>
      <c r="F48" s="67">
        <f t="shared" si="5"/>
        <v>0.24922349214335354</v>
      </c>
      <c r="G48" s="67">
        <f t="shared" si="0"/>
        <v>0.24922349214335354</v>
      </c>
      <c r="H48" s="67">
        <f t="shared" si="1"/>
        <v>0</v>
      </c>
      <c r="I48" s="67">
        <f t="shared" si="2"/>
        <v>0.642935355260982</v>
      </c>
      <c r="J48" s="67">
        <f t="shared" si="3"/>
        <v>0.19363721803560877</v>
      </c>
      <c r="K48" s="100">
        <f t="shared" si="6"/>
        <v>0.12909147869040583</v>
      </c>
      <c r="O48" s="96">
        <f>Amnt_Deposited!B43</f>
        <v>2029</v>
      </c>
      <c r="P48" s="99">
        <f>Amnt_Deposited!C43</f>
        <v>3.7053745486671659</v>
      </c>
      <c r="Q48" s="284">
        <f>MCF!R47</f>
        <v>0.6</v>
      </c>
      <c r="R48" s="67">
        <f t="shared" si="4"/>
        <v>0.16674185469002245</v>
      </c>
      <c r="S48" s="67">
        <f t="shared" si="7"/>
        <v>0.16674185469002245</v>
      </c>
      <c r="T48" s="67">
        <f t="shared" si="8"/>
        <v>0</v>
      </c>
      <c r="U48" s="67">
        <f t="shared" si="9"/>
        <v>0.43015300307380594</v>
      </c>
      <c r="V48" s="67">
        <f t="shared" si="10"/>
        <v>0.12955210840919409</v>
      </c>
      <c r="W48" s="100">
        <f t="shared" si="11"/>
        <v>8.6368072272796054E-2</v>
      </c>
    </row>
    <row r="49" spans="2:23">
      <c r="B49" s="96">
        <f>Amnt_Deposited!B44</f>
        <v>2030</v>
      </c>
      <c r="C49" s="99">
        <f>Amnt_Deposited!C44</f>
        <v>4.0494306600000005</v>
      </c>
      <c r="D49" s="418">
        <f>Dry_Matter_Content!C36</f>
        <v>0.59</v>
      </c>
      <c r="E49" s="284">
        <f>MCF!R48</f>
        <v>0.6</v>
      </c>
      <c r="F49" s="67">
        <f t="shared" si="5"/>
        <v>0.27236470619160003</v>
      </c>
      <c r="G49" s="67">
        <f t="shared" si="0"/>
        <v>0.27236470619160003</v>
      </c>
      <c r="H49" s="67">
        <f t="shared" si="1"/>
        <v>0</v>
      </c>
      <c r="I49" s="67">
        <f t="shared" si="2"/>
        <v>0.70333716312808159</v>
      </c>
      <c r="J49" s="67">
        <f t="shared" si="3"/>
        <v>0.21196289832450041</v>
      </c>
      <c r="K49" s="100">
        <f t="shared" si="6"/>
        <v>0.14130859888300026</v>
      </c>
      <c r="O49" s="96">
        <f>Amnt_Deposited!B44</f>
        <v>2030</v>
      </c>
      <c r="P49" s="99">
        <f>Amnt_Deposited!C44</f>
        <v>4.0494306600000005</v>
      </c>
      <c r="Q49" s="284">
        <f>MCF!R48</f>
        <v>0.6</v>
      </c>
      <c r="R49" s="67">
        <f t="shared" si="4"/>
        <v>0.18222437970000002</v>
      </c>
      <c r="S49" s="67">
        <f t="shared" si="7"/>
        <v>0.18222437970000002</v>
      </c>
      <c r="T49" s="67">
        <f t="shared" si="8"/>
        <v>0</v>
      </c>
      <c r="U49" s="67">
        <f t="shared" si="9"/>
        <v>0.47056456052280216</v>
      </c>
      <c r="V49" s="67">
        <f t="shared" si="10"/>
        <v>0.14181282225100383</v>
      </c>
      <c r="W49" s="100">
        <f t="shared" si="11"/>
        <v>9.4541881500669223E-2</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0.4714609995665916</v>
      </c>
      <c r="J50" s="67">
        <f t="shared" si="3"/>
        <v>0.23187616356148996</v>
      </c>
      <c r="K50" s="100">
        <f t="shared" si="6"/>
        <v>0.15458410904099329</v>
      </c>
      <c r="O50" s="96">
        <f>Amnt_Deposited!B45</f>
        <v>2031</v>
      </c>
      <c r="P50" s="99">
        <f>Amnt_Deposited!C45</f>
        <v>0</v>
      </c>
      <c r="Q50" s="284">
        <f>MCF!R49</f>
        <v>0.6</v>
      </c>
      <c r="R50" s="67">
        <f t="shared" si="4"/>
        <v>0</v>
      </c>
      <c r="S50" s="67">
        <f t="shared" si="7"/>
        <v>0</v>
      </c>
      <c r="T50" s="67">
        <f t="shared" si="8"/>
        <v>0</v>
      </c>
      <c r="U50" s="67">
        <f t="shared" si="9"/>
        <v>0.31542885787238512</v>
      </c>
      <c r="V50" s="67">
        <f t="shared" si="10"/>
        <v>0.15513570265041701</v>
      </c>
      <c r="W50" s="100">
        <f t="shared" si="11"/>
        <v>0.10342380176694467</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0.31602975893348623</v>
      </c>
      <c r="J51" s="67">
        <f t="shared" ref="J51:J82" si="16">I50*(1-$K$10)+H51</f>
        <v>0.15543124063310537</v>
      </c>
      <c r="K51" s="100">
        <f t="shared" si="6"/>
        <v>0.10362082708873691</v>
      </c>
      <c r="O51" s="96">
        <f>Amnt_Deposited!B46</f>
        <v>2032</v>
      </c>
      <c r="P51" s="99">
        <f>Amnt_Deposited!C46</f>
        <v>0</v>
      </c>
      <c r="Q51" s="284">
        <f>MCF!R50</f>
        <v>0.6</v>
      </c>
      <c r="R51" s="67">
        <f t="shared" ref="R51:R82" si="17">P51*$W$6*DOCF*Q51</f>
        <v>0</v>
      </c>
      <c r="S51" s="67">
        <f t="shared" si="7"/>
        <v>0</v>
      </c>
      <c r="T51" s="67">
        <f t="shared" si="8"/>
        <v>0</v>
      </c>
      <c r="U51" s="67">
        <f t="shared" si="9"/>
        <v>0.21143828652998634</v>
      </c>
      <c r="V51" s="67">
        <f t="shared" si="10"/>
        <v>0.10399057134239879</v>
      </c>
      <c r="W51" s="100">
        <f t="shared" si="11"/>
        <v>6.9327047561599187E-2</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0.21184108255692649</v>
      </c>
      <c r="J52" s="67">
        <f t="shared" si="16"/>
        <v>0.10418867637655974</v>
      </c>
      <c r="K52" s="100">
        <f t="shared" si="6"/>
        <v>6.9459117584373148E-2</v>
      </c>
      <c r="O52" s="96">
        <f>Amnt_Deposited!B47</f>
        <v>2033</v>
      </c>
      <c r="P52" s="99">
        <f>Amnt_Deposited!C47</f>
        <v>0</v>
      </c>
      <c r="Q52" s="284">
        <f>MCF!R51</f>
        <v>0.6</v>
      </c>
      <c r="R52" s="67">
        <f t="shared" si="17"/>
        <v>0</v>
      </c>
      <c r="S52" s="67">
        <f t="shared" si="7"/>
        <v>0</v>
      </c>
      <c r="T52" s="67">
        <f t="shared" si="8"/>
        <v>0</v>
      </c>
      <c r="U52" s="67">
        <f t="shared" si="9"/>
        <v>0.14173132196047714</v>
      </c>
      <c r="V52" s="67">
        <f t="shared" si="10"/>
        <v>6.97069645695092E-2</v>
      </c>
      <c r="W52" s="100">
        <f t="shared" si="11"/>
        <v>4.6471309713006129E-2</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0.14200132421179865</v>
      </c>
      <c r="J53" s="67">
        <f t="shared" si="16"/>
        <v>6.9839758345127859E-2</v>
      </c>
      <c r="K53" s="100">
        <f t="shared" si="6"/>
        <v>4.6559838896751901E-2</v>
      </c>
      <c r="O53" s="96">
        <f>Amnt_Deposited!B48</f>
        <v>2034</v>
      </c>
      <c r="P53" s="99">
        <f>Amnt_Deposited!C48</f>
        <v>0</v>
      </c>
      <c r="Q53" s="284">
        <f>MCF!R52</f>
        <v>0.6</v>
      </c>
      <c r="R53" s="67">
        <f t="shared" si="17"/>
        <v>0</v>
      </c>
      <c r="S53" s="67">
        <f t="shared" si="7"/>
        <v>0</v>
      </c>
      <c r="T53" s="67">
        <f t="shared" si="8"/>
        <v>0</v>
      </c>
      <c r="U53" s="67">
        <f t="shared" si="9"/>
        <v>9.5005346261239049E-2</v>
      </c>
      <c r="V53" s="67">
        <f t="shared" si="10"/>
        <v>4.672597569923808E-2</v>
      </c>
      <c r="W53" s="100">
        <f t="shared" si="11"/>
        <v>3.1150650466158718E-2</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9.5186334182774612E-2</v>
      </c>
      <c r="J54" s="67">
        <f t="shared" si="16"/>
        <v>4.6814990029024034E-2</v>
      </c>
      <c r="K54" s="100">
        <f t="shared" si="6"/>
        <v>3.1209993352682687E-2</v>
      </c>
      <c r="O54" s="96">
        <f>Amnt_Deposited!B49</f>
        <v>2035</v>
      </c>
      <c r="P54" s="99">
        <f>Amnt_Deposited!C49</f>
        <v>0</v>
      </c>
      <c r="Q54" s="284">
        <f>MCF!R53</f>
        <v>0.6</v>
      </c>
      <c r="R54" s="67">
        <f t="shared" si="17"/>
        <v>0</v>
      </c>
      <c r="S54" s="67">
        <f t="shared" si="7"/>
        <v>0</v>
      </c>
      <c r="T54" s="67">
        <f t="shared" si="8"/>
        <v>0</v>
      </c>
      <c r="U54" s="67">
        <f t="shared" si="9"/>
        <v>6.3683988079465612E-2</v>
      </c>
      <c r="V54" s="67">
        <f t="shared" si="10"/>
        <v>3.1321358181773437E-2</v>
      </c>
      <c r="W54" s="100">
        <f t="shared" si="11"/>
        <v>2.0880905454515625E-2</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6.3805307911361228E-2</v>
      </c>
      <c r="J55" s="67">
        <f t="shared" si="16"/>
        <v>3.1381026271413384E-2</v>
      </c>
      <c r="K55" s="100">
        <f t="shared" si="6"/>
        <v>2.0920684180942256E-2</v>
      </c>
      <c r="O55" s="96">
        <f>Amnt_Deposited!B50</f>
        <v>2036</v>
      </c>
      <c r="P55" s="99">
        <f>Amnt_Deposited!C50</f>
        <v>0</v>
      </c>
      <c r="Q55" s="284">
        <f>MCF!R54</f>
        <v>0.6</v>
      </c>
      <c r="R55" s="67">
        <f t="shared" si="17"/>
        <v>0</v>
      </c>
      <c r="S55" s="67">
        <f t="shared" si="7"/>
        <v>0</v>
      </c>
      <c r="T55" s="67">
        <f t="shared" si="8"/>
        <v>0</v>
      </c>
      <c r="U55" s="67">
        <f t="shared" si="9"/>
        <v>4.2688653821160494E-2</v>
      </c>
      <c r="V55" s="67">
        <f t="shared" si="10"/>
        <v>2.0995334258305118E-2</v>
      </c>
      <c r="W55" s="100">
        <f t="shared" si="11"/>
        <v>1.3996889505536745E-2</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4.2769976936461798E-2</v>
      </c>
      <c r="J56" s="67">
        <f t="shared" si="16"/>
        <v>2.1035330974899426E-2</v>
      </c>
      <c r="K56" s="100">
        <f t="shared" si="6"/>
        <v>1.4023553983266284E-2</v>
      </c>
      <c r="O56" s="96">
        <f>Amnt_Deposited!B51</f>
        <v>2037</v>
      </c>
      <c r="P56" s="99">
        <f>Amnt_Deposited!C51</f>
        <v>0</v>
      </c>
      <c r="Q56" s="284">
        <f>MCF!R55</f>
        <v>0.6</v>
      </c>
      <c r="R56" s="67">
        <f t="shared" si="17"/>
        <v>0</v>
      </c>
      <c r="S56" s="67">
        <f t="shared" si="7"/>
        <v>0</v>
      </c>
      <c r="T56" s="67">
        <f t="shared" si="8"/>
        <v>0</v>
      </c>
      <c r="U56" s="67">
        <f t="shared" si="9"/>
        <v>2.8615060394599774E-2</v>
      </c>
      <c r="V56" s="67">
        <f t="shared" si="10"/>
        <v>1.4073593426560721E-2</v>
      </c>
      <c r="W56" s="100">
        <f t="shared" si="11"/>
        <v>9.3823956177071476E-3</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2.8669572908992306E-2</v>
      </c>
      <c r="J57" s="67">
        <f t="shared" si="16"/>
        <v>1.4100404027469494E-2</v>
      </c>
      <c r="K57" s="100">
        <f t="shared" si="6"/>
        <v>9.4002693516463294E-3</v>
      </c>
      <c r="O57" s="96">
        <f>Amnt_Deposited!B52</f>
        <v>2038</v>
      </c>
      <c r="P57" s="99">
        <f>Amnt_Deposited!C52</f>
        <v>0</v>
      </c>
      <c r="Q57" s="284">
        <f>MCF!R56</f>
        <v>0.6</v>
      </c>
      <c r="R57" s="67">
        <f t="shared" si="17"/>
        <v>0</v>
      </c>
      <c r="S57" s="67">
        <f t="shared" si="7"/>
        <v>0</v>
      </c>
      <c r="T57" s="67">
        <f t="shared" si="8"/>
        <v>0</v>
      </c>
      <c r="U57" s="67">
        <f t="shared" si="9"/>
        <v>1.9181248601020721E-2</v>
      </c>
      <c r="V57" s="67">
        <f t="shared" si="10"/>
        <v>9.4338117935790534E-3</v>
      </c>
      <c r="W57" s="100">
        <f t="shared" si="11"/>
        <v>6.2892078623860356E-3</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1.9217789432177841E-2</v>
      </c>
      <c r="J58" s="67">
        <f t="shared" si="16"/>
        <v>9.4517834768144647E-3</v>
      </c>
      <c r="K58" s="100">
        <f t="shared" si="6"/>
        <v>6.3011889845429759E-3</v>
      </c>
      <c r="O58" s="96">
        <f>Amnt_Deposited!B53</f>
        <v>2039</v>
      </c>
      <c r="P58" s="99">
        <f>Amnt_Deposited!C53</f>
        <v>0</v>
      </c>
      <c r="Q58" s="284">
        <f>MCF!R57</f>
        <v>0.6</v>
      </c>
      <c r="R58" s="67">
        <f t="shared" si="17"/>
        <v>0</v>
      </c>
      <c r="S58" s="67">
        <f t="shared" si="7"/>
        <v>0</v>
      </c>
      <c r="T58" s="67">
        <f t="shared" si="8"/>
        <v>0</v>
      </c>
      <c r="U58" s="67">
        <f t="shared" si="9"/>
        <v>1.2857575445257253E-2</v>
      </c>
      <c r="V58" s="67">
        <f t="shared" si="10"/>
        <v>6.3236731557634691E-3</v>
      </c>
      <c r="W58" s="100">
        <f t="shared" si="11"/>
        <v>4.2157821038423127E-3</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1.2882069496880673E-2</v>
      </c>
      <c r="J59" s="67">
        <f t="shared" si="16"/>
        <v>6.3357199352971679E-3</v>
      </c>
      <c r="K59" s="100">
        <f t="shared" si="6"/>
        <v>4.2238132901981119E-3</v>
      </c>
      <c r="O59" s="96">
        <f>Amnt_Deposited!B54</f>
        <v>2040</v>
      </c>
      <c r="P59" s="99">
        <f>Amnt_Deposited!C54</f>
        <v>0</v>
      </c>
      <c r="Q59" s="284">
        <f>MCF!R58</f>
        <v>0.6</v>
      </c>
      <c r="R59" s="67">
        <f t="shared" si="17"/>
        <v>0</v>
      </c>
      <c r="S59" s="67">
        <f t="shared" si="7"/>
        <v>0</v>
      </c>
      <c r="T59" s="67">
        <f t="shared" si="8"/>
        <v>0</v>
      </c>
      <c r="U59" s="67">
        <f t="shared" si="9"/>
        <v>8.6186905643715478E-3</v>
      </c>
      <c r="V59" s="67">
        <f t="shared" si="10"/>
        <v>4.2388848808857056E-3</v>
      </c>
      <c r="W59" s="100">
        <f t="shared" si="11"/>
        <v>2.8259232539238036E-3</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8.6351094181833579E-3</v>
      </c>
      <c r="J60" s="67">
        <f t="shared" si="16"/>
        <v>4.2469600786973153E-3</v>
      </c>
      <c r="K60" s="100">
        <f t="shared" si="6"/>
        <v>2.8313067191315434E-3</v>
      </c>
      <c r="O60" s="96">
        <f>Amnt_Deposited!B55</f>
        <v>2041</v>
      </c>
      <c r="P60" s="99">
        <f>Amnt_Deposited!C55</f>
        <v>0</v>
      </c>
      <c r="Q60" s="284">
        <f>MCF!R59</f>
        <v>0.6</v>
      </c>
      <c r="R60" s="67">
        <f t="shared" si="17"/>
        <v>0</v>
      </c>
      <c r="S60" s="67">
        <f t="shared" si="7"/>
        <v>0</v>
      </c>
      <c r="T60" s="67">
        <f t="shared" si="8"/>
        <v>0</v>
      </c>
      <c r="U60" s="67">
        <f t="shared" si="9"/>
        <v>5.7772810558764662E-3</v>
      </c>
      <c r="V60" s="67">
        <f t="shared" si="10"/>
        <v>2.8414095084950816E-3</v>
      </c>
      <c r="W60" s="100">
        <f t="shared" si="11"/>
        <v>1.8942730056633876E-3</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5.7882869427194512E-3</v>
      </c>
      <c r="J61" s="67">
        <f t="shared" si="16"/>
        <v>2.8468224754639067E-3</v>
      </c>
      <c r="K61" s="100">
        <f t="shared" si="6"/>
        <v>1.897881650309271E-3</v>
      </c>
      <c r="O61" s="96">
        <f>Amnt_Deposited!B56</f>
        <v>2042</v>
      </c>
      <c r="P61" s="99">
        <f>Amnt_Deposited!C56</f>
        <v>0</v>
      </c>
      <c r="Q61" s="284">
        <f>MCF!R60</f>
        <v>0.6</v>
      </c>
      <c r="R61" s="67">
        <f t="shared" si="17"/>
        <v>0</v>
      </c>
      <c r="S61" s="67">
        <f t="shared" si="7"/>
        <v>0</v>
      </c>
      <c r="T61" s="67">
        <f t="shared" si="8"/>
        <v>0</v>
      </c>
      <c r="U61" s="67">
        <f t="shared" si="9"/>
        <v>3.8726273033359397E-3</v>
      </c>
      <c r="V61" s="67">
        <f t="shared" si="10"/>
        <v>1.9046537525405265E-3</v>
      </c>
      <c r="W61" s="100">
        <f t="shared" si="11"/>
        <v>1.2697691683603509E-3</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3.8800047699111928E-3</v>
      </c>
      <c r="J62" s="67">
        <f t="shared" si="16"/>
        <v>1.9082821728082587E-3</v>
      </c>
      <c r="K62" s="100">
        <f t="shared" si="6"/>
        <v>1.2721881152055058E-3</v>
      </c>
      <c r="O62" s="96">
        <f>Amnt_Deposited!B57</f>
        <v>2043</v>
      </c>
      <c r="P62" s="99">
        <f>Amnt_Deposited!C57</f>
        <v>0</v>
      </c>
      <c r="Q62" s="284">
        <f>MCF!R61</f>
        <v>0.6</v>
      </c>
      <c r="R62" s="67">
        <f t="shared" si="17"/>
        <v>0</v>
      </c>
      <c r="S62" s="67">
        <f t="shared" si="7"/>
        <v>0</v>
      </c>
      <c r="T62" s="67">
        <f t="shared" si="8"/>
        <v>0</v>
      </c>
      <c r="U62" s="67">
        <f t="shared" si="9"/>
        <v>2.5958997122510208E-3</v>
      </c>
      <c r="V62" s="67">
        <f t="shared" si="10"/>
        <v>1.2767275910849187E-3</v>
      </c>
      <c r="W62" s="100">
        <f t="shared" si="11"/>
        <v>8.5115172738994577E-4</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2.6008449759853708E-3</v>
      </c>
      <c r="J63" s="67">
        <f t="shared" si="16"/>
        <v>1.2791597939258218E-3</v>
      </c>
      <c r="K63" s="100">
        <f t="shared" si="6"/>
        <v>8.5277319595054781E-4</v>
      </c>
      <c r="O63" s="96">
        <f>Amnt_Deposited!B58</f>
        <v>2044</v>
      </c>
      <c r="P63" s="99">
        <f>Amnt_Deposited!C58</f>
        <v>0</v>
      </c>
      <c r="Q63" s="284">
        <f>MCF!R62</f>
        <v>0.6</v>
      </c>
      <c r="R63" s="67">
        <f t="shared" si="17"/>
        <v>0</v>
      </c>
      <c r="S63" s="67">
        <f t="shared" si="7"/>
        <v>0</v>
      </c>
      <c r="T63" s="67">
        <f t="shared" si="8"/>
        <v>0</v>
      </c>
      <c r="U63" s="67">
        <f t="shared" si="9"/>
        <v>1.7400836146200071E-3</v>
      </c>
      <c r="V63" s="67">
        <f t="shared" si="10"/>
        <v>8.5581609763101365E-4</v>
      </c>
      <c r="W63" s="100">
        <f t="shared" si="11"/>
        <v>5.7054406508734239E-4</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1.743398524034075E-3</v>
      </c>
      <c r="J64" s="67">
        <f t="shared" si="16"/>
        <v>8.5744645195129582E-4</v>
      </c>
      <c r="K64" s="100">
        <f t="shared" si="6"/>
        <v>5.7163096796753051E-4</v>
      </c>
      <c r="O64" s="96">
        <f>Amnt_Deposited!B59</f>
        <v>2045</v>
      </c>
      <c r="P64" s="99">
        <f>Amnt_Deposited!C59</f>
        <v>0</v>
      </c>
      <c r="Q64" s="284">
        <f>MCF!R63</f>
        <v>0.6</v>
      </c>
      <c r="R64" s="67">
        <f t="shared" si="17"/>
        <v>0</v>
      </c>
      <c r="S64" s="67">
        <f t="shared" si="7"/>
        <v>0</v>
      </c>
      <c r="T64" s="67">
        <f t="shared" si="8"/>
        <v>0</v>
      </c>
      <c r="U64" s="67">
        <f t="shared" si="9"/>
        <v>1.1664129286579449E-3</v>
      </c>
      <c r="V64" s="67">
        <f t="shared" si="10"/>
        <v>5.736706859620623E-4</v>
      </c>
      <c r="W64" s="100">
        <f t="shared" si="11"/>
        <v>3.8244712397470816E-4</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1.1686349788889868E-3</v>
      </c>
      <c r="J65" s="67">
        <f t="shared" si="16"/>
        <v>5.747635451450882E-4</v>
      </c>
      <c r="K65" s="100">
        <f t="shared" si="6"/>
        <v>3.8317569676339213E-4</v>
      </c>
      <c r="O65" s="96">
        <f>Amnt_Deposited!B60</f>
        <v>2046</v>
      </c>
      <c r="P65" s="99">
        <f>Amnt_Deposited!C60</f>
        <v>0</v>
      </c>
      <c r="Q65" s="284">
        <f>MCF!R64</f>
        <v>0.6</v>
      </c>
      <c r="R65" s="67">
        <f t="shared" si="17"/>
        <v>0</v>
      </c>
      <c r="S65" s="67">
        <f t="shared" si="7"/>
        <v>0</v>
      </c>
      <c r="T65" s="67">
        <f t="shared" si="8"/>
        <v>0</v>
      </c>
      <c r="U65" s="67">
        <f t="shared" si="9"/>
        <v>7.8186996803455858E-4</v>
      </c>
      <c r="V65" s="67">
        <f t="shared" si="10"/>
        <v>3.8454296062338643E-4</v>
      </c>
      <c r="W65" s="100">
        <f t="shared" si="11"/>
        <v>2.5636197374892425E-4</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7.8335945284772402E-4</v>
      </c>
      <c r="J66" s="67">
        <f t="shared" si="16"/>
        <v>3.8527552604126277E-4</v>
      </c>
      <c r="K66" s="100">
        <f t="shared" si="6"/>
        <v>2.5685035069417518E-4</v>
      </c>
      <c r="O66" s="96">
        <f>Amnt_Deposited!B61</f>
        <v>2047</v>
      </c>
      <c r="P66" s="99">
        <f>Amnt_Deposited!C61</f>
        <v>0</v>
      </c>
      <c r="Q66" s="284">
        <f>MCF!R65</f>
        <v>0.6</v>
      </c>
      <c r="R66" s="67">
        <f t="shared" si="17"/>
        <v>0</v>
      </c>
      <c r="S66" s="67">
        <f t="shared" si="7"/>
        <v>0</v>
      </c>
      <c r="T66" s="67">
        <f t="shared" si="8"/>
        <v>0</v>
      </c>
      <c r="U66" s="67">
        <f t="shared" si="9"/>
        <v>5.2410311296680913E-4</v>
      </c>
      <c r="V66" s="67">
        <f t="shared" si="10"/>
        <v>2.5776685506774945E-4</v>
      </c>
      <c r="W66" s="100">
        <f t="shared" si="11"/>
        <v>1.7184457004516628E-4</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5.2510154449533959E-4</v>
      </c>
      <c r="J67" s="67">
        <f t="shared" si="16"/>
        <v>2.5825790835238443E-4</v>
      </c>
      <c r="K67" s="100">
        <f t="shared" si="6"/>
        <v>1.721719389015896E-4</v>
      </c>
      <c r="O67" s="96">
        <f>Amnt_Deposited!B62</f>
        <v>2048</v>
      </c>
      <c r="P67" s="99">
        <f>Amnt_Deposited!C62</f>
        <v>0</v>
      </c>
      <c r="Q67" s="284">
        <f>MCF!R66</f>
        <v>0.6</v>
      </c>
      <c r="R67" s="67">
        <f t="shared" si="17"/>
        <v>0</v>
      </c>
      <c r="S67" s="67">
        <f t="shared" si="7"/>
        <v>0</v>
      </c>
      <c r="T67" s="67">
        <f t="shared" si="8"/>
        <v>0</v>
      </c>
      <c r="U67" s="67">
        <f t="shared" si="9"/>
        <v>3.513168228113334E-4</v>
      </c>
      <c r="V67" s="67">
        <f t="shared" si="10"/>
        <v>1.7278629015547576E-4</v>
      </c>
      <c r="W67" s="100">
        <f t="shared" si="11"/>
        <v>1.1519086010365051E-4</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3.5198609147950137E-4</v>
      </c>
      <c r="J68" s="67">
        <f t="shared" si="16"/>
        <v>1.7311545301583825E-4</v>
      </c>
      <c r="K68" s="100">
        <f t="shared" si="6"/>
        <v>1.1541030201055882E-4</v>
      </c>
      <c r="O68" s="96">
        <f>Amnt_Deposited!B63</f>
        <v>2049</v>
      </c>
      <c r="P68" s="99">
        <f>Amnt_Deposited!C63</f>
        <v>0</v>
      </c>
      <c r="Q68" s="284">
        <f>MCF!R67</f>
        <v>0.6</v>
      </c>
      <c r="R68" s="67">
        <f t="shared" si="17"/>
        <v>0</v>
      </c>
      <c r="S68" s="67">
        <f t="shared" si="7"/>
        <v>0</v>
      </c>
      <c r="T68" s="67">
        <f t="shared" si="8"/>
        <v>0</v>
      </c>
      <c r="U68" s="67">
        <f t="shared" si="9"/>
        <v>2.3549470883998754E-4</v>
      </c>
      <c r="V68" s="67">
        <f t="shared" si="10"/>
        <v>1.1582211397134585E-4</v>
      </c>
      <c r="W68" s="100">
        <f t="shared" si="11"/>
        <v>7.7214742647563898E-5</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2.3594333304444412E-4</v>
      </c>
      <c r="J69" s="67">
        <f t="shared" si="16"/>
        <v>1.1604275843505725E-4</v>
      </c>
      <c r="K69" s="100">
        <f t="shared" si="6"/>
        <v>7.7361838956704828E-5</v>
      </c>
      <c r="O69" s="96">
        <f>Amnt_Deposited!B64</f>
        <v>2050</v>
      </c>
      <c r="P69" s="99">
        <f>Amnt_Deposited!C64</f>
        <v>0</v>
      </c>
      <c r="Q69" s="284">
        <f>MCF!R68</f>
        <v>0.6</v>
      </c>
      <c r="R69" s="67">
        <f t="shared" si="17"/>
        <v>0</v>
      </c>
      <c r="S69" s="67">
        <f t="shared" si="7"/>
        <v>0</v>
      </c>
      <c r="T69" s="67">
        <f t="shared" si="8"/>
        <v>0</v>
      </c>
      <c r="U69" s="67">
        <f t="shared" si="9"/>
        <v>1.5785682407076993E-4</v>
      </c>
      <c r="V69" s="67">
        <f t="shared" si="10"/>
        <v>7.763788476921761E-5</v>
      </c>
      <c r="W69" s="100">
        <f t="shared" si="11"/>
        <v>5.1758589846145073E-5</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1.5815754586815395E-4</v>
      </c>
      <c r="J70" s="67">
        <f t="shared" si="16"/>
        <v>7.7785787176290149E-5</v>
      </c>
      <c r="K70" s="100">
        <f t="shared" si="6"/>
        <v>5.1857191450860097E-5</v>
      </c>
      <c r="O70" s="96">
        <f>Amnt_Deposited!B65</f>
        <v>2051</v>
      </c>
      <c r="P70" s="99">
        <f>Amnt_Deposited!C65</f>
        <v>0</v>
      </c>
      <c r="Q70" s="284">
        <f>MCF!R69</f>
        <v>0.6</v>
      </c>
      <c r="R70" s="67">
        <f t="shared" si="17"/>
        <v>0</v>
      </c>
      <c r="S70" s="67">
        <f t="shared" si="7"/>
        <v>0</v>
      </c>
      <c r="T70" s="67">
        <f t="shared" si="8"/>
        <v>0</v>
      </c>
      <c r="U70" s="67">
        <f t="shared" si="9"/>
        <v>1.0581459357815832E-4</v>
      </c>
      <c r="V70" s="67">
        <f t="shared" si="10"/>
        <v>5.2042230492611611E-5</v>
      </c>
      <c r="W70" s="100">
        <f t="shared" si="11"/>
        <v>3.4694820328407738E-5</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1.060161734272247E-4</v>
      </c>
      <c r="J71" s="67">
        <f t="shared" si="16"/>
        <v>5.2141372440929254E-5</v>
      </c>
      <c r="K71" s="100">
        <f t="shared" si="6"/>
        <v>3.4760914960619503E-5</v>
      </c>
      <c r="O71" s="96">
        <f>Amnt_Deposited!B66</f>
        <v>2052</v>
      </c>
      <c r="P71" s="99">
        <f>Amnt_Deposited!C66</f>
        <v>0</v>
      </c>
      <c r="Q71" s="284">
        <f>MCF!R70</f>
        <v>0.6</v>
      </c>
      <c r="R71" s="67">
        <f t="shared" si="17"/>
        <v>0</v>
      </c>
      <c r="S71" s="67">
        <f t="shared" si="7"/>
        <v>0</v>
      </c>
      <c r="T71" s="67">
        <f t="shared" si="8"/>
        <v>0</v>
      </c>
      <c r="U71" s="67">
        <f t="shared" si="9"/>
        <v>7.0929643238553552E-5</v>
      </c>
      <c r="V71" s="67">
        <f t="shared" si="10"/>
        <v>3.4884950339604767E-5</v>
      </c>
      <c r="W71" s="100">
        <f t="shared" si="11"/>
        <v>2.3256633559736509E-5</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7.1064766252259583E-5</v>
      </c>
      <c r="J72" s="67">
        <f t="shared" si="16"/>
        <v>3.4951407174965116E-5</v>
      </c>
      <c r="K72" s="100">
        <f t="shared" si="6"/>
        <v>2.3300938116643409E-5</v>
      </c>
      <c r="O72" s="96">
        <f>Amnt_Deposited!B67</f>
        <v>2053</v>
      </c>
      <c r="P72" s="99">
        <f>Amnt_Deposited!C67</f>
        <v>0</v>
      </c>
      <c r="Q72" s="284">
        <f>MCF!R71</f>
        <v>0.6</v>
      </c>
      <c r="R72" s="67">
        <f t="shared" si="17"/>
        <v>0</v>
      </c>
      <c r="S72" s="67">
        <f t="shared" si="7"/>
        <v>0</v>
      </c>
      <c r="T72" s="67">
        <f t="shared" si="8"/>
        <v>0</v>
      </c>
      <c r="U72" s="67">
        <f t="shared" si="9"/>
        <v>4.7545561720958687E-5</v>
      </c>
      <c r="V72" s="67">
        <f t="shared" si="10"/>
        <v>2.3384081517594861E-5</v>
      </c>
      <c r="W72" s="100">
        <f t="shared" si="11"/>
        <v>1.5589387678396573E-5</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4.7636137385726591E-5</v>
      </c>
      <c r="J73" s="67">
        <f t="shared" si="16"/>
        <v>2.3428628866532992E-5</v>
      </c>
      <c r="K73" s="100">
        <f t="shared" si="6"/>
        <v>1.5619085911021994E-5</v>
      </c>
      <c r="O73" s="96">
        <f>Amnt_Deposited!B68</f>
        <v>2054</v>
      </c>
      <c r="P73" s="99">
        <f>Amnt_Deposited!C68</f>
        <v>0</v>
      </c>
      <c r="Q73" s="284">
        <f>MCF!R72</f>
        <v>0.6</v>
      </c>
      <c r="R73" s="67">
        <f t="shared" si="17"/>
        <v>0</v>
      </c>
      <c r="S73" s="67">
        <f t="shared" si="7"/>
        <v>0</v>
      </c>
      <c r="T73" s="67">
        <f t="shared" si="8"/>
        <v>0</v>
      </c>
      <c r="U73" s="67">
        <f t="shared" si="9"/>
        <v>3.1870743121583357E-5</v>
      </c>
      <c r="V73" s="67">
        <f t="shared" si="10"/>
        <v>1.567481859937533E-5</v>
      </c>
      <c r="W73" s="100">
        <f t="shared" si="11"/>
        <v>1.044987906625022E-5</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3.1931457805360288E-5</v>
      </c>
      <c r="J74" s="67">
        <f t="shared" si="16"/>
        <v>1.5704679580366303E-5</v>
      </c>
      <c r="K74" s="100">
        <f t="shared" si="6"/>
        <v>1.0469786386910868E-5</v>
      </c>
      <c r="O74" s="96">
        <f>Amnt_Deposited!B69</f>
        <v>2055</v>
      </c>
      <c r="P74" s="99">
        <f>Amnt_Deposited!C69</f>
        <v>0</v>
      </c>
      <c r="Q74" s="284">
        <f>MCF!R73</f>
        <v>0.6</v>
      </c>
      <c r="R74" s="67">
        <f t="shared" si="17"/>
        <v>0</v>
      </c>
      <c r="S74" s="67">
        <f t="shared" si="7"/>
        <v>0</v>
      </c>
      <c r="T74" s="67">
        <f t="shared" si="8"/>
        <v>0</v>
      </c>
      <c r="U74" s="67">
        <f t="shared" si="9"/>
        <v>2.1363597996449791E-5</v>
      </c>
      <c r="V74" s="67">
        <f t="shared" si="10"/>
        <v>1.0507145125133566E-5</v>
      </c>
      <c r="W74" s="100">
        <f t="shared" si="11"/>
        <v>7.0047634167557106E-6</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2.1404296266074184E-5</v>
      </c>
      <c r="J75" s="67">
        <f t="shared" si="16"/>
        <v>1.0527161539286106E-5</v>
      </c>
      <c r="K75" s="100">
        <f t="shared" si="6"/>
        <v>7.0181076928574033E-6</v>
      </c>
      <c r="O75" s="96">
        <f>Amnt_Deposited!B70</f>
        <v>2056</v>
      </c>
      <c r="P75" s="99">
        <f>Amnt_Deposited!C70</f>
        <v>0</v>
      </c>
      <c r="Q75" s="284">
        <f>MCF!R74</f>
        <v>0.6</v>
      </c>
      <c r="R75" s="67">
        <f t="shared" si="17"/>
        <v>0</v>
      </c>
      <c r="S75" s="67">
        <f t="shared" si="7"/>
        <v>0</v>
      </c>
      <c r="T75" s="67">
        <f t="shared" si="8"/>
        <v>0</v>
      </c>
      <c r="U75" s="67">
        <f t="shared" si="9"/>
        <v>1.4320447992467116E-5</v>
      </c>
      <c r="V75" s="67">
        <f t="shared" si="10"/>
        <v>7.0431500039826749E-6</v>
      </c>
      <c r="W75" s="100">
        <f t="shared" si="11"/>
        <v>4.6954333359884496E-6</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1.434772885843531E-5</v>
      </c>
      <c r="J76" s="67">
        <f t="shared" si="16"/>
        <v>7.0565674076388741E-6</v>
      </c>
      <c r="K76" s="100">
        <f t="shared" si="6"/>
        <v>4.7043782717592489E-6</v>
      </c>
      <c r="O76" s="96">
        <f>Amnt_Deposited!B71</f>
        <v>2057</v>
      </c>
      <c r="P76" s="99">
        <f>Amnt_Deposited!C71</f>
        <v>0</v>
      </c>
      <c r="Q76" s="284">
        <f>MCF!R75</f>
        <v>0.6</v>
      </c>
      <c r="R76" s="67">
        <f t="shared" si="17"/>
        <v>0</v>
      </c>
      <c r="S76" s="67">
        <f t="shared" si="7"/>
        <v>0</v>
      </c>
      <c r="T76" s="67">
        <f t="shared" si="8"/>
        <v>0</v>
      </c>
      <c r="U76" s="67">
        <f t="shared" si="9"/>
        <v>9.5992833575615365E-6</v>
      </c>
      <c r="V76" s="67">
        <f t="shared" si="10"/>
        <v>4.7211646349055799E-6</v>
      </c>
      <c r="W76" s="100">
        <f t="shared" si="11"/>
        <v>3.1474430899370531E-6</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9.6175702688932286E-6</v>
      </c>
      <c r="J77" s="67">
        <f t="shared" si="16"/>
        <v>4.7301585895420821E-6</v>
      </c>
      <c r="K77" s="100">
        <f t="shared" si="6"/>
        <v>3.1534390596947213E-6</v>
      </c>
      <c r="O77" s="96">
        <f>Amnt_Deposited!B72</f>
        <v>2058</v>
      </c>
      <c r="P77" s="99">
        <f>Amnt_Deposited!C72</f>
        <v>0</v>
      </c>
      <c r="Q77" s="284">
        <f>MCF!R76</f>
        <v>0.6</v>
      </c>
      <c r="R77" s="67">
        <f t="shared" si="17"/>
        <v>0</v>
      </c>
      <c r="S77" s="67">
        <f t="shared" si="7"/>
        <v>0</v>
      </c>
      <c r="T77" s="67">
        <f t="shared" si="8"/>
        <v>0</v>
      </c>
      <c r="U77" s="67">
        <f t="shared" si="9"/>
        <v>6.4345920621497956E-6</v>
      </c>
      <c r="V77" s="67">
        <f t="shared" si="10"/>
        <v>3.1646912954117408E-6</v>
      </c>
      <c r="W77" s="100">
        <f t="shared" si="11"/>
        <v>2.1097941969411606E-6</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6.446850145395505E-6</v>
      </c>
      <c r="J78" s="67">
        <f t="shared" si="16"/>
        <v>3.1707201234977236E-6</v>
      </c>
      <c r="K78" s="100">
        <f t="shared" si="6"/>
        <v>2.1138134156651488E-6</v>
      </c>
      <c r="O78" s="96">
        <f>Amnt_Deposited!B73</f>
        <v>2059</v>
      </c>
      <c r="P78" s="99">
        <f>Amnt_Deposited!C73</f>
        <v>0</v>
      </c>
      <c r="Q78" s="284">
        <f>MCF!R77</f>
        <v>0.6</v>
      </c>
      <c r="R78" s="67">
        <f t="shared" si="17"/>
        <v>0</v>
      </c>
      <c r="S78" s="67">
        <f t="shared" si="7"/>
        <v>0</v>
      </c>
      <c r="T78" s="67">
        <f t="shared" si="8"/>
        <v>0</v>
      </c>
      <c r="U78" s="67">
        <f t="shared" si="9"/>
        <v>4.3132360473208108E-6</v>
      </c>
      <c r="V78" s="67">
        <f t="shared" si="10"/>
        <v>2.1213560148289852E-6</v>
      </c>
      <c r="W78" s="100">
        <f t="shared" si="11"/>
        <v>1.4142373432193235E-6</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4.3214528862463829E-6</v>
      </c>
      <c r="J79" s="67">
        <f t="shared" si="16"/>
        <v>2.1253972591491222E-6</v>
      </c>
      <c r="K79" s="100">
        <f t="shared" si="6"/>
        <v>1.4169315060994146E-6</v>
      </c>
      <c r="O79" s="96">
        <f>Amnt_Deposited!B74</f>
        <v>2060</v>
      </c>
      <c r="P79" s="99">
        <f>Amnt_Deposited!C74</f>
        <v>0</v>
      </c>
      <c r="Q79" s="284">
        <f>MCF!R78</f>
        <v>0.6</v>
      </c>
      <c r="R79" s="67">
        <f t="shared" si="17"/>
        <v>0</v>
      </c>
      <c r="S79" s="67">
        <f t="shared" si="7"/>
        <v>0</v>
      </c>
      <c r="T79" s="67">
        <f t="shared" si="8"/>
        <v>0</v>
      </c>
      <c r="U79" s="67">
        <f t="shared" si="9"/>
        <v>2.8912485858026648E-6</v>
      </c>
      <c r="V79" s="67">
        <f t="shared" si="10"/>
        <v>1.421987461518146E-6</v>
      </c>
      <c r="W79" s="100">
        <f t="shared" si="11"/>
        <v>9.4799164101209725E-7</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2.8967564976495218E-6</v>
      </c>
      <c r="J80" s="67">
        <f t="shared" si="16"/>
        <v>1.424696388596861E-6</v>
      </c>
      <c r="K80" s="100">
        <f t="shared" si="6"/>
        <v>9.4979759239790733E-7</v>
      </c>
      <c r="O80" s="96">
        <f>Amnt_Deposited!B75</f>
        <v>2061</v>
      </c>
      <c r="P80" s="99">
        <f>Amnt_Deposited!C75</f>
        <v>0</v>
      </c>
      <c r="Q80" s="284">
        <f>MCF!R79</f>
        <v>0.6</v>
      </c>
      <c r="R80" s="67">
        <f t="shared" si="17"/>
        <v>0</v>
      </c>
      <c r="S80" s="67">
        <f t="shared" si="7"/>
        <v>0</v>
      </c>
      <c r="T80" s="67">
        <f t="shared" si="8"/>
        <v>0</v>
      </c>
      <c r="U80" s="67">
        <f t="shared" si="9"/>
        <v>1.9380618851357195E-6</v>
      </c>
      <c r="V80" s="67">
        <f t="shared" si="10"/>
        <v>9.5318670066694545E-7</v>
      </c>
      <c r="W80" s="100">
        <f t="shared" si="11"/>
        <v>6.3545780044463027E-7</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1.9417539488584649E-6</v>
      </c>
      <c r="J81" s="67">
        <f t="shared" si="16"/>
        <v>9.5500254879105709E-7</v>
      </c>
      <c r="K81" s="100">
        <f t="shared" si="6"/>
        <v>6.3666836586070469E-7</v>
      </c>
      <c r="O81" s="96">
        <f>Amnt_Deposited!B76</f>
        <v>2062</v>
      </c>
      <c r="P81" s="99">
        <f>Amnt_Deposited!C76</f>
        <v>0</v>
      </c>
      <c r="Q81" s="284">
        <f>MCF!R80</f>
        <v>0.6</v>
      </c>
      <c r="R81" s="67">
        <f t="shared" si="17"/>
        <v>0</v>
      </c>
      <c r="S81" s="67">
        <f t="shared" si="7"/>
        <v>0</v>
      </c>
      <c r="T81" s="67">
        <f t="shared" si="8"/>
        <v>0</v>
      </c>
      <c r="U81" s="67">
        <f t="shared" si="9"/>
        <v>1.2991217320640933E-6</v>
      </c>
      <c r="V81" s="67">
        <f t="shared" si="10"/>
        <v>6.3894015307162606E-7</v>
      </c>
      <c r="W81" s="100">
        <f t="shared" si="11"/>
        <v>4.2596010204775067E-7</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1.3015965963886906E-6</v>
      </c>
      <c r="J82" s="67">
        <f t="shared" si="16"/>
        <v>6.4015735246977423E-7</v>
      </c>
      <c r="K82" s="100">
        <f t="shared" si="6"/>
        <v>4.2677156831318278E-7</v>
      </c>
      <c r="O82" s="96">
        <f>Amnt_Deposited!B77</f>
        <v>2063</v>
      </c>
      <c r="P82" s="99">
        <f>Amnt_Deposited!C77</f>
        <v>0</v>
      </c>
      <c r="Q82" s="284">
        <f>MCF!R81</f>
        <v>0.6</v>
      </c>
      <c r="R82" s="67">
        <f t="shared" si="17"/>
        <v>0</v>
      </c>
      <c r="S82" s="67">
        <f t="shared" si="7"/>
        <v>0</v>
      </c>
      <c r="T82" s="67">
        <f t="shared" si="8"/>
        <v>0</v>
      </c>
      <c r="U82" s="67">
        <f t="shared" si="9"/>
        <v>8.7082733924310254E-7</v>
      </c>
      <c r="V82" s="67">
        <f t="shared" si="10"/>
        <v>4.2829439282099079E-7</v>
      </c>
      <c r="W82" s="100">
        <f t="shared" si="11"/>
        <v>2.8552959521399382E-7</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8.7248629041109859E-7</v>
      </c>
      <c r="J83" s="67">
        <f t="shared" ref="J83:J99" si="22">I82*(1-$K$10)+H83</f>
        <v>4.2911030597759207E-7</v>
      </c>
      <c r="K83" s="100">
        <f t="shared" si="6"/>
        <v>2.8607353731839469E-7</v>
      </c>
      <c r="O83" s="96">
        <f>Amnt_Deposited!B78</f>
        <v>2064</v>
      </c>
      <c r="P83" s="99">
        <f>Amnt_Deposited!C78</f>
        <v>0</v>
      </c>
      <c r="Q83" s="284">
        <f>MCF!R82</f>
        <v>0.6</v>
      </c>
      <c r="R83" s="67">
        <f t="shared" ref="R83:R99" si="23">P83*$W$6*DOCF*Q83</f>
        <v>0</v>
      </c>
      <c r="S83" s="67">
        <f t="shared" si="7"/>
        <v>0</v>
      </c>
      <c r="T83" s="67">
        <f t="shared" si="8"/>
        <v>0</v>
      </c>
      <c r="U83" s="67">
        <f t="shared" si="9"/>
        <v>5.8373302213052985E-7</v>
      </c>
      <c r="V83" s="67">
        <f t="shared" si="10"/>
        <v>2.8709431711257274E-7</v>
      </c>
      <c r="W83" s="100">
        <f t="shared" si="11"/>
        <v>1.9139621140838182E-7</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5.8484505035383175E-7</v>
      </c>
      <c r="J84" s="67">
        <f t="shared" si="22"/>
        <v>2.8764124005726678E-7</v>
      </c>
      <c r="K84" s="100">
        <f t="shared" si="6"/>
        <v>1.9176082670484451E-7</v>
      </c>
      <c r="O84" s="96">
        <f>Amnt_Deposited!B79</f>
        <v>2065</v>
      </c>
      <c r="P84" s="99">
        <f>Amnt_Deposited!C79</f>
        <v>0</v>
      </c>
      <c r="Q84" s="284">
        <f>MCF!R83</f>
        <v>0.6</v>
      </c>
      <c r="R84" s="67">
        <f t="shared" si="23"/>
        <v>0</v>
      </c>
      <c r="S84" s="67">
        <f t="shared" si="7"/>
        <v>0</v>
      </c>
      <c r="T84" s="67">
        <f t="shared" si="8"/>
        <v>0</v>
      </c>
      <c r="U84" s="67">
        <f t="shared" si="9"/>
        <v>3.9128794626705966E-7</v>
      </c>
      <c r="V84" s="67">
        <f t="shared" si="10"/>
        <v>1.9244507586347021E-7</v>
      </c>
      <c r="W84" s="100">
        <f t="shared" si="11"/>
        <v>1.2829671724231347E-7</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3.9203336107689631E-7</v>
      </c>
      <c r="J85" s="67">
        <f t="shared" si="22"/>
        <v>1.9281168927693544E-7</v>
      </c>
      <c r="K85" s="100">
        <f t="shared" ref="K85:K99" si="24">J85*CH4_fraction*conv</f>
        <v>1.2854112618462361E-7</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2.6228815415492622E-7</v>
      </c>
      <c r="V85" s="67">
        <f t="shared" ref="V85:V98" si="28">U84*(1-$W$10)+T85</f>
        <v>1.2899979211213347E-7</v>
      </c>
      <c r="W85" s="100">
        <f t="shared" ref="W85:W99" si="29">V85*CH4_fraction*conv</f>
        <v>8.5999861408088974E-8</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2.6278782064457155E-7</v>
      </c>
      <c r="J86" s="67">
        <f t="shared" si="22"/>
        <v>1.2924554043232476E-7</v>
      </c>
      <c r="K86" s="100">
        <f t="shared" si="24"/>
        <v>8.616369362154984E-8</v>
      </c>
      <c r="O86" s="96">
        <f>Amnt_Deposited!B81</f>
        <v>2067</v>
      </c>
      <c r="P86" s="99">
        <f>Amnt_Deposited!C81</f>
        <v>0</v>
      </c>
      <c r="Q86" s="284">
        <f>MCF!R85</f>
        <v>0.6</v>
      </c>
      <c r="R86" s="67">
        <f t="shared" si="23"/>
        <v>0</v>
      </c>
      <c r="S86" s="67">
        <f t="shared" si="25"/>
        <v>0</v>
      </c>
      <c r="T86" s="67">
        <f t="shared" si="26"/>
        <v>0</v>
      </c>
      <c r="U86" s="67">
        <f t="shared" si="27"/>
        <v>1.7581700756773301E-7</v>
      </c>
      <c r="V86" s="67">
        <f t="shared" si="28"/>
        <v>8.647114658719321E-8</v>
      </c>
      <c r="W86" s="100">
        <f t="shared" si="29"/>
        <v>5.7647431058128802E-8</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1.7615194403207453E-7</v>
      </c>
      <c r="J87" s="67">
        <f t="shared" si="22"/>
        <v>8.6635876612497024E-8</v>
      </c>
      <c r="K87" s="100">
        <f t="shared" si="24"/>
        <v>5.7757251074998014E-8</v>
      </c>
      <c r="O87" s="96">
        <f>Amnt_Deposited!B82</f>
        <v>2068</v>
      </c>
      <c r="P87" s="99">
        <f>Amnt_Deposited!C82</f>
        <v>0</v>
      </c>
      <c r="Q87" s="284">
        <f>MCF!R86</f>
        <v>0.6</v>
      </c>
      <c r="R87" s="67">
        <f t="shared" si="23"/>
        <v>0</v>
      </c>
      <c r="S87" s="67">
        <f t="shared" si="25"/>
        <v>0</v>
      </c>
      <c r="T87" s="67">
        <f t="shared" si="26"/>
        <v>0</v>
      </c>
      <c r="U87" s="67">
        <f t="shared" si="27"/>
        <v>1.1785366460665114E-7</v>
      </c>
      <c r="V87" s="67">
        <f t="shared" si="28"/>
        <v>5.7963342961081868E-8</v>
      </c>
      <c r="W87" s="100">
        <f t="shared" si="29"/>
        <v>3.8642228640721241E-8</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1.1807817923284756E-7</v>
      </c>
      <c r="J88" s="67">
        <f t="shared" si="22"/>
        <v>5.8073764799226969E-8</v>
      </c>
      <c r="K88" s="100">
        <f t="shared" si="24"/>
        <v>3.8715843199484644E-8</v>
      </c>
      <c r="O88" s="96">
        <f>Amnt_Deposited!B83</f>
        <v>2069</v>
      </c>
      <c r="P88" s="99">
        <f>Amnt_Deposited!C83</f>
        <v>0</v>
      </c>
      <c r="Q88" s="284">
        <f>MCF!R87</f>
        <v>0.6</v>
      </c>
      <c r="R88" s="67">
        <f t="shared" si="23"/>
        <v>0</v>
      </c>
      <c r="S88" s="67">
        <f t="shared" si="25"/>
        <v>0</v>
      </c>
      <c r="T88" s="67">
        <f t="shared" si="26"/>
        <v>0</v>
      </c>
      <c r="U88" s="67">
        <f t="shared" si="27"/>
        <v>7.8999673884599187E-8</v>
      </c>
      <c r="V88" s="67">
        <f t="shared" si="28"/>
        <v>3.8853990722051954E-8</v>
      </c>
      <c r="W88" s="100">
        <f t="shared" si="29"/>
        <v>2.5902660481367968E-8</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7.9150170539166857E-8</v>
      </c>
      <c r="J89" s="67">
        <f t="shared" si="22"/>
        <v>3.8928008693680715E-8</v>
      </c>
      <c r="K89" s="100">
        <f t="shared" si="24"/>
        <v>2.5952005795787141E-8</v>
      </c>
      <c r="O89" s="96">
        <f>Amnt_Deposited!B84</f>
        <v>2070</v>
      </c>
      <c r="P89" s="99">
        <f>Amnt_Deposited!C84</f>
        <v>0</v>
      </c>
      <c r="Q89" s="284">
        <f>MCF!R88</f>
        <v>0.6</v>
      </c>
      <c r="R89" s="67">
        <f t="shared" si="23"/>
        <v>0</v>
      </c>
      <c r="S89" s="67">
        <f t="shared" si="25"/>
        <v>0</v>
      </c>
      <c r="T89" s="67">
        <f t="shared" si="26"/>
        <v>0</v>
      </c>
      <c r="U89" s="67">
        <f t="shared" si="27"/>
        <v>5.2955065035125018E-8</v>
      </c>
      <c r="V89" s="67">
        <f t="shared" si="28"/>
        <v>2.6044608849474166E-8</v>
      </c>
      <c r="W89" s="100">
        <f t="shared" si="29"/>
        <v>1.7363072566316108E-8</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5.3055945959543031E-8</v>
      </c>
      <c r="J90" s="67">
        <f t="shared" si="22"/>
        <v>2.6094224579623826E-8</v>
      </c>
      <c r="K90" s="100">
        <f t="shared" si="24"/>
        <v>1.7396149719749217E-8</v>
      </c>
      <c r="O90" s="96">
        <f>Amnt_Deposited!B85</f>
        <v>2071</v>
      </c>
      <c r="P90" s="99">
        <f>Amnt_Deposited!C85</f>
        <v>0</v>
      </c>
      <c r="Q90" s="284">
        <f>MCF!R89</f>
        <v>0.6</v>
      </c>
      <c r="R90" s="67">
        <f t="shared" si="23"/>
        <v>0</v>
      </c>
      <c r="S90" s="67">
        <f t="shared" si="25"/>
        <v>0</v>
      </c>
      <c r="T90" s="67">
        <f t="shared" si="26"/>
        <v>0</v>
      </c>
      <c r="U90" s="67">
        <f t="shared" si="27"/>
        <v>3.5496841632165275E-8</v>
      </c>
      <c r="V90" s="67">
        <f t="shared" si="28"/>
        <v>1.745822340295974E-8</v>
      </c>
      <c r="W90" s="100">
        <f t="shared" si="29"/>
        <v>1.163881560197316E-8</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3.5564464138065274E-8</v>
      </c>
      <c r="J91" s="67">
        <f t="shared" si="22"/>
        <v>1.7491481821477754E-8</v>
      </c>
      <c r="K91" s="100">
        <f t="shared" si="24"/>
        <v>1.1660987880985168E-8</v>
      </c>
      <c r="O91" s="96">
        <f>Amnt_Deposited!B86</f>
        <v>2072</v>
      </c>
      <c r="P91" s="99">
        <f>Amnt_Deposited!C86</f>
        <v>0</v>
      </c>
      <c r="Q91" s="284">
        <f>MCF!R90</f>
        <v>0.6</v>
      </c>
      <c r="R91" s="67">
        <f t="shared" si="23"/>
        <v>0</v>
      </c>
      <c r="S91" s="67">
        <f t="shared" si="25"/>
        <v>0</v>
      </c>
      <c r="T91" s="67">
        <f t="shared" si="26"/>
        <v>0</v>
      </c>
      <c r="U91" s="67">
        <f t="shared" si="27"/>
        <v>2.3794244516992826E-8</v>
      </c>
      <c r="V91" s="67">
        <f t="shared" si="28"/>
        <v>1.1702597115172449E-8</v>
      </c>
      <c r="W91" s="100">
        <f t="shared" si="29"/>
        <v>7.8017314101149661E-9</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2.3839573238260759E-8</v>
      </c>
      <c r="J92" s="67">
        <f t="shared" si="22"/>
        <v>1.1724890899804516E-8</v>
      </c>
      <c r="K92" s="100">
        <f t="shared" si="24"/>
        <v>7.816593933203011E-9</v>
      </c>
      <c r="O92" s="96">
        <f>Amnt_Deposited!B87</f>
        <v>2073</v>
      </c>
      <c r="P92" s="99">
        <f>Amnt_Deposited!C87</f>
        <v>0</v>
      </c>
      <c r="Q92" s="284">
        <f>MCF!R91</f>
        <v>0.6</v>
      </c>
      <c r="R92" s="67">
        <f t="shared" si="23"/>
        <v>0</v>
      </c>
      <c r="S92" s="67">
        <f t="shared" si="25"/>
        <v>0</v>
      </c>
      <c r="T92" s="67">
        <f t="shared" si="26"/>
        <v>0</v>
      </c>
      <c r="U92" s="67">
        <f t="shared" si="27"/>
        <v>1.5949759080013889E-8</v>
      </c>
      <c r="V92" s="67">
        <f t="shared" si="28"/>
        <v>7.8444854369789354E-9</v>
      </c>
      <c r="W92" s="100">
        <f t="shared" si="29"/>
        <v>5.2296569579859567E-9</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1.5980143830540949E-8</v>
      </c>
      <c r="J93" s="67">
        <f t="shared" si="22"/>
        <v>7.8594294077198126E-9</v>
      </c>
      <c r="K93" s="100">
        <f t="shared" si="24"/>
        <v>5.2396196051465412E-9</v>
      </c>
      <c r="O93" s="96">
        <f>Amnt_Deposited!B88</f>
        <v>2074</v>
      </c>
      <c r="P93" s="99">
        <f>Amnt_Deposited!C88</f>
        <v>0</v>
      </c>
      <c r="Q93" s="284">
        <f>MCF!R92</f>
        <v>0.6</v>
      </c>
      <c r="R93" s="67">
        <f t="shared" si="23"/>
        <v>0</v>
      </c>
      <c r="S93" s="67">
        <f t="shared" si="25"/>
        <v>0</v>
      </c>
      <c r="T93" s="67">
        <f t="shared" si="26"/>
        <v>0</v>
      </c>
      <c r="U93" s="67">
        <f t="shared" si="27"/>
        <v>1.0691443240772265E-8</v>
      </c>
      <c r="V93" s="67">
        <f t="shared" si="28"/>
        <v>5.2583158392416224E-9</v>
      </c>
      <c r="W93" s="100">
        <f t="shared" si="29"/>
        <v>3.505543892827748E-9</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1.0711810748144346E-8</v>
      </c>
      <c r="J94" s="67">
        <f t="shared" si="22"/>
        <v>5.2683330823966022E-9</v>
      </c>
      <c r="K94" s="100">
        <f t="shared" si="24"/>
        <v>3.512222054931068E-9</v>
      </c>
      <c r="O94" s="96">
        <f>Amnt_Deposited!B89</f>
        <v>2075</v>
      </c>
      <c r="P94" s="99">
        <f>Amnt_Deposited!C89</f>
        <v>0</v>
      </c>
      <c r="Q94" s="284">
        <f>MCF!R93</f>
        <v>0.6</v>
      </c>
      <c r="R94" s="67">
        <f t="shared" si="23"/>
        <v>0</v>
      </c>
      <c r="S94" s="67">
        <f t="shared" si="25"/>
        <v>0</v>
      </c>
      <c r="T94" s="67">
        <f t="shared" si="26"/>
        <v>0</v>
      </c>
      <c r="U94" s="67">
        <f t="shared" si="27"/>
        <v>7.1666887253418897E-9</v>
      </c>
      <c r="V94" s="67">
        <f t="shared" si="28"/>
        <v>3.5247545154303757E-9</v>
      </c>
      <c r="W94" s="100">
        <f t="shared" si="29"/>
        <v>2.3498363436202503E-9</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7.1803414738211747E-9</v>
      </c>
      <c r="J95" s="67">
        <f t="shared" si="22"/>
        <v>3.5314692743231721E-9</v>
      </c>
      <c r="K95" s="100">
        <f t="shared" si="24"/>
        <v>2.3543128495487812E-9</v>
      </c>
      <c r="O95" s="96">
        <f>Amnt_Deposited!B90</f>
        <v>2076</v>
      </c>
      <c r="P95" s="99">
        <f>Amnt_Deposited!C90</f>
        <v>0</v>
      </c>
      <c r="Q95" s="284">
        <f>MCF!R94</f>
        <v>0.6</v>
      </c>
      <c r="R95" s="67">
        <f t="shared" si="23"/>
        <v>0</v>
      </c>
      <c r="S95" s="67">
        <f t="shared" si="25"/>
        <v>0</v>
      </c>
      <c r="T95" s="67">
        <f t="shared" si="26"/>
        <v>0</v>
      </c>
      <c r="U95" s="67">
        <f t="shared" si="27"/>
        <v>4.8039751162942726E-9</v>
      </c>
      <c r="V95" s="67">
        <f t="shared" si="28"/>
        <v>2.3627136090476167E-9</v>
      </c>
      <c r="W95" s="100">
        <f t="shared" si="29"/>
        <v>1.5751424060317443E-9</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4.8131268272834198E-9</v>
      </c>
      <c r="J96" s="67">
        <f t="shared" si="22"/>
        <v>2.3672146465377545E-9</v>
      </c>
      <c r="K96" s="100">
        <f t="shared" si="24"/>
        <v>1.5781430976918363E-9</v>
      </c>
      <c r="O96" s="96">
        <f>Amnt_Deposited!B91</f>
        <v>2077</v>
      </c>
      <c r="P96" s="99">
        <f>Amnt_Deposited!C91</f>
        <v>0</v>
      </c>
      <c r="Q96" s="284">
        <f>MCF!R95</f>
        <v>0.6</v>
      </c>
      <c r="R96" s="67">
        <f t="shared" si="23"/>
        <v>0</v>
      </c>
      <c r="S96" s="67">
        <f t="shared" si="25"/>
        <v>0</v>
      </c>
      <c r="T96" s="67">
        <f t="shared" si="26"/>
        <v>0</v>
      </c>
      <c r="U96" s="67">
        <f t="shared" si="27"/>
        <v>3.2202008211084427E-9</v>
      </c>
      <c r="V96" s="67">
        <f t="shared" si="28"/>
        <v>1.5837742951858301E-9</v>
      </c>
      <c r="W96" s="100">
        <f t="shared" si="29"/>
        <v>1.0558495301238866E-9</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3.2263353964399925E-9</v>
      </c>
      <c r="J97" s="67">
        <f t="shared" si="22"/>
        <v>1.5867914308434271E-9</v>
      </c>
      <c r="K97" s="100">
        <f t="shared" si="24"/>
        <v>1.0578609538956181E-9</v>
      </c>
      <c r="O97" s="96">
        <f>Amnt_Deposited!B92</f>
        <v>2078</v>
      </c>
      <c r="P97" s="99">
        <f>Amnt_Deposited!C92</f>
        <v>0</v>
      </c>
      <c r="Q97" s="284">
        <f>MCF!R96</f>
        <v>0.6</v>
      </c>
      <c r="R97" s="67">
        <f t="shared" si="23"/>
        <v>0</v>
      </c>
      <c r="S97" s="67">
        <f t="shared" si="25"/>
        <v>0</v>
      </c>
      <c r="T97" s="67">
        <f t="shared" si="26"/>
        <v>0</v>
      </c>
      <c r="U97" s="67">
        <f t="shared" si="27"/>
        <v>2.1585651626494147E-9</v>
      </c>
      <c r="V97" s="67">
        <f t="shared" si="28"/>
        <v>1.0616356584590278E-9</v>
      </c>
      <c r="W97" s="100">
        <f t="shared" si="29"/>
        <v>7.0775710563935185E-10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2.1626772914680685E-9</v>
      </c>
      <c r="J98" s="67">
        <f t="shared" si="22"/>
        <v>1.063658104971924E-9</v>
      </c>
      <c r="K98" s="100">
        <f t="shared" si="24"/>
        <v>7.0910540331461593E-10</v>
      </c>
      <c r="O98" s="96">
        <f>Amnt_Deposited!B93</f>
        <v>2079</v>
      </c>
      <c r="P98" s="99">
        <f>Amnt_Deposited!C93</f>
        <v>0</v>
      </c>
      <c r="Q98" s="284">
        <f>MCF!R97</f>
        <v>0.6</v>
      </c>
      <c r="R98" s="67">
        <f t="shared" si="23"/>
        <v>0</v>
      </c>
      <c r="S98" s="67">
        <f t="shared" si="25"/>
        <v>0</v>
      </c>
      <c r="T98" s="67">
        <f t="shared" si="26"/>
        <v>0</v>
      </c>
      <c r="U98" s="67">
        <f t="shared" si="27"/>
        <v>1.4469294991980829E-9</v>
      </c>
      <c r="V98" s="67">
        <f t="shared" si="28"/>
        <v>7.1163566345133174E-10</v>
      </c>
      <c r="W98" s="100">
        <f t="shared" si="29"/>
        <v>4.7442377563422116E-10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1.4496859415771074E-9</v>
      </c>
      <c r="J99" s="68">
        <f t="shared" si="22"/>
        <v>7.1299134989096111E-10</v>
      </c>
      <c r="K99" s="102">
        <f t="shared" si="24"/>
        <v>4.75327566593974E-10</v>
      </c>
      <c r="O99" s="97">
        <f>Amnt_Deposited!B94</f>
        <v>2080</v>
      </c>
      <c r="P99" s="101">
        <f>Amnt_Deposited!C94</f>
        <v>0</v>
      </c>
      <c r="Q99" s="285">
        <f>MCF!R98</f>
        <v>0.6</v>
      </c>
      <c r="R99" s="68">
        <f t="shared" si="23"/>
        <v>0</v>
      </c>
      <c r="S99" s="68">
        <f>R99*$W$12</f>
        <v>0</v>
      </c>
      <c r="T99" s="68">
        <f>R99*(1-$W$12)</f>
        <v>0</v>
      </c>
      <c r="U99" s="68">
        <f>S99+U98*$W$10</f>
        <v>9.6990584851278337E-10</v>
      </c>
      <c r="V99" s="68">
        <f>U98*(1-$W$10)+T99</f>
        <v>4.7702365068529939E-10</v>
      </c>
      <c r="W99" s="102">
        <f t="shared" si="29"/>
        <v>3.1801576712353291E-10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0.36893375640000003</v>
      </c>
      <c r="D36" s="418">
        <f>Dry_Matter_Content!D23</f>
        <v>0.44</v>
      </c>
      <c r="E36" s="284">
        <f>MCF!R35</f>
        <v>0.6</v>
      </c>
      <c r="F36" s="67">
        <f t="shared" si="0"/>
        <v>2.1427672571711999E-2</v>
      </c>
      <c r="G36" s="67">
        <f t="shared" si="1"/>
        <v>2.1427672571711999E-2</v>
      </c>
      <c r="H36" s="67">
        <f t="shared" si="2"/>
        <v>0</v>
      </c>
      <c r="I36" s="67">
        <f t="shared" si="3"/>
        <v>2.1427672571711999E-2</v>
      </c>
      <c r="J36" s="67">
        <f t="shared" si="4"/>
        <v>0</v>
      </c>
      <c r="K36" s="100">
        <f t="shared" si="6"/>
        <v>0</v>
      </c>
      <c r="O36" s="96">
        <f>Amnt_Deposited!B31</f>
        <v>2017</v>
      </c>
      <c r="P36" s="99">
        <f>Amnt_Deposited!D31</f>
        <v>0.36893375640000003</v>
      </c>
      <c r="Q36" s="284">
        <f>MCF!R35</f>
        <v>0.6</v>
      </c>
      <c r="R36" s="67">
        <f t="shared" si="5"/>
        <v>4.4272050768000004E-2</v>
      </c>
      <c r="S36" s="67">
        <f t="shared" si="7"/>
        <v>4.4272050768000004E-2</v>
      </c>
      <c r="T36" s="67">
        <f t="shared" si="8"/>
        <v>0</v>
      </c>
      <c r="U36" s="67">
        <f t="shared" si="9"/>
        <v>4.4272050768000004E-2</v>
      </c>
      <c r="V36" s="67">
        <f t="shared" si="10"/>
        <v>0</v>
      </c>
      <c r="W36" s="100">
        <f t="shared" si="11"/>
        <v>0</v>
      </c>
    </row>
    <row r="37" spans="2:23">
      <c r="B37" s="96">
        <f>Amnt_Deposited!B32</f>
        <v>2018</v>
      </c>
      <c r="C37" s="99">
        <f>Amnt_Deposited!D32</f>
        <v>0.40506173706240006</v>
      </c>
      <c r="D37" s="418">
        <f>Dry_Matter_Content!D24</f>
        <v>0.44</v>
      </c>
      <c r="E37" s="284">
        <f>MCF!R36</f>
        <v>0.6</v>
      </c>
      <c r="F37" s="67">
        <f t="shared" si="0"/>
        <v>2.3525985688584192E-2</v>
      </c>
      <c r="G37" s="67">
        <f t="shared" si="1"/>
        <v>2.3525985688584192E-2</v>
      </c>
      <c r="H37" s="67">
        <f t="shared" si="2"/>
        <v>0</v>
      </c>
      <c r="I37" s="67">
        <f t="shared" si="3"/>
        <v>4.3505015169416655E-2</v>
      </c>
      <c r="J37" s="67">
        <f t="shared" si="4"/>
        <v>1.4486430908795338E-3</v>
      </c>
      <c r="K37" s="100">
        <f t="shared" si="6"/>
        <v>9.6576206058635581E-4</v>
      </c>
      <c r="O37" s="96">
        <f>Amnt_Deposited!B32</f>
        <v>2018</v>
      </c>
      <c r="P37" s="99">
        <f>Amnt_Deposited!D32</f>
        <v>0.40506173706240006</v>
      </c>
      <c r="Q37" s="284">
        <f>MCF!R36</f>
        <v>0.6</v>
      </c>
      <c r="R37" s="67">
        <f t="shared" si="5"/>
        <v>4.860740844748801E-2</v>
      </c>
      <c r="S37" s="67">
        <f t="shared" si="7"/>
        <v>4.860740844748801E-2</v>
      </c>
      <c r="T37" s="67">
        <f t="shared" si="8"/>
        <v>0</v>
      </c>
      <c r="U37" s="67">
        <f t="shared" si="9"/>
        <v>8.988639497813361E-2</v>
      </c>
      <c r="V37" s="67">
        <f t="shared" si="10"/>
        <v>2.9930642373544093E-3</v>
      </c>
      <c r="W37" s="100">
        <f t="shared" si="11"/>
        <v>1.9953761582362727E-3</v>
      </c>
    </row>
    <row r="38" spans="2:23">
      <c r="B38" s="96">
        <f>Amnt_Deposited!B33</f>
        <v>2019</v>
      </c>
      <c r="C38" s="99">
        <f>Amnt_Deposited!D33</f>
        <v>0.4444983549136548</v>
      </c>
      <c r="D38" s="418">
        <f>Dry_Matter_Content!D25</f>
        <v>0.44</v>
      </c>
      <c r="E38" s="284">
        <f>MCF!R37</f>
        <v>0.6</v>
      </c>
      <c r="F38" s="67">
        <f t="shared" si="0"/>
        <v>2.581646445338507E-2</v>
      </c>
      <c r="G38" s="67">
        <f t="shared" si="1"/>
        <v>2.581646445338507E-2</v>
      </c>
      <c r="H38" s="67">
        <f t="shared" si="2"/>
        <v>0</v>
      </c>
      <c r="I38" s="67">
        <f t="shared" si="3"/>
        <v>6.6380271732263685E-2</v>
      </c>
      <c r="J38" s="67">
        <f t="shared" si="4"/>
        <v>2.9412078905380347E-3</v>
      </c>
      <c r="K38" s="100">
        <f t="shared" si="6"/>
        <v>1.9608052603586898E-3</v>
      </c>
      <c r="O38" s="96">
        <f>Amnt_Deposited!B33</f>
        <v>2019</v>
      </c>
      <c r="P38" s="99">
        <f>Amnt_Deposited!D33</f>
        <v>0.4444983549136548</v>
      </c>
      <c r="Q38" s="284">
        <f>MCF!R37</f>
        <v>0.6</v>
      </c>
      <c r="R38" s="67">
        <f t="shared" si="5"/>
        <v>5.333980258963858E-2</v>
      </c>
      <c r="S38" s="67">
        <f t="shared" si="7"/>
        <v>5.333980258963858E-2</v>
      </c>
      <c r="T38" s="67">
        <f t="shared" si="8"/>
        <v>0</v>
      </c>
      <c r="U38" s="67">
        <f t="shared" si="9"/>
        <v>0.13714932176087541</v>
      </c>
      <c r="V38" s="67">
        <f t="shared" si="10"/>
        <v>6.076875806896768E-3</v>
      </c>
      <c r="W38" s="100">
        <f t="shared" si="11"/>
        <v>4.0512505379311781E-3</v>
      </c>
    </row>
    <row r="39" spans="2:23">
      <c r="B39" s="96">
        <f>Amnt_Deposited!B34</f>
        <v>2020</v>
      </c>
      <c r="C39" s="99">
        <f>Amnt_Deposited!D34</f>
        <v>0.48753414497438735</v>
      </c>
      <c r="D39" s="418">
        <f>Dry_Matter_Content!D26</f>
        <v>0.44</v>
      </c>
      <c r="E39" s="284">
        <f>MCF!R38</f>
        <v>0.6</v>
      </c>
      <c r="F39" s="67">
        <f t="shared" si="0"/>
        <v>2.8315983140112418E-2</v>
      </c>
      <c r="G39" s="67">
        <f t="shared" si="1"/>
        <v>2.8315983140112418E-2</v>
      </c>
      <c r="H39" s="67">
        <f t="shared" si="2"/>
        <v>0</v>
      </c>
      <c r="I39" s="67">
        <f t="shared" si="3"/>
        <v>9.020853826695259E-2</v>
      </c>
      <c r="J39" s="67">
        <f t="shared" si="4"/>
        <v>4.48771660542351E-3</v>
      </c>
      <c r="K39" s="100">
        <f t="shared" si="6"/>
        <v>2.9918110702823399E-3</v>
      </c>
      <c r="O39" s="96">
        <f>Amnt_Deposited!B34</f>
        <v>2020</v>
      </c>
      <c r="P39" s="99">
        <f>Amnt_Deposited!D34</f>
        <v>0.48753414497438735</v>
      </c>
      <c r="Q39" s="284">
        <f>MCF!R38</f>
        <v>0.6</v>
      </c>
      <c r="R39" s="67">
        <f t="shared" si="5"/>
        <v>5.8504097396926483E-2</v>
      </c>
      <c r="S39" s="67">
        <f t="shared" si="7"/>
        <v>5.8504097396926483E-2</v>
      </c>
      <c r="T39" s="67">
        <f t="shared" si="8"/>
        <v>0</v>
      </c>
      <c r="U39" s="67">
        <f t="shared" si="9"/>
        <v>0.18638127741105909</v>
      </c>
      <c r="V39" s="67">
        <f t="shared" si="10"/>
        <v>9.2721417467427902E-3</v>
      </c>
      <c r="W39" s="100">
        <f t="shared" si="11"/>
        <v>6.1814278311618596E-3</v>
      </c>
    </row>
    <row r="40" spans="2:23">
      <c r="B40" s="96">
        <f>Amnt_Deposited!B35</f>
        <v>2021</v>
      </c>
      <c r="C40" s="99">
        <f>Amnt_Deposited!D35</f>
        <v>0.53448442865065182</v>
      </c>
      <c r="D40" s="418">
        <f>Dry_Matter_Content!D27</f>
        <v>0.44</v>
      </c>
      <c r="E40" s="284">
        <f>MCF!R39</f>
        <v>0.6</v>
      </c>
      <c r="F40" s="67">
        <f t="shared" si="0"/>
        <v>3.1042855616029853E-2</v>
      </c>
      <c r="G40" s="67">
        <f t="shared" si="1"/>
        <v>3.1042855616029853E-2</v>
      </c>
      <c r="H40" s="67">
        <f t="shared" si="2"/>
        <v>0</v>
      </c>
      <c r="I40" s="67">
        <f t="shared" si="3"/>
        <v>0.11515273919888569</v>
      </c>
      <c r="J40" s="67">
        <f t="shared" si="4"/>
        <v>6.0986546840967534E-3</v>
      </c>
      <c r="K40" s="100">
        <f t="shared" si="6"/>
        <v>4.0657697893978356E-3</v>
      </c>
      <c r="O40" s="96">
        <f>Amnt_Deposited!B35</f>
        <v>2021</v>
      </c>
      <c r="P40" s="99">
        <f>Amnt_Deposited!D35</f>
        <v>0.53448442865065182</v>
      </c>
      <c r="Q40" s="284">
        <f>MCF!R39</f>
        <v>0.6</v>
      </c>
      <c r="R40" s="67">
        <f t="shared" si="5"/>
        <v>6.4138131438078214E-2</v>
      </c>
      <c r="S40" s="67">
        <f t="shared" si="7"/>
        <v>6.4138131438078214E-2</v>
      </c>
      <c r="T40" s="67">
        <f t="shared" si="8"/>
        <v>0</v>
      </c>
      <c r="U40" s="67">
        <f t="shared" si="9"/>
        <v>0.2379188826423258</v>
      </c>
      <c r="V40" s="67">
        <f t="shared" si="10"/>
        <v>1.2600526206811475E-2</v>
      </c>
      <c r="W40" s="100">
        <f t="shared" si="11"/>
        <v>8.4003508045409833E-3</v>
      </c>
    </row>
    <row r="41" spans="2:23">
      <c r="B41" s="96">
        <f>Amnt_Deposited!B36</f>
        <v>2022</v>
      </c>
      <c r="C41" s="99">
        <f>Amnt_Deposited!D36</f>
        <v>0.58569138428508238</v>
      </c>
      <c r="D41" s="418">
        <f>Dry_Matter_Content!D28</f>
        <v>0.44</v>
      </c>
      <c r="E41" s="284">
        <f>MCF!R40</f>
        <v>0.6</v>
      </c>
      <c r="F41" s="67">
        <f t="shared" si="0"/>
        <v>3.401695559927758E-2</v>
      </c>
      <c r="G41" s="67">
        <f t="shared" si="1"/>
        <v>3.401695559927758E-2</v>
      </c>
      <c r="H41" s="67">
        <f t="shared" si="2"/>
        <v>0</v>
      </c>
      <c r="I41" s="67">
        <f t="shared" si="3"/>
        <v>0.14138465797356004</v>
      </c>
      <c r="J41" s="67">
        <f t="shared" si="4"/>
        <v>7.7850368246032359E-3</v>
      </c>
      <c r="K41" s="100">
        <f t="shared" si="6"/>
        <v>5.1900245497354903E-3</v>
      </c>
      <c r="O41" s="96">
        <f>Amnt_Deposited!B36</f>
        <v>2022</v>
      </c>
      <c r="P41" s="99">
        <f>Amnt_Deposited!D36</f>
        <v>0.58569138428508238</v>
      </c>
      <c r="Q41" s="284">
        <f>MCF!R40</f>
        <v>0.6</v>
      </c>
      <c r="R41" s="67">
        <f t="shared" si="5"/>
        <v>7.0282966114209894E-2</v>
      </c>
      <c r="S41" s="67">
        <f t="shared" si="7"/>
        <v>7.0282966114209894E-2</v>
      </c>
      <c r="T41" s="67">
        <f t="shared" si="8"/>
        <v>0</v>
      </c>
      <c r="U41" s="67">
        <f t="shared" si="9"/>
        <v>0.29211706192884307</v>
      </c>
      <c r="V41" s="67">
        <f t="shared" si="10"/>
        <v>1.6084786827692637E-2</v>
      </c>
      <c r="W41" s="100">
        <f t="shared" si="11"/>
        <v>1.0723191218461757E-2</v>
      </c>
    </row>
    <row r="42" spans="2:23">
      <c r="B42" s="96">
        <f>Amnt_Deposited!B37</f>
        <v>2023</v>
      </c>
      <c r="C42" s="99">
        <f>Amnt_Deposited!D37</f>
        <v>0.64152628792186073</v>
      </c>
      <c r="D42" s="418">
        <f>Dry_Matter_Content!D29</f>
        <v>0.44</v>
      </c>
      <c r="E42" s="284">
        <f>MCF!R41</f>
        <v>0.6</v>
      </c>
      <c r="F42" s="67">
        <f t="shared" si="0"/>
        <v>3.7259846802501669E-2</v>
      </c>
      <c r="G42" s="67">
        <f t="shared" si="1"/>
        <v>3.7259846802501669E-2</v>
      </c>
      <c r="H42" s="67">
        <f t="shared" si="2"/>
        <v>0</v>
      </c>
      <c r="I42" s="67">
        <f t="shared" si="3"/>
        <v>0.16908602812656529</v>
      </c>
      <c r="J42" s="67">
        <f t="shared" si="4"/>
        <v>9.5584766494964061E-3</v>
      </c>
      <c r="K42" s="100">
        <f t="shared" si="6"/>
        <v>6.3723177663309368E-3</v>
      </c>
      <c r="O42" s="96">
        <f>Amnt_Deposited!B37</f>
        <v>2023</v>
      </c>
      <c r="P42" s="99">
        <f>Amnt_Deposited!D37</f>
        <v>0.64152628792186073</v>
      </c>
      <c r="Q42" s="284">
        <f>MCF!R41</f>
        <v>0.6</v>
      </c>
      <c r="R42" s="67">
        <f t="shared" si="5"/>
        <v>7.6983154550623281E-2</v>
      </c>
      <c r="S42" s="67">
        <f t="shared" si="7"/>
        <v>7.6983154550623281E-2</v>
      </c>
      <c r="T42" s="67">
        <f t="shared" si="8"/>
        <v>0</v>
      </c>
      <c r="U42" s="67">
        <f t="shared" si="9"/>
        <v>0.34935129778215973</v>
      </c>
      <c r="V42" s="67">
        <f t="shared" si="10"/>
        <v>1.9748918697306626E-2</v>
      </c>
      <c r="W42" s="100">
        <f t="shared" si="11"/>
        <v>1.3165945798204418E-2</v>
      </c>
    </row>
    <row r="43" spans="2:23">
      <c r="B43" s="96">
        <f>Amnt_Deposited!B38</f>
        <v>2024</v>
      </c>
      <c r="C43" s="99">
        <f>Amnt_Deposited!D38</f>
        <v>0.70239193810275313</v>
      </c>
      <c r="D43" s="418">
        <f>Dry_Matter_Content!D30</f>
        <v>0.44</v>
      </c>
      <c r="E43" s="284">
        <f>MCF!R42</f>
        <v>0.6</v>
      </c>
      <c r="F43" s="67">
        <f t="shared" si="0"/>
        <v>4.0794923765007901E-2</v>
      </c>
      <c r="G43" s="67">
        <f t="shared" si="1"/>
        <v>4.0794923765007901E-2</v>
      </c>
      <c r="H43" s="67">
        <f t="shared" si="2"/>
        <v>0</v>
      </c>
      <c r="I43" s="67">
        <f t="shared" si="3"/>
        <v>0.19844969142266072</v>
      </c>
      <c r="J43" s="67">
        <f t="shared" si="4"/>
        <v>1.1431260468912468E-2</v>
      </c>
      <c r="K43" s="100">
        <f t="shared" si="6"/>
        <v>7.6208403126083119E-3</v>
      </c>
      <c r="O43" s="96">
        <f>Amnt_Deposited!B38</f>
        <v>2024</v>
      </c>
      <c r="P43" s="99">
        <f>Amnt_Deposited!D38</f>
        <v>0.70239193810275313</v>
      </c>
      <c r="Q43" s="284">
        <f>MCF!R42</f>
        <v>0.6</v>
      </c>
      <c r="R43" s="67">
        <f t="shared" si="5"/>
        <v>8.4287032572330375E-2</v>
      </c>
      <c r="S43" s="67">
        <f t="shared" si="7"/>
        <v>8.4287032572330375E-2</v>
      </c>
      <c r="T43" s="67">
        <f t="shared" si="8"/>
        <v>0</v>
      </c>
      <c r="U43" s="67">
        <f t="shared" si="9"/>
        <v>0.41002002360053874</v>
      </c>
      <c r="V43" s="67">
        <f t="shared" si="10"/>
        <v>2.3618306753951383E-2</v>
      </c>
      <c r="W43" s="100">
        <f t="shared" si="11"/>
        <v>1.5745537835967587E-2</v>
      </c>
    </row>
    <row r="44" spans="2:23">
      <c r="B44" s="96">
        <f>Amnt_Deposited!B39</f>
        <v>2025</v>
      </c>
      <c r="C44" s="99">
        <f>Amnt_Deposited!D39</f>
        <v>0.76872527962172044</v>
      </c>
      <c r="D44" s="418">
        <f>Dry_Matter_Content!D31</f>
        <v>0.44</v>
      </c>
      <c r="E44" s="284">
        <f>MCF!R43</f>
        <v>0.6</v>
      </c>
      <c r="F44" s="67">
        <f t="shared" si="0"/>
        <v>4.4647564240429531E-2</v>
      </c>
      <c r="G44" s="67">
        <f t="shared" si="1"/>
        <v>4.4647564240429531E-2</v>
      </c>
      <c r="H44" s="67">
        <f t="shared" si="2"/>
        <v>0</v>
      </c>
      <c r="I44" s="67">
        <f t="shared" si="3"/>
        <v>0.22968083008516088</v>
      </c>
      <c r="J44" s="67">
        <f t="shared" si="4"/>
        <v>1.3416425577929393E-2</v>
      </c>
      <c r="K44" s="100">
        <f t="shared" si="6"/>
        <v>8.9442837186195952E-3</v>
      </c>
      <c r="O44" s="96">
        <f>Amnt_Deposited!B39</f>
        <v>2025</v>
      </c>
      <c r="P44" s="99">
        <f>Amnt_Deposited!D39</f>
        <v>0.76872527962172044</v>
      </c>
      <c r="Q44" s="284">
        <f>MCF!R43</f>
        <v>0.6</v>
      </c>
      <c r="R44" s="67">
        <f t="shared" si="5"/>
        <v>9.224703355460645E-2</v>
      </c>
      <c r="S44" s="67">
        <f t="shared" si="7"/>
        <v>9.224703355460645E-2</v>
      </c>
      <c r="T44" s="67">
        <f t="shared" si="8"/>
        <v>0</v>
      </c>
      <c r="U44" s="67">
        <f t="shared" si="9"/>
        <v>0.47454716959743981</v>
      </c>
      <c r="V44" s="67">
        <f t="shared" si="10"/>
        <v>2.771988755770536E-2</v>
      </c>
      <c r="W44" s="100">
        <f t="shared" si="11"/>
        <v>1.8479925038470239E-2</v>
      </c>
    </row>
    <row r="45" spans="2:23">
      <c r="B45" s="96">
        <f>Amnt_Deposited!B40</f>
        <v>2026</v>
      </c>
      <c r="C45" s="99">
        <f>Amnt_Deposited!D40</f>
        <v>0.84100024236430737</v>
      </c>
      <c r="D45" s="418">
        <f>Dry_Matter_Content!D32</f>
        <v>0.44</v>
      </c>
      <c r="E45" s="284">
        <f>MCF!R44</f>
        <v>0.6</v>
      </c>
      <c r="F45" s="67">
        <f t="shared" si="0"/>
        <v>4.8845294076518969E-2</v>
      </c>
      <c r="G45" s="67">
        <f t="shared" si="1"/>
        <v>4.8845294076518969E-2</v>
      </c>
      <c r="H45" s="67">
        <f t="shared" si="2"/>
        <v>0</v>
      </c>
      <c r="I45" s="67">
        <f t="shared" si="3"/>
        <v>0.26299828059879116</v>
      </c>
      <c r="J45" s="67">
        <f t="shared" si="4"/>
        <v>1.552784356288868E-2</v>
      </c>
      <c r="K45" s="100">
        <f t="shared" si="6"/>
        <v>1.0351895708592452E-2</v>
      </c>
      <c r="O45" s="96">
        <f>Amnt_Deposited!B40</f>
        <v>2026</v>
      </c>
      <c r="P45" s="99">
        <f>Amnt_Deposited!D40</f>
        <v>0.84100024236430737</v>
      </c>
      <c r="Q45" s="284">
        <f>MCF!R44</f>
        <v>0.6</v>
      </c>
      <c r="R45" s="67">
        <f t="shared" si="5"/>
        <v>0.10092002908371689</v>
      </c>
      <c r="S45" s="67">
        <f t="shared" si="7"/>
        <v>0.10092002908371689</v>
      </c>
      <c r="T45" s="67">
        <f t="shared" si="8"/>
        <v>0</v>
      </c>
      <c r="U45" s="67">
        <f t="shared" si="9"/>
        <v>0.54338487727022966</v>
      </c>
      <c r="V45" s="67">
        <f t="shared" si="10"/>
        <v>3.2082321410927025E-2</v>
      </c>
      <c r="W45" s="100">
        <f t="shared" si="11"/>
        <v>2.138821427395135E-2</v>
      </c>
    </row>
    <row r="46" spans="2:23">
      <c r="B46" s="96">
        <f>Amnt_Deposited!B41</f>
        <v>2027</v>
      </c>
      <c r="C46" s="99">
        <f>Amnt_Deposited!D41</f>
        <v>0.91973081265220802</v>
      </c>
      <c r="D46" s="418">
        <f>Dry_Matter_Content!D33</f>
        <v>0.44</v>
      </c>
      <c r="E46" s="284">
        <f>MCF!R45</f>
        <v>0.6</v>
      </c>
      <c r="F46" s="67">
        <f t="shared" si="0"/>
        <v>5.3417965598840246E-2</v>
      </c>
      <c r="G46" s="67">
        <f t="shared" si="1"/>
        <v>5.3417965598840246E-2</v>
      </c>
      <c r="H46" s="67">
        <f t="shared" si="2"/>
        <v>0</v>
      </c>
      <c r="I46" s="67">
        <f t="shared" si="3"/>
        <v>0.2986359370750436</v>
      </c>
      <c r="J46" s="67">
        <f t="shared" si="4"/>
        <v>1.7780309122587826E-2</v>
      </c>
      <c r="K46" s="100">
        <f t="shared" si="6"/>
        <v>1.185353941505855E-2</v>
      </c>
      <c r="O46" s="96">
        <f>Amnt_Deposited!B41</f>
        <v>2027</v>
      </c>
      <c r="P46" s="99">
        <f>Amnt_Deposited!D41</f>
        <v>0.91973081265220802</v>
      </c>
      <c r="Q46" s="284">
        <f>MCF!R45</f>
        <v>0.6</v>
      </c>
      <c r="R46" s="67">
        <f t="shared" si="5"/>
        <v>0.11036769751826496</v>
      </c>
      <c r="S46" s="67">
        <f t="shared" si="7"/>
        <v>0.11036769751826496</v>
      </c>
      <c r="T46" s="67">
        <f t="shared" si="8"/>
        <v>0</v>
      </c>
      <c r="U46" s="67">
        <f t="shared" si="9"/>
        <v>0.61701639891537918</v>
      </c>
      <c r="V46" s="67">
        <f t="shared" si="10"/>
        <v>3.673617587311534E-2</v>
      </c>
      <c r="W46" s="100">
        <f t="shared" si="11"/>
        <v>2.4490783915410225E-2</v>
      </c>
    </row>
    <row r="47" spans="2:23">
      <c r="B47" s="96">
        <f>Amnt_Deposited!B42</f>
        <v>2028</v>
      </c>
      <c r="C47" s="99">
        <f>Amnt_Deposited!D42</f>
        <v>1.0054743559105825</v>
      </c>
      <c r="D47" s="418">
        <f>Dry_Matter_Content!D34</f>
        <v>0.44</v>
      </c>
      <c r="E47" s="284">
        <f>MCF!R46</f>
        <v>0.6</v>
      </c>
      <c r="F47" s="67">
        <f t="shared" si="0"/>
        <v>5.8397950591286635E-2</v>
      </c>
      <c r="G47" s="67">
        <f t="shared" si="1"/>
        <v>5.8397950591286635E-2</v>
      </c>
      <c r="H47" s="67">
        <f t="shared" si="2"/>
        <v>0</v>
      </c>
      <c r="I47" s="67">
        <f t="shared" si="3"/>
        <v>0.3368442527218789</v>
      </c>
      <c r="J47" s="67">
        <f t="shared" si="4"/>
        <v>2.0189634944451296E-2</v>
      </c>
      <c r="K47" s="100">
        <f t="shared" si="6"/>
        <v>1.3459756629634197E-2</v>
      </c>
      <c r="O47" s="96">
        <f>Amnt_Deposited!B42</f>
        <v>2028</v>
      </c>
      <c r="P47" s="99">
        <f>Amnt_Deposited!D42</f>
        <v>1.0054743559105825</v>
      </c>
      <c r="Q47" s="284">
        <f>MCF!R46</f>
        <v>0.6</v>
      </c>
      <c r="R47" s="67">
        <f t="shared" si="5"/>
        <v>0.12065692270926991</v>
      </c>
      <c r="S47" s="67">
        <f t="shared" si="7"/>
        <v>0.12065692270926991</v>
      </c>
      <c r="T47" s="67">
        <f t="shared" si="8"/>
        <v>0</v>
      </c>
      <c r="U47" s="67">
        <f t="shared" si="9"/>
        <v>0.69595919983859267</v>
      </c>
      <c r="V47" s="67">
        <f t="shared" si="10"/>
        <v>4.1714121786056386E-2</v>
      </c>
      <c r="W47" s="100">
        <f t="shared" si="11"/>
        <v>2.7809414524037589E-2</v>
      </c>
    </row>
    <row r="48" spans="2:23">
      <c r="B48" s="96">
        <f>Amnt_Deposited!B43</f>
        <v>2029</v>
      </c>
      <c r="C48" s="99">
        <f>Amnt_Deposited!D43</f>
        <v>1.0988352109840562</v>
      </c>
      <c r="D48" s="418">
        <f>Dry_Matter_Content!D35</f>
        <v>0.44</v>
      </c>
      <c r="E48" s="284">
        <f>MCF!R47</f>
        <v>0.6</v>
      </c>
      <c r="F48" s="67">
        <f t="shared" si="0"/>
        <v>6.3820349053953992E-2</v>
      </c>
      <c r="G48" s="67">
        <f t="shared" si="1"/>
        <v>6.3820349053953992E-2</v>
      </c>
      <c r="H48" s="67">
        <f t="shared" si="2"/>
        <v>0</v>
      </c>
      <c r="I48" s="67">
        <f t="shared" si="3"/>
        <v>0.37789184856267127</v>
      </c>
      <c r="J48" s="67">
        <f t="shared" si="4"/>
        <v>2.277275321316162E-2</v>
      </c>
      <c r="K48" s="100">
        <f t="shared" si="6"/>
        <v>1.518183547544108E-2</v>
      </c>
      <c r="O48" s="96">
        <f>Amnt_Deposited!B43</f>
        <v>2029</v>
      </c>
      <c r="P48" s="99">
        <f>Amnt_Deposited!D43</f>
        <v>1.0988352109840562</v>
      </c>
      <c r="Q48" s="284">
        <f>MCF!R47</f>
        <v>0.6</v>
      </c>
      <c r="R48" s="67">
        <f t="shared" si="5"/>
        <v>0.13186022531808675</v>
      </c>
      <c r="S48" s="67">
        <f t="shared" si="7"/>
        <v>0.13186022531808675</v>
      </c>
      <c r="T48" s="67">
        <f t="shared" si="8"/>
        <v>0</v>
      </c>
      <c r="U48" s="67">
        <f t="shared" si="9"/>
        <v>0.7807682821542794</v>
      </c>
      <c r="V48" s="67">
        <f t="shared" si="10"/>
        <v>4.7051143002400028E-2</v>
      </c>
      <c r="W48" s="100">
        <f t="shared" si="11"/>
        <v>3.1367428668266681E-2</v>
      </c>
    </row>
    <row r="49" spans="2:23">
      <c r="B49" s="96">
        <f>Amnt_Deposited!B44</f>
        <v>2030</v>
      </c>
      <c r="C49" s="99">
        <f>Amnt_Deposited!D44</f>
        <v>1.2008656440000001</v>
      </c>
      <c r="D49" s="418">
        <f>Dry_Matter_Content!D36</f>
        <v>0.44</v>
      </c>
      <c r="E49" s="284">
        <f>MCF!R48</f>
        <v>0.6</v>
      </c>
      <c r="F49" s="67">
        <f t="shared" si="0"/>
        <v>6.9746276603519994E-2</v>
      </c>
      <c r="G49" s="67">
        <f t="shared" si="1"/>
        <v>6.9746276603519994E-2</v>
      </c>
      <c r="H49" s="67">
        <f t="shared" si="2"/>
        <v>0</v>
      </c>
      <c r="I49" s="67">
        <f t="shared" si="3"/>
        <v>0.4220903007961892</v>
      </c>
      <c r="J49" s="67">
        <f t="shared" si="4"/>
        <v>2.5547824370002078E-2</v>
      </c>
      <c r="K49" s="100">
        <f t="shared" si="6"/>
        <v>1.7031882913334719E-2</v>
      </c>
      <c r="O49" s="96">
        <f>Amnt_Deposited!B44</f>
        <v>2030</v>
      </c>
      <c r="P49" s="99">
        <f>Amnt_Deposited!D44</f>
        <v>1.2008656440000001</v>
      </c>
      <c r="Q49" s="284">
        <f>MCF!R48</f>
        <v>0.6</v>
      </c>
      <c r="R49" s="67">
        <f t="shared" si="5"/>
        <v>0.14410387728000001</v>
      </c>
      <c r="S49" s="67">
        <f t="shared" si="7"/>
        <v>0.14410387728000001</v>
      </c>
      <c r="T49" s="67">
        <f t="shared" si="8"/>
        <v>0</v>
      </c>
      <c r="U49" s="67">
        <f t="shared" si="9"/>
        <v>0.87208739833923388</v>
      </c>
      <c r="V49" s="67">
        <f t="shared" si="10"/>
        <v>5.2784761095045603E-2</v>
      </c>
      <c r="W49" s="100">
        <f t="shared" si="11"/>
        <v>3.5189840730030397E-2</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0.39355438790460956</v>
      </c>
      <c r="J50" s="67">
        <f t="shared" si="4"/>
        <v>2.8535912891579633E-2</v>
      </c>
      <c r="K50" s="100">
        <f t="shared" si="6"/>
        <v>1.9023941927719754E-2</v>
      </c>
      <c r="O50" s="96">
        <f>Amnt_Deposited!B45</f>
        <v>2031</v>
      </c>
      <c r="P50" s="99">
        <f>Amnt_Deposited!D45</f>
        <v>0</v>
      </c>
      <c r="Q50" s="284">
        <f>MCF!R49</f>
        <v>0.6</v>
      </c>
      <c r="R50" s="67">
        <f t="shared" si="5"/>
        <v>0</v>
      </c>
      <c r="S50" s="67">
        <f t="shared" si="7"/>
        <v>0</v>
      </c>
      <c r="T50" s="67">
        <f t="shared" si="8"/>
        <v>0</v>
      </c>
      <c r="U50" s="67">
        <f t="shared" si="9"/>
        <v>0.81312890062935861</v>
      </c>
      <c r="V50" s="67">
        <f t="shared" si="10"/>
        <v>5.8958497709875275E-2</v>
      </c>
      <c r="W50" s="100">
        <f t="shared" si="11"/>
        <v>3.9305665139916846E-2</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0.36694767907912623</v>
      </c>
      <c r="J51" s="67">
        <f t="shared" si="4"/>
        <v>2.6606708825483327E-2</v>
      </c>
      <c r="K51" s="100">
        <f t="shared" si="6"/>
        <v>1.773780588365555E-2</v>
      </c>
      <c r="O51" s="96">
        <f>Amnt_Deposited!B46</f>
        <v>2032</v>
      </c>
      <c r="P51" s="99">
        <f>Amnt_Deposited!D46</f>
        <v>0</v>
      </c>
      <c r="Q51" s="284">
        <f>MCF!R50</f>
        <v>0.6</v>
      </c>
      <c r="R51" s="67">
        <f t="shared" ref="R51:R82" si="13">P51*$W$6*DOCF*Q51</f>
        <v>0</v>
      </c>
      <c r="S51" s="67">
        <f t="shared" si="7"/>
        <v>0</v>
      </c>
      <c r="T51" s="67">
        <f t="shared" si="8"/>
        <v>0</v>
      </c>
      <c r="U51" s="67">
        <f t="shared" si="9"/>
        <v>0.75815636173373191</v>
      </c>
      <c r="V51" s="67">
        <f t="shared" si="10"/>
        <v>5.4972538895626706E-2</v>
      </c>
      <c r="W51" s="100">
        <f t="shared" si="11"/>
        <v>3.6648359263751137E-2</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0.34213974820220855</v>
      </c>
      <c r="J52" s="67">
        <f t="shared" si="4"/>
        <v>2.4807930876917704E-2</v>
      </c>
      <c r="K52" s="100">
        <f t="shared" si="6"/>
        <v>1.65386205846118E-2</v>
      </c>
      <c r="O52" s="96">
        <f>Amnt_Deposited!B47</f>
        <v>2033</v>
      </c>
      <c r="P52" s="99">
        <f>Amnt_Deposited!D47</f>
        <v>0</v>
      </c>
      <c r="Q52" s="284">
        <f>MCF!R51</f>
        <v>0.6</v>
      </c>
      <c r="R52" s="67">
        <f t="shared" si="13"/>
        <v>0</v>
      </c>
      <c r="S52" s="67">
        <f t="shared" si="7"/>
        <v>0</v>
      </c>
      <c r="T52" s="67">
        <f t="shared" si="8"/>
        <v>0</v>
      </c>
      <c r="U52" s="67">
        <f t="shared" si="9"/>
        <v>0.70690030620291022</v>
      </c>
      <c r="V52" s="67">
        <f t="shared" si="10"/>
        <v>5.1256055530821708E-2</v>
      </c>
      <c r="W52" s="100">
        <f t="shared" si="11"/>
        <v>3.417070368721447E-2</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0.3190089867679165</v>
      </c>
      <c r="J53" s="67">
        <f t="shared" si="4"/>
        <v>2.3130761434292022E-2</v>
      </c>
      <c r="K53" s="100">
        <f t="shared" si="6"/>
        <v>1.5420507622861348E-2</v>
      </c>
      <c r="O53" s="96">
        <f>Amnt_Deposited!B48</f>
        <v>2034</v>
      </c>
      <c r="P53" s="99">
        <f>Amnt_Deposited!D48</f>
        <v>0</v>
      </c>
      <c r="Q53" s="284">
        <f>MCF!R52</f>
        <v>0.6</v>
      </c>
      <c r="R53" s="67">
        <f t="shared" si="13"/>
        <v>0</v>
      </c>
      <c r="S53" s="67">
        <f t="shared" si="7"/>
        <v>0</v>
      </c>
      <c r="T53" s="67">
        <f t="shared" si="8"/>
        <v>0</v>
      </c>
      <c r="U53" s="67">
        <f t="shared" si="9"/>
        <v>0.65910947679321596</v>
      </c>
      <c r="V53" s="67">
        <f t="shared" si="10"/>
        <v>4.7790829409694258E-2</v>
      </c>
      <c r="W53" s="100">
        <f t="shared" si="11"/>
        <v>3.1860552939796172E-2</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0.2974420077568638</v>
      </c>
      <c r="J54" s="67">
        <f t="shared" si="4"/>
        <v>2.1566979011052728E-2</v>
      </c>
      <c r="K54" s="100">
        <f t="shared" si="6"/>
        <v>1.4377986007368485E-2</v>
      </c>
      <c r="O54" s="96">
        <f>Amnt_Deposited!B49</f>
        <v>2035</v>
      </c>
      <c r="P54" s="99">
        <f>Amnt_Deposited!D49</f>
        <v>0</v>
      </c>
      <c r="Q54" s="284">
        <f>MCF!R53</f>
        <v>0.6</v>
      </c>
      <c r="R54" s="67">
        <f t="shared" si="13"/>
        <v>0</v>
      </c>
      <c r="S54" s="67">
        <f t="shared" si="7"/>
        <v>0</v>
      </c>
      <c r="T54" s="67">
        <f t="shared" si="8"/>
        <v>0</v>
      </c>
      <c r="U54" s="67">
        <f t="shared" si="9"/>
        <v>0.61454960280343762</v>
      </c>
      <c r="V54" s="67">
        <f t="shared" si="10"/>
        <v>4.4559873989778363E-2</v>
      </c>
      <c r="W54" s="100">
        <f t="shared" si="11"/>
        <v>2.9706582659852241E-2</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0.27733308981291693</v>
      </c>
      <c r="J55" s="67">
        <f t="shared" si="4"/>
        <v>2.0108917943946866E-2</v>
      </c>
      <c r="K55" s="100">
        <f t="shared" si="6"/>
        <v>1.3405945295964576E-2</v>
      </c>
      <c r="O55" s="96">
        <f>Amnt_Deposited!B50</f>
        <v>2036</v>
      </c>
      <c r="P55" s="99">
        <f>Amnt_Deposited!D50</f>
        <v>0</v>
      </c>
      <c r="Q55" s="284">
        <f>MCF!R54</f>
        <v>0.6</v>
      </c>
      <c r="R55" s="67">
        <f t="shared" si="13"/>
        <v>0</v>
      </c>
      <c r="S55" s="67">
        <f t="shared" si="7"/>
        <v>0</v>
      </c>
      <c r="T55" s="67">
        <f t="shared" si="8"/>
        <v>0</v>
      </c>
      <c r="U55" s="67">
        <f t="shared" si="9"/>
        <v>0.57300225167958041</v>
      </c>
      <c r="V55" s="67">
        <f t="shared" si="10"/>
        <v>4.1547351123857157E-2</v>
      </c>
      <c r="W55" s="100">
        <f t="shared" si="11"/>
        <v>2.7698234082571438E-2</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0.25858365899698504</v>
      </c>
      <c r="J56" s="67">
        <f t="shared" si="4"/>
        <v>1.8749430815931886E-2</v>
      </c>
      <c r="K56" s="100">
        <f t="shared" si="6"/>
        <v>1.2499620543954589E-2</v>
      </c>
      <c r="O56" s="96">
        <f>Amnt_Deposited!B51</f>
        <v>2037</v>
      </c>
      <c r="P56" s="99">
        <f>Amnt_Deposited!D51</f>
        <v>0</v>
      </c>
      <c r="Q56" s="284">
        <f>MCF!R55</f>
        <v>0.6</v>
      </c>
      <c r="R56" s="67">
        <f t="shared" si="13"/>
        <v>0</v>
      </c>
      <c r="S56" s="67">
        <f t="shared" si="7"/>
        <v>0</v>
      </c>
      <c r="T56" s="67">
        <f t="shared" si="8"/>
        <v>0</v>
      </c>
      <c r="U56" s="67">
        <f t="shared" si="9"/>
        <v>0.53426375825823358</v>
      </c>
      <c r="V56" s="67">
        <f t="shared" si="10"/>
        <v>3.8738493421346866E-2</v>
      </c>
      <c r="W56" s="100">
        <f t="shared" si="11"/>
        <v>2.5825662280897908E-2</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0.241101805577456</v>
      </c>
      <c r="J57" s="67">
        <f t="shared" si="4"/>
        <v>1.7481853419529032E-2</v>
      </c>
      <c r="K57" s="100">
        <f t="shared" si="6"/>
        <v>1.1654568946352688E-2</v>
      </c>
      <c r="O57" s="96">
        <f>Amnt_Deposited!B52</f>
        <v>2038</v>
      </c>
      <c r="P57" s="99">
        <f>Amnt_Deposited!D52</f>
        <v>0</v>
      </c>
      <c r="Q57" s="284">
        <f>MCF!R56</f>
        <v>0.6</v>
      </c>
      <c r="R57" s="67">
        <f t="shared" si="13"/>
        <v>0</v>
      </c>
      <c r="S57" s="67">
        <f t="shared" si="7"/>
        <v>0</v>
      </c>
      <c r="T57" s="67">
        <f t="shared" si="8"/>
        <v>0</v>
      </c>
      <c r="U57" s="67">
        <f t="shared" si="9"/>
        <v>0.49814422639970252</v>
      </c>
      <c r="V57" s="67">
        <f t="shared" si="10"/>
        <v>3.6119531858531055E-2</v>
      </c>
      <c r="W57" s="100">
        <f t="shared" si="11"/>
        <v>2.4079687905687368E-2</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0.22480183348858546</v>
      </c>
      <c r="J58" s="67">
        <f t="shared" si="4"/>
        <v>1.6299972088870535E-2</v>
      </c>
      <c r="K58" s="100">
        <f t="shared" si="6"/>
        <v>1.0866648059247024E-2</v>
      </c>
      <c r="O58" s="96">
        <f>Amnt_Deposited!B53</f>
        <v>2039</v>
      </c>
      <c r="P58" s="99">
        <f>Amnt_Deposited!D53</f>
        <v>0</v>
      </c>
      <c r="Q58" s="284">
        <f>MCF!R57</f>
        <v>0.6</v>
      </c>
      <c r="R58" s="67">
        <f t="shared" si="13"/>
        <v>0</v>
      </c>
      <c r="S58" s="67">
        <f t="shared" si="7"/>
        <v>0</v>
      </c>
      <c r="T58" s="67">
        <f t="shared" si="8"/>
        <v>0</v>
      </c>
      <c r="U58" s="67">
        <f t="shared" si="9"/>
        <v>0.46446659811691215</v>
      </c>
      <c r="V58" s="67">
        <f t="shared" si="10"/>
        <v>3.3677628282790362E-2</v>
      </c>
      <c r="W58" s="100">
        <f t="shared" si="11"/>
        <v>2.2451752188526908E-2</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0.20960384024828313</v>
      </c>
      <c r="J59" s="67">
        <f t="shared" si="4"/>
        <v>1.5197993240302337E-2</v>
      </c>
      <c r="K59" s="100">
        <f t="shared" si="6"/>
        <v>1.0131995493534891E-2</v>
      </c>
      <c r="O59" s="96">
        <f>Amnt_Deposited!B54</f>
        <v>2040</v>
      </c>
      <c r="P59" s="99">
        <f>Amnt_Deposited!D54</f>
        <v>0</v>
      </c>
      <c r="Q59" s="284">
        <f>MCF!R58</f>
        <v>0.6</v>
      </c>
      <c r="R59" s="67">
        <f t="shared" si="13"/>
        <v>0</v>
      </c>
      <c r="S59" s="67">
        <f t="shared" si="7"/>
        <v>0</v>
      </c>
      <c r="T59" s="67">
        <f t="shared" si="8"/>
        <v>0</v>
      </c>
      <c r="U59" s="67">
        <f t="shared" si="9"/>
        <v>0.43306578563694864</v>
      </c>
      <c r="V59" s="67">
        <f t="shared" si="10"/>
        <v>3.1400812479963507E-2</v>
      </c>
      <c r="W59" s="100">
        <f t="shared" si="11"/>
        <v>2.0933874986642335E-2</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0.19543332527605287</v>
      </c>
      <c r="J60" s="67">
        <f t="shared" si="4"/>
        <v>1.4170514972230278E-2</v>
      </c>
      <c r="K60" s="100">
        <f t="shared" si="6"/>
        <v>9.4470099814868511E-3</v>
      </c>
      <c r="O60" s="96">
        <f>Amnt_Deposited!B55</f>
        <v>2041</v>
      </c>
      <c r="P60" s="99">
        <f>Amnt_Deposited!D55</f>
        <v>0</v>
      </c>
      <c r="Q60" s="284">
        <f>MCF!R59</f>
        <v>0.6</v>
      </c>
      <c r="R60" s="67">
        <f t="shared" si="13"/>
        <v>0</v>
      </c>
      <c r="S60" s="67">
        <f t="shared" si="7"/>
        <v>0</v>
      </c>
      <c r="T60" s="67">
        <f t="shared" si="8"/>
        <v>0</v>
      </c>
      <c r="U60" s="67">
        <f t="shared" si="9"/>
        <v>0.40378786214060508</v>
      </c>
      <c r="V60" s="67">
        <f t="shared" si="10"/>
        <v>2.927792349634355E-2</v>
      </c>
      <c r="W60" s="100">
        <f t="shared" si="11"/>
        <v>1.9518615664229032E-2</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0.18222082469106066</v>
      </c>
      <c r="J61" s="67">
        <f t="shared" si="4"/>
        <v>1.3212500584992222E-2</v>
      </c>
      <c r="K61" s="100">
        <f t="shared" si="6"/>
        <v>8.8083337233281472E-3</v>
      </c>
      <c r="O61" s="96">
        <f>Amnt_Deposited!B56</f>
        <v>2042</v>
      </c>
      <c r="P61" s="99">
        <f>Amnt_Deposited!D56</f>
        <v>0</v>
      </c>
      <c r="Q61" s="284">
        <f>MCF!R60</f>
        <v>0.6</v>
      </c>
      <c r="R61" s="67">
        <f t="shared" si="13"/>
        <v>0</v>
      </c>
      <c r="S61" s="67">
        <f t="shared" si="7"/>
        <v>0</v>
      </c>
      <c r="T61" s="67">
        <f t="shared" si="8"/>
        <v>0</v>
      </c>
      <c r="U61" s="67">
        <f t="shared" si="9"/>
        <v>0.37648930721293522</v>
      </c>
      <c r="V61" s="67">
        <f t="shared" si="10"/>
        <v>2.7298554927669878E-2</v>
      </c>
      <c r="W61" s="100">
        <f t="shared" si="11"/>
        <v>1.8199036618446584E-2</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0.16990157080011017</v>
      </c>
      <c r="J62" s="67">
        <f t="shared" si="4"/>
        <v>1.2319253890950474E-2</v>
      </c>
      <c r="K62" s="100">
        <f t="shared" si="6"/>
        <v>8.2128359273003146E-3</v>
      </c>
      <c r="O62" s="96">
        <f>Amnt_Deposited!B57</f>
        <v>2043</v>
      </c>
      <c r="P62" s="99">
        <f>Amnt_Deposited!D57</f>
        <v>0</v>
      </c>
      <c r="Q62" s="284">
        <f>MCF!R61</f>
        <v>0.6</v>
      </c>
      <c r="R62" s="67">
        <f t="shared" si="13"/>
        <v>0</v>
      </c>
      <c r="S62" s="67">
        <f t="shared" si="7"/>
        <v>0</v>
      </c>
      <c r="T62" s="67">
        <f t="shared" si="8"/>
        <v>0</v>
      </c>
      <c r="U62" s="67">
        <f t="shared" si="9"/>
        <v>0.35103630330601276</v>
      </c>
      <c r="V62" s="67">
        <f t="shared" si="10"/>
        <v>2.5453003906922466E-2</v>
      </c>
      <c r="W62" s="100">
        <f t="shared" si="11"/>
        <v>1.6968669271281642E-2</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0.15841517460633564</v>
      </c>
      <c r="J63" s="67">
        <f t="shared" si="4"/>
        <v>1.1486396193774529E-2</v>
      </c>
      <c r="K63" s="100">
        <f t="shared" si="6"/>
        <v>7.657597462516352E-3</v>
      </c>
      <c r="O63" s="96">
        <f>Amnt_Deposited!B58</f>
        <v>2044</v>
      </c>
      <c r="P63" s="99">
        <f>Amnt_Deposited!D58</f>
        <v>0</v>
      </c>
      <c r="Q63" s="284">
        <f>MCF!R62</f>
        <v>0.6</v>
      </c>
      <c r="R63" s="67">
        <f t="shared" si="13"/>
        <v>0</v>
      </c>
      <c r="S63" s="67">
        <f t="shared" si="7"/>
        <v>0</v>
      </c>
      <c r="T63" s="67">
        <f t="shared" si="8"/>
        <v>0</v>
      </c>
      <c r="U63" s="67">
        <f t="shared" si="9"/>
        <v>0.3273040797651563</v>
      </c>
      <c r="V63" s="67">
        <f t="shared" si="10"/>
        <v>2.3732223540856464E-2</v>
      </c>
      <c r="W63" s="100">
        <f t="shared" si="11"/>
        <v>1.5821482360570974E-2</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0.14770532978226905</v>
      </c>
      <c r="J64" s="67">
        <f t="shared" si="4"/>
        <v>1.0709844824066577E-2</v>
      </c>
      <c r="K64" s="100">
        <f t="shared" si="6"/>
        <v>7.1398965493777175E-3</v>
      </c>
      <c r="O64" s="96">
        <f>Amnt_Deposited!B59</f>
        <v>2045</v>
      </c>
      <c r="P64" s="99">
        <f>Amnt_Deposited!D59</f>
        <v>0</v>
      </c>
      <c r="Q64" s="284">
        <f>MCF!R63</f>
        <v>0.6</v>
      </c>
      <c r="R64" s="67">
        <f t="shared" si="13"/>
        <v>0</v>
      </c>
      <c r="S64" s="67">
        <f t="shared" si="7"/>
        <v>0</v>
      </c>
      <c r="T64" s="67">
        <f t="shared" si="8"/>
        <v>0</v>
      </c>
      <c r="U64" s="67">
        <f t="shared" si="9"/>
        <v>0.30517630120303529</v>
      </c>
      <c r="V64" s="67">
        <f t="shared" si="10"/>
        <v>2.2127778562121028E-2</v>
      </c>
      <c r="W64" s="100">
        <f t="shared" si="11"/>
        <v>1.4751852374747351E-2</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0.13771953665615766</v>
      </c>
      <c r="J65" s="67">
        <f t="shared" si="4"/>
        <v>9.9857931261113832E-3</v>
      </c>
      <c r="K65" s="100">
        <f t="shared" si="6"/>
        <v>6.6571954174075888E-3</v>
      </c>
      <c r="O65" s="96">
        <f>Amnt_Deposited!B60</f>
        <v>2046</v>
      </c>
      <c r="P65" s="99">
        <f>Amnt_Deposited!D60</f>
        <v>0</v>
      </c>
      <c r="Q65" s="284">
        <f>MCF!R64</f>
        <v>0.6</v>
      </c>
      <c r="R65" s="67">
        <f t="shared" si="13"/>
        <v>0</v>
      </c>
      <c r="S65" s="67">
        <f t="shared" si="7"/>
        <v>0</v>
      </c>
      <c r="T65" s="67">
        <f t="shared" si="8"/>
        <v>0</v>
      </c>
      <c r="U65" s="67">
        <f t="shared" si="9"/>
        <v>0.28454449722346631</v>
      </c>
      <c r="V65" s="67">
        <f t="shared" si="10"/>
        <v>2.0631803979568979E-2</v>
      </c>
      <c r="W65" s="100">
        <f t="shared" si="11"/>
        <v>1.3754535986379319E-2</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0.12840884485851212</v>
      </c>
      <c r="J66" s="67">
        <f t="shared" si="4"/>
        <v>9.3106917976455532E-3</v>
      </c>
      <c r="K66" s="100">
        <f t="shared" si="6"/>
        <v>6.2071278650970355E-3</v>
      </c>
      <c r="O66" s="96">
        <f>Amnt_Deposited!B61</f>
        <v>2047</v>
      </c>
      <c r="P66" s="99">
        <f>Amnt_Deposited!D61</f>
        <v>0</v>
      </c>
      <c r="Q66" s="284">
        <f>MCF!R65</f>
        <v>0.6</v>
      </c>
      <c r="R66" s="67">
        <f t="shared" si="13"/>
        <v>0</v>
      </c>
      <c r="S66" s="67">
        <f t="shared" si="7"/>
        <v>0</v>
      </c>
      <c r="T66" s="67">
        <f t="shared" si="8"/>
        <v>0</v>
      </c>
      <c r="U66" s="67">
        <f t="shared" si="9"/>
        <v>0.26530753069940527</v>
      </c>
      <c r="V66" s="67">
        <f t="shared" si="10"/>
        <v>1.9236966524061063E-2</v>
      </c>
      <c r="W66" s="100">
        <f t="shared" si="11"/>
        <v>1.2824644349374041E-2</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0.11972761336733839</v>
      </c>
      <c r="J67" s="67">
        <f t="shared" si="4"/>
        <v>8.6812314911737191E-3</v>
      </c>
      <c r="K67" s="100">
        <f t="shared" si="6"/>
        <v>5.7874876607824791E-3</v>
      </c>
      <c r="O67" s="96">
        <f>Amnt_Deposited!B62</f>
        <v>2048</v>
      </c>
      <c r="P67" s="99">
        <f>Amnt_Deposited!D62</f>
        <v>0</v>
      </c>
      <c r="Q67" s="284">
        <f>MCF!R66</f>
        <v>0.6</v>
      </c>
      <c r="R67" s="67">
        <f t="shared" si="13"/>
        <v>0</v>
      </c>
      <c r="S67" s="67">
        <f t="shared" si="7"/>
        <v>0</v>
      </c>
      <c r="T67" s="67">
        <f t="shared" si="8"/>
        <v>0</v>
      </c>
      <c r="U67" s="67">
        <f t="shared" si="9"/>
        <v>0.24737110199863313</v>
      </c>
      <c r="V67" s="67">
        <f t="shared" si="10"/>
        <v>1.7936428700772149E-2</v>
      </c>
      <c r="W67" s="100">
        <f t="shared" si="11"/>
        <v>1.1957619133848098E-2</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0.11163328677579512</v>
      </c>
      <c r="J68" s="67">
        <f t="shared" si="4"/>
        <v>8.0943265915432751E-3</v>
      </c>
      <c r="K68" s="100">
        <f t="shared" si="6"/>
        <v>5.3962177276955167E-3</v>
      </c>
      <c r="O68" s="96">
        <f>Amnt_Deposited!B63</f>
        <v>2049</v>
      </c>
      <c r="P68" s="99">
        <f>Amnt_Deposited!D63</f>
        <v>0</v>
      </c>
      <c r="Q68" s="284">
        <f>MCF!R67</f>
        <v>0.6</v>
      </c>
      <c r="R68" s="67">
        <f t="shared" si="13"/>
        <v>0</v>
      </c>
      <c r="S68" s="67">
        <f t="shared" si="7"/>
        <v>0</v>
      </c>
      <c r="T68" s="67">
        <f t="shared" si="8"/>
        <v>0</v>
      </c>
      <c r="U68" s="67">
        <f t="shared" si="9"/>
        <v>0.2306472867268495</v>
      </c>
      <c r="V68" s="67">
        <f t="shared" si="10"/>
        <v>1.672381527178363E-2</v>
      </c>
      <c r="W68" s="100">
        <f t="shared" si="11"/>
        <v>1.1149210181189086E-2</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0.10408618668553979</v>
      </c>
      <c r="J69" s="67">
        <f t="shared" si="4"/>
        <v>7.5471000902553277E-3</v>
      </c>
      <c r="K69" s="100">
        <f t="shared" si="6"/>
        <v>5.0314000601702179E-3</v>
      </c>
      <c r="O69" s="96">
        <f>Amnt_Deposited!B64</f>
        <v>2050</v>
      </c>
      <c r="P69" s="99">
        <f>Amnt_Deposited!D64</f>
        <v>0</v>
      </c>
      <c r="Q69" s="284">
        <f>MCF!R68</f>
        <v>0.6</v>
      </c>
      <c r="R69" s="67">
        <f t="shared" si="13"/>
        <v>0</v>
      </c>
      <c r="S69" s="67">
        <f t="shared" si="7"/>
        <v>0</v>
      </c>
      <c r="T69" s="67">
        <f t="shared" si="8"/>
        <v>0</v>
      </c>
      <c r="U69" s="67">
        <f t="shared" si="9"/>
        <v>0.21505410472218972</v>
      </c>
      <c r="V69" s="67">
        <f t="shared" si="10"/>
        <v>1.5593182004659773E-2</v>
      </c>
      <c r="W69" s="100">
        <f t="shared" si="11"/>
        <v>1.0395454669773182E-2</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9.7049317203174099E-2</v>
      </c>
      <c r="J70" s="67">
        <f t="shared" si="4"/>
        <v>7.0368694823656919E-3</v>
      </c>
      <c r="K70" s="100">
        <f t="shared" si="6"/>
        <v>4.6912463215771274E-3</v>
      </c>
      <c r="O70" s="96">
        <f>Amnt_Deposited!B65</f>
        <v>2051</v>
      </c>
      <c r="P70" s="99">
        <f>Amnt_Deposited!D65</f>
        <v>0</v>
      </c>
      <c r="Q70" s="284">
        <f>MCF!R69</f>
        <v>0.6</v>
      </c>
      <c r="R70" s="67">
        <f t="shared" si="13"/>
        <v>0</v>
      </c>
      <c r="S70" s="67">
        <f t="shared" si="7"/>
        <v>0</v>
      </c>
      <c r="T70" s="67">
        <f t="shared" si="8"/>
        <v>0</v>
      </c>
      <c r="U70" s="67">
        <f t="shared" si="9"/>
        <v>0.20051511818837631</v>
      </c>
      <c r="V70" s="67">
        <f t="shared" si="10"/>
        <v>1.4538986533813417E-2</v>
      </c>
      <c r="W70" s="100">
        <f t="shared" si="11"/>
        <v>9.6926576892089437E-3</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9.0488183586331553E-2</v>
      </c>
      <c r="J71" s="67">
        <f t="shared" si="4"/>
        <v>6.5611336168425408E-3</v>
      </c>
      <c r="K71" s="100">
        <f t="shared" si="6"/>
        <v>4.3740890778950266E-3</v>
      </c>
      <c r="O71" s="96">
        <f>Amnt_Deposited!B66</f>
        <v>2052</v>
      </c>
      <c r="P71" s="99">
        <f>Amnt_Deposited!D66</f>
        <v>0</v>
      </c>
      <c r="Q71" s="284">
        <f>MCF!R70</f>
        <v>0.6</v>
      </c>
      <c r="R71" s="67">
        <f t="shared" si="13"/>
        <v>0</v>
      </c>
      <c r="S71" s="67">
        <f t="shared" si="7"/>
        <v>0</v>
      </c>
      <c r="T71" s="67">
        <f t="shared" si="8"/>
        <v>0</v>
      </c>
      <c r="U71" s="67">
        <f t="shared" si="9"/>
        <v>0.18695905699655288</v>
      </c>
      <c r="V71" s="67">
        <f t="shared" si="10"/>
        <v>1.3556061191823435E-2</v>
      </c>
      <c r="W71" s="100">
        <f t="shared" si="11"/>
        <v>9.0373741278822889E-3</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8.4370623150410412E-2</v>
      </c>
      <c r="J72" s="67">
        <f t="shared" si="4"/>
        <v>6.1175604359211466E-3</v>
      </c>
      <c r="K72" s="100">
        <f t="shared" si="6"/>
        <v>4.0783736239474308E-3</v>
      </c>
      <c r="O72" s="96">
        <f>Amnt_Deposited!B67</f>
        <v>2053</v>
      </c>
      <c r="P72" s="99">
        <f>Amnt_Deposited!D67</f>
        <v>0</v>
      </c>
      <c r="Q72" s="284">
        <f>MCF!R71</f>
        <v>0.6</v>
      </c>
      <c r="R72" s="67">
        <f t="shared" si="13"/>
        <v>0</v>
      </c>
      <c r="S72" s="67">
        <f t="shared" si="7"/>
        <v>0</v>
      </c>
      <c r="T72" s="67">
        <f t="shared" si="8"/>
        <v>0</v>
      </c>
      <c r="U72" s="67">
        <f t="shared" si="9"/>
        <v>0.17431946931902983</v>
      </c>
      <c r="V72" s="67">
        <f t="shared" si="10"/>
        <v>1.2639587677523035E-2</v>
      </c>
      <c r="W72" s="100">
        <f t="shared" si="11"/>
        <v>8.4263917850153566E-3</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7.8666647607056397E-2</v>
      </c>
      <c r="J73" s="67">
        <f t="shared" si="4"/>
        <v>5.7039755433540163E-3</v>
      </c>
      <c r="K73" s="100">
        <f t="shared" si="6"/>
        <v>3.8026503622360106E-3</v>
      </c>
      <c r="O73" s="96">
        <f>Amnt_Deposited!B68</f>
        <v>2054</v>
      </c>
      <c r="P73" s="99">
        <f>Amnt_Deposited!D68</f>
        <v>0</v>
      </c>
      <c r="Q73" s="284">
        <f>MCF!R72</f>
        <v>0.6</v>
      </c>
      <c r="R73" s="67">
        <f t="shared" si="13"/>
        <v>0</v>
      </c>
      <c r="S73" s="67">
        <f t="shared" si="7"/>
        <v>0</v>
      </c>
      <c r="T73" s="67">
        <f t="shared" si="8"/>
        <v>0</v>
      </c>
      <c r="U73" s="67">
        <f t="shared" si="9"/>
        <v>0.16253439588234797</v>
      </c>
      <c r="V73" s="67">
        <f t="shared" si="10"/>
        <v>1.1785073436681856E-2</v>
      </c>
      <c r="W73" s="100">
        <f t="shared" si="11"/>
        <v>7.8567156244545699E-3</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7.3348296061538434E-2</v>
      </c>
      <c r="J74" s="67">
        <f t="shared" si="4"/>
        <v>5.3183515455179579E-3</v>
      </c>
      <c r="K74" s="100">
        <f t="shared" si="6"/>
        <v>3.5455676970119719E-3</v>
      </c>
      <c r="O74" s="96">
        <f>Amnt_Deposited!B69</f>
        <v>2055</v>
      </c>
      <c r="P74" s="99">
        <f>Amnt_Deposited!D69</f>
        <v>0</v>
      </c>
      <c r="Q74" s="284">
        <f>MCF!R73</f>
        <v>0.6</v>
      </c>
      <c r="R74" s="67">
        <f t="shared" si="13"/>
        <v>0</v>
      </c>
      <c r="S74" s="67">
        <f t="shared" si="7"/>
        <v>0</v>
      </c>
      <c r="T74" s="67">
        <f t="shared" si="8"/>
        <v>0</v>
      </c>
      <c r="U74" s="67">
        <f t="shared" si="9"/>
        <v>0.15154606624284805</v>
      </c>
      <c r="V74" s="67">
        <f t="shared" si="10"/>
        <v>1.0988329639499916E-2</v>
      </c>
      <c r="W74" s="100">
        <f t="shared" si="11"/>
        <v>7.325553092999944E-3</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6.8389497948410247E-2</v>
      </c>
      <c r="J75" s="67">
        <f t="shared" si="4"/>
        <v>4.9587981131281921E-3</v>
      </c>
      <c r="K75" s="100">
        <f t="shared" si="6"/>
        <v>3.3058654087521279E-3</v>
      </c>
      <c r="O75" s="96">
        <f>Amnt_Deposited!B70</f>
        <v>2056</v>
      </c>
      <c r="P75" s="99">
        <f>Amnt_Deposited!D70</f>
        <v>0</v>
      </c>
      <c r="Q75" s="284">
        <f>MCF!R74</f>
        <v>0.6</v>
      </c>
      <c r="R75" s="67">
        <f t="shared" si="13"/>
        <v>0</v>
      </c>
      <c r="S75" s="67">
        <f t="shared" si="7"/>
        <v>0</v>
      </c>
      <c r="T75" s="67">
        <f t="shared" si="8"/>
        <v>0</v>
      </c>
      <c r="U75" s="67">
        <f t="shared" si="9"/>
        <v>0.14130061559588897</v>
      </c>
      <c r="V75" s="67">
        <f t="shared" si="10"/>
        <v>1.0245450646959078E-2</v>
      </c>
      <c r="W75" s="100">
        <f t="shared" si="11"/>
        <v>6.8303004313060517E-3</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6.3765945233568239E-2</v>
      </c>
      <c r="J76" s="67">
        <f t="shared" si="4"/>
        <v>4.6235527148420046E-3</v>
      </c>
      <c r="K76" s="100">
        <f t="shared" si="6"/>
        <v>3.0823684765613362E-3</v>
      </c>
      <c r="O76" s="96">
        <f>Amnt_Deposited!B71</f>
        <v>2057</v>
      </c>
      <c r="P76" s="99">
        <f>Amnt_Deposited!D71</f>
        <v>0</v>
      </c>
      <c r="Q76" s="284">
        <f>MCF!R75</f>
        <v>0.6</v>
      </c>
      <c r="R76" s="67">
        <f t="shared" si="13"/>
        <v>0</v>
      </c>
      <c r="S76" s="67">
        <f t="shared" si="7"/>
        <v>0</v>
      </c>
      <c r="T76" s="67">
        <f t="shared" si="8"/>
        <v>0</v>
      </c>
      <c r="U76" s="67">
        <f t="shared" si="9"/>
        <v>0.13174782073051292</v>
      </c>
      <c r="V76" s="67">
        <f t="shared" si="10"/>
        <v>9.5527948653760433E-3</v>
      </c>
      <c r="W76" s="100">
        <f t="shared" si="11"/>
        <v>6.3685299102506955E-3</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5.9454973256240183E-2</v>
      </c>
      <c r="J77" s="67">
        <f t="shared" si="4"/>
        <v>4.3109719773280538E-3</v>
      </c>
      <c r="K77" s="100">
        <f t="shared" si="6"/>
        <v>2.8739813182187025E-3</v>
      </c>
      <c r="O77" s="96">
        <f>Amnt_Deposited!B72</f>
        <v>2058</v>
      </c>
      <c r="P77" s="99">
        <f>Amnt_Deposited!D72</f>
        <v>0</v>
      </c>
      <c r="Q77" s="284">
        <f>MCF!R76</f>
        <v>0.6</v>
      </c>
      <c r="R77" s="67">
        <f t="shared" si="13"/>
        <v>0</v>
      </c>
      <c r="S77" s="67">
        <f t="shared" si="7"/>
        <v>0</v>
      </c>
      <c r="T77" s="67">
        <f t="shared" si="8"/>
        <v>0</v>
      </c>
      <c r="U77" s="67">
        <f t="shared" si="9"/>
        <v>0.12284085383520701</v>
      </c>
      <c r="V77" s="67">
        <f t="shared" si="10"/>
        <v>8.9069668953058977E-3</v>
      </c>
      <c r="W77" s="100">
        <f t="shared" si="11"/>
        <v>5.9379779302039318E-3</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5.5435449626791783E-2</v>
      </c>
      <c r="J78" s="67">
        <f t="shared" si="4"/>
        <v>4.0195236294484028E-3</v>
      </c>
      <c r="K78" s="100">
        <f t="shared" si="6"/>
        <v>2.6796824196322682E-3</v>
      </c>
      <c r="O78" s="96">
        <f>Amnt_Deposited!B73</f>
        <v>2059</v>
      </c>
      <c r="P78" s="99">
        <f>Amnt_Deposited!D73</f>
        <v>0</v>
      </c>
      <c r="Q78" s="284">
        <f>MCF!R77</f>
        <v>0.6</v>
      </c>
      <c r="R78" s="67">
        <f t="shared" si="13"/>
        <v>0</v>
      </c>
      <c r="S78" s="67">
        <f t="shared" si="7"/>
        <v>0</v>
      </c>
      <c r="T78" s="67">
        <f t="shared" si="8"/>
        <v>0</v>
      </c>
      <c r="U78" s="67">
        <f t="shared" si="9"/>
        <v>0.11453605294791692</v>
      </c>
      <c r="V78" s="67">
        <f t="shared" si="10"/>
        <v>8.3048008872900897E-3</v>
      </c>
      <c r="W78" s="100">
        <f t="shared" si="11"/>
        <v>5.5365339248600598E-3</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5.1687670635728163E-2</v>
      </c>
      <c r="J79" s="67">
        <f t="shared" si="4"/>
        <v>3.7477789910636177E-3</v>
      </c>
      <c r="K79" s="100">
        <f t="shared" si="6"/>
        <v>2.4985193273757448E-3</v>
      </c>
      <c r="O79" s="96">
        <f>Amnt_Deposited!B74</f>
        <v>2060</v>
      </c>
      <c r="P79" s="99">
        <f>Amnt_Deposited!D74</f>
        <v>0</v>
      </c>
      <c r="Q79" s="284">
        <f>MCF!R78</f>
        <v>0.6</v>
      </c>
      <c r="R79" s="67">
        <f t="shared" si="13"/>
        <v>0</v>
      </c>
      <c r="S79" s="67">
        <f t="shared" si="7"/>
        <v>0</v>
      </c>
      <c r="T79" s="67">
        <f t="shared" si="8"/>
        <v>0</v>
      </c>
      <c r="U79" s="67">
        <f t="shared" si="9"/>
        <v>0.10679270792505821</v>
      </c>
      <c r="V79" s="67">
        <f t="shared" si="10"/>
        <v>7.7433450228587154E-3</v>
      </c>
      <c r="W79" s="100">
        <f t="shared" si="11"/>
        <v>5.1622300152391436E-3</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4.8193264666087095E-2</v>
      </c>
      <c r="J80" s="67">
        <f t="shared" si="4"/>
        <v>3.4944059696410674E-3</v>
      </c>
      <c r="K80" s="100">
        <f t="shared" si="6"/>
        <v>2.3296039797607113E-3</v>
      </c>
      <c r="O80" s="96">
        <f>Amnt_Deposited!B75</f>
        <v>2061</v>
      </c>
      <c r="P80" s="99">
        <f>Amnt_Deposited!D75</f>
        <v>0</v>
      </c>
      <c r="Q80" s="284">
        <f>MCF!R79</f>
        <v>0.6</v>
      </c>
      <c r="R80" s="67">
        <f t="shared" si="13"/>
        <v>0</v>
      </c>
      <c r="S80" s="67">
        <f t="shared" si="7"/>
        <v>0</v>
      </c>
      <c r="T80" s="67">
        <f t="shared" si="8"/>
        <v>0</v>
      </c>
      <c r="U80" s="67">
        <f t="shared" si="9"/>
        <v>9.9572860880345254E-2</v>
      </c>
      <c r="V80" s="67">
        <f t="shared" si="10"/>
        <v>7.2198470447129501E-3</v>
      </c>
      <c r="W80" s="100">
        <f t="shared" si="11"/>
        <v>4.8132313631419664E-3</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4.4935102135751311E-2</v>
      </c>
      <c r="J81" s="67">
        <f t="shared" si="4"/>
        <v>3.2581625303357837E-3</v>
      </c>
      <c r="K81" s="100">
        <f t="shared" si="6"/>
        <v>2.172108353557189E-3</v>
      </c>
      <c r="O81" s="96">
        <f>Amnt_Deposited!B76</f>
        <v>2062</v>
      </c>
      <c r="P81" s="99">
        <f>Amnt_Deposited!D76</f>
        <v>0</v>
      </c>
      <c r="Q81" s="284">
        <f>MCF!R80</f>
        <v>0.6</v>
      </c>
      <c r="R81" s="67">
        <f t="shared" si="13"/>
        <v>0</v>
      </c>
      <c r="S81" s="67">
        <f t="shared" si="7"/>
        <v>0</v>
      </c>
      <c r="T81" s="67">
        <f t="shared" si="8"/>
        <v>0</v>
      </c>
      <c r="U81" s="67">
        <f t="shared" si="9"/>
        <v>9.2841120115188677E-2</v>
      </c>
      <c r="V81" s="67">
        <f t="shared" si="10"/>
        <v>6.7317407651565795E-3</v>
      </c>
      <c r="W81" s="100">
        <f t="shared" si="11"/>
        <v>4.4878271767710524E-3</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4.1897211528217099E-2</v>
      </c>
      <c r="J82" s="67">
        <f t="shared" si="4"/>
        <v>3.0378906075342114E-3</v>
      </c>
      <c r="K82" s="100">
        <f t="shared" si="6"/>
        <v>2.0252604050228075E-3</v>
      </c>
      <c r="O82" s="96">
        <f>Amnt_Deposited!B77</f>
        <v>2063</v>
      </c>
      <c r="P82" s="99">
        <f>Amnt_Deposited!D77</f>
        <v>0</v>
      </c>
      <c r="Q82" s="284">
        <f>MCF!R81</f>
        <v>0.6</v>
      </c>
      <c r="R82" s="67">
        <f t="shared" si="13"/>
        <v>0</v>
      </c>
      <c r="S82" s="67">
        <f t="shared" si="7"/>
        <v>0</v>
      </c>
      <c r="T82" s="67">
        <f t="shared" si="8"/>
        <v>0</v>
      </c>
      <c r="U82" s="67">
        <f t="shared" si="9"/>
        <v>8.6564486628547738E-2</v>
      </c>
      <c r="V82" s="67">
        <f t="shared" si="10"/>
        <v>6.2766334866409344E-3</v>
      </c>
      <c r="W82" s="100">
        <f t="shared" si="11"/>
        <v>4.184422324427289E-3</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3.9064701100201875E-2</v>
      </c>
      <c r="J83" s="67">
        <f t="shared" ref="J83:J99" si="18">I82*(1-$K$10)+H83</f>
        <v>2.8325104280152251E-3</v>
      </c>
      <c r="K83" s="100">
        <f t="shared" si="6"/>
        <v>1.8883402853434833E-3</v>
      </c>
      <c r="O83" s="96">
        <f>Amnt_Deposited!B78</f>
        <v>2064</v>
      </c>
      <c r="P83" s="99">
        <f>Amnt_Deposited!D78</f>
        <v>0</v>
      </c>
      <c r="Q83" s="284">
        <f>MCF!R82</f>
        <v>0.6</v>
      </c>
      <c r="R83" s="67">
        <f t="shared" ref="R83:R99" si="19">P83*$W$6*DOCF*Q83</f>
        <v>0</v>
      </c>
      <c r="S83" s="67">
        <f t="shared" si="7"/>
        <v>0</v>
      </c>
      <c r="T83" s="67">
        <f t="shared" si="8"/>
        <v>0</v>
      </c>
      <c r="U83" s="67">
        <f t="shared" si="9"/>
        <v>8.0712192355789011E-2</v>
      </c>
      <c r="V83" s="67">
        <f t="shared" si="10"/>
        <v>5.8522942727587306E-3</v>
      </c>
      <c r="W83" s="100">
        <f t="shared" si="11"/>
        <v>3.9015295151724871E-3</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3.6423685882301327E-2</v>
      </c>
      <c r="J84" s="67">
        <f t="shared" si="18"/>
        <v>2.6410152179005488E-3</v>
      </c>
      <c r="K84" s="100">
        <f t="shared" si="6"/>
        <v>1.7606768119336992E-3</v>
      </c>
      <c r="O84" s="96">
        <f>Amnt_Deposited!B79</f>
        <v>2065</v>
      </c>
      <c r="P84" s="99">
        <f>Amnt_Deposited!D79</f>
        <v>0</v>
      </c>
      <c r="Q84" s="284">
        <f>MCF!R83</f>
        <v>0.6</v>
      </c>
      <c r="R84" s="67">
        <f t="shared" si="19"/>
        <v>0</v>
      </c>
      <c r="S84" s="67">
        <f t="shared" si="7"/>
        <v>0</v>
      </c>
      <c r="T84" s="67">
        <f t="shared" si="8"/>
        <v>0</v>
      </c>
      <c r="U84" s="67">
        <f t="shared" si="9"/>
        <v>7.5255549343597794E-2</v>
      </c>
      <c r="V84" s="67">
        <f t="shared" si="10"/>
        <v>5.4566430121912174E-3</v>
      </c>
      <c r="W84" s="100">
        <f t="shared" si="11"/>
        <v>3.637762008127478E-3</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3.3961219614853294E-2</v>
      </c>
      <c r="J85" s="67">
        <f t="shared" si="18"/>
        <v>2.4624662674480329E-3</v>
      </c>
      <c r="K85" s="100">
        <f t="shared" ref="K85:K99" si="20">J85*CH4_fraction*conv</f>
        <v>1.6416441782986886E-3</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7.016780912159773E-2</v>
      </c>
      <c r="V85" s="67">
        <f t="shared" ref="V85:V98" si="24">U84*(1-$W$10)+T85</f>
        <v>5.0877402220000688E-3</v>
      </c>
      <c r="W85" s="100">
        <f t="shared" ref="W85:W99" si="25">V85*CH4_fraction*conv</f>
        <v>3.3918268146667123E-3</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3.1665231285357878E-2</v>
      </c>
      <c r="J86" s="67">
        <f t="shared" si="18"/>
        <v>2.2959883294954137E-3</v>
      </c>
      <c r="K86" s="100">
        <f t="shared" si="20"/>
        <v>1.5306588863302757E-3</v>
      </c>
      <c r="O86" s="96">
        <f>Amnt_Deposited!B81</f>
        <v>2067</v>
      </c>
      <c r="P86" s="99">
        <f>Amnt_Deposited!D81</f>
        <v>0</v>
      </c>
      <c r="Q86" s="284">
        <f>MCF!R85</f>
        <v>0.6</v>
      </c>
      <c r="R86" s="67">
        <f t="shared" si="19"/>
        <v>0</v>
      </c>
      <c r="S86" s="67">
        <f t="shared" si="21"/>
        <v>0</v>
      </c>
      <c r="T86" s="67">
        <f t="shared" si="22"/>
        <v>0</v>
      </c>
      <c r="U86" s="67">
        <f t="shared" si="23"/>
        <v>6.5424031581317946E-2</v>
      </c>
      <c r="V86" s="67">
        <f t="shared" si="24"/>
        <v>4.7437775402797812E-3</v>
      </c>
      <c r="W86" s="100">
        <f t="shared" si="25"/>
        <v>3.1625183601865208E-3</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2.9524465956360171E-2</v>
      </c>
      <c r="J87" s="67">
        <f t="shared" si="18"/>
        <v>2.1407653289977056E-3</v>
      </c>
      <c r="K87" s="100">
        <f t="shared" si="20"/>
        <v>1.4271768859984704E-3</v>
      </c>
      <c r="O87" s="96">
        <f>Amnt_Deposited!B82</f>
        <v>2068</v>
      </c>
      <c r="P87" s="99">
        <f>Amnt_Deposited!D82</f>
        <v>0</v>
      </c>
      <c r="Q87" s="284">
        <f>MCF!R86</f>
        <v>0.6</v>
      </c>
      <c r="R87" s="67">
        <f t="shared" si="19"/>
        <v>0</v>
      </c>
      <c r="S87" s="67">
        <f t="shared" si="21"/>
        <v>0</v>
      </c>
      <c r="T87" s="67">
        <f t="shared" si="22"/>
        <v>0</v>
      </c>
      <c r="U87" s="67">
        <f t="shared" si="23"/>
        <v>6.1000962719752437E-2</v>
      </c>
      <c r="V87" s="67">
        <f t="shared" si="24"/>
        <v>4.4230688615655087E-3</v>
      </c>
      <c r="W87" s="100">
        <f t="shared" si="25"/>
        <v>2.9487125743770056E-3</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2.7528429593733788E-2</v>
      </c>
      <c r="J88" s="67">
        <f t="shared" si="18"/>
        <v>1.9960363626263847E-3</v>
      </c>
      <c r="K88" s="100">
        <f t="shared" si="20"/>
        <v>1.3306909084175897E-3</v>
      </c>
      <c r="O88" s="96">
        <f>Amnt_Deposited!B83</f>
        <v>2069</v>
      </c>
      <c r="P88" s="99">
        <f>Amnt_Deposited!D83</f>
        <v>0</v>
      </c>
      <c r="Q88" s="284">
        <f>MCF!R87</f>
        <v>0.6</v>
      </c>
      <c r="R88" s="67">
        <f t="shared" si="19"/>
        <v>0</v>
      </c>
      <c r="S88" s="67">
        <f t="shared" si="21"/>
        <v>0</v>
      </c>
      <c r="T88" s="67">
        <f t="shared" si="22"/>
        <v>0</v>
      </c>
      <c r="U88" s="67">
        <f t="shared" si="23"/>
        <v>5.6876920648210316E-2</v>
      </c>
      <c r="V88" s="67">
        <f t="shared" si="24"/>
        <v>4.1240420715421191E-3</v>
      </c>
      <c r="W88" s="100">
        <f t="shared" si="25"/>
        <v>2.7493613810280794E-3</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2.5667337624913397E-2</v>
      </c>
      <c r="J89" s="67">
        <f t="shared" si="18"/>
        <v>1.8610919688203896E-3</v>
      </c>
      <c r="K89" s="100">
        <f t="shared" si="20"/>
        <v>1.2407279792135931E-3</v>
      </c>
      <c r="O89" s="96">
        <f>Amnt_Deposited!B84</f>
        <v>2070</v>
      </c>
      <c r="P89" s="99">
        <f>Amnt_Deposited!D84</f>
        <v>0</v>
      </c>
      <c r="Q89" s="284">
        <f>MCF!R88</f>
        <v>0.6</v>
      </c>
      <c r="R89" s="67">
        <f t="shared" si="19"/>
        <v>0</v>
      </c>
      <c r="S89" s="67">
        <f t="shared" si="21"/>
        <v>0</v>
      </c>
      <c r="T89" s="67">
        <f t="shared" si="22"/>
        <v>0</v>
      </c>
      <c r="U89" s="67">
        <f t="shared" si="23"/>
        <v>5.3031689307672318E-2</v>
      </c>
      <c r="V89" s="67">
        <f t="shared" si="24"/>
        <v>3.845231340537996E-3</v>
      </c>
      <c r="W89" s="100">
        <f t="shared" si="25"/>
        <v>2.5634875603586637E-3</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2.3932066974908673E-2</v>
      </c>
      <c r="J90" s="67">
        <f t="shared" si="18"/>
        <v>1.7352706500047251E-3</v>
      </c>
      <c r="K90" s="100">
        <f t="shared" si="20"/>
        <v>1.15684710000315E-3</v>
      </c>
      <c r="O90" s="96">
        <f>Amnt_Deposited!B85</f>
        <v>2071</v>
      </c>
      <c r="P90" s="99">
        <f>Amnt_Deposited!D85</f>
        <v>0</v>
      </c>
      <c r="Q90" s="284">
        <f>MCF!R89</f>
        <v>0.6</v>
      </c>
      <c r="R90" s="67">
        <f t="shared" si="19"/>
        <v>0</v>
      </c>
      <c r="S90" s="67">
        <f t="shared" si="21"/>
        <v>0</v>
      </c>
      <c r="T90" s="67">
        <f t="shared" si="22"/>
        <v>0</v>
      </c>
      <c r="U90" s="67">
        <f t="shared" si="23"/>
        <v>4.9446419369646027E-2</v>
      </c>
      <c r="V90" s="67">
        <f t="shared" si="24"/>
        <v>3.5852699380262919E-3</v>
      </c>
      <c r="W90" s="100">
        <f t="shared" si="25"/>
        <v>2.3901799586841946E-3</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2.2314111344980091E-2</v>
      </c>
      <c r="J91" s="67">
        <f t="shared" si="18"/>
        <v>1.6179556299285834E-3</v>
      </c>
      <c r="K91" s="100">
        <f t="shared" si="20"/>
        <v>1.0786370866190556E-3</v>
      </c>
      <c r="O91" s="96">
        <f>Amnt_Deposited!B86</f>
        <v>2072</v>
      </c>
      <c r="P91" s="99">
        <f>Amnt_Deposited!D86</f>
        <v>0</v>
      </c>
      <c r="Q91" s="284">
        <f>MCF!R90</f>
        <v>0.6</v>
      </c>
      <c r="R91" s="67">
        <f t="shared" si="19"/>
        <v>0</v>
      </c>
      <c r="S91" s="67">
        <f t="shared" si="21"/>
        <v>0</v>
      </c>
      <c r="T91" s="67">
        <f t="shared" si="22"/>
        <v>0</v>
      </c>
      <c r="U91" s="67">
        <f t="shared" si="23"/>
        <v>4.610353583673573E-2</v>
      </c>
      <c r="V91" s="67">
        <f t="shared" si="24"/>
        <v>3.3428835329102971E-3</v>
      </c>
      <c r="W91" s="100">
        <f t="shared" si="25"/>
        <v>2.2285890219401979E-3</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2.0805539514752645E-2</v>
      </c>
      <c r="J92" s="67">
        <f t="shared" si="18"/>
        <v>1.5085718302274469E-3</v>
      </c>
      <c r="K92" s="100">
        <f t="shared" si="20"/>
        <v>1.0057145534849645E-3</v>
      </c>
      <c r="O92" s="96">
        <f>Amnt_Deposited!B87</f>
        <v>2073</v>
      </c>
      <c r="P92" s="99">
        <f>Amnt_Deposited!D87</f>
        <v>0</v>
      </c>
      <c r="Q92" s="284">
        <f>MCF!R91</f>
        <v>0.6</v>
      </c>
      <c r="R92" s="67">
        <f t="shared" si="19"/>
        <v>0</v>
      </c>
      <c r="S92" s="67">
        <f t="shared" si="21"/>
        <v>0</v>
      </c>
      <c r="T92" s="67">
        <f t="shared" si="22"/>
        <v>0</v>
      </c>
      <c r="U92" s="67">
        <f t="shared" si="23"/>
        <v>4.2986651889984809E-2</v>
      </c>
      <c r="V92" s="67">
        <f t="shared" si="24"/>
        <v>3.1168839467509237E-3</v>
      </c>
      <c r="W92" s="100">
        <f t="shared" si="25"/>
        <v>2.0779226311672823E-3</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1.9398956463364366E-2</v>
      </c>
      <c r="J93" s="67">
        <f t="shared" si="18"/>
        <v>1.4065830513882768E-3</v>
      </c>
      <c r="K93" s="100">
        <f t="shared" si="20"/>
        <v>9.3772203425885117E-4</v>
      </c>
      <c r="O93" s="96">
        <f>Amnt_Deposited!B88</f>
        <v>2074</v>
      </c>
      <c r="P93" s="99">
        <f>Amnt_Deposited!D88</f>
        <v>0</v>
      </c>
      <c r="Q93" s="284">
        <f>MCF!R92</f>
        <v>0.6</v>
      </c>
      <c r="R93" s="67">
        <f t="shared" si="19"/>
        <v>0</v>
      </c>
      <c r="S93" s="67">
        <f t="shared" si="21"/>
        <v>0</v>
      </c>
      <c r="T93" s="67">
        <f t="shared" si="22"/>
        <v>0</v>
      </c>
      <c r="U93" s="67">
        <f t="shared" si="23"/>
        <v>4.0080488560670188E-2</v>
      </c>
      <c r="V93" s="67">
        <f t="shared" si="24"/>
        <v>2.9061633293146218E-3</v>
      </c>
      <c r="W93" s="100">
        <f t="shared" si="25"/>
        <v>1.9374422195430811E-3</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1.8087467119065486E-2</v>
      </c>
      <c r="J94" s="67">
        <f t="shared" si="18"/>
        <v>1.3114893442988801E-3</v>
      </c>
      <c r="K94" s="100">
        <f t="shared" si="20"/>
        <v>8.7432622953258665E-4</v>
      </c>
      <c r="O94" s="96">
        <f>Amnt_Deposited!B89</f>
        <v>2075</v>
      </c>
      <c r="P94" s="99">
        <f>Amnt_Deposited!D89</f>
        <v>0</v>
      </c>
      <c r="Q94" s="284">
        <f>MCF!R93</f>
        <v>0.6</v>
      </c>
      <c r="R94" s="67">
        <f t="shared" si="19"/>
        <v>0</v>
      </c>
      <c r="S94" s="67">
        <f t="shared" si="21"/>
        <v>0</v>
      </c>
      <c r="T94" s="67">
        <f t="shared" si="22"/>
        <v>0</v>
      </c>
      <c r="U94" s="67">
        <f t="shared" si="23"/>
        <v>3.7370799832779938E-2</v>
      </c>
      <c r="V94" s="67">
        <f t="shared" si="24"/>
        <v>2.709688727890249E-3</v>
      </c>
      <c r="W94" s="100">
        <f t="shared" si="25"/>
        <v>1.8064591519268325E-3</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1.6864642559568706E-2</v>
      </c>
      <c r="J95" s="67">
        <f t="shared" si="18"/>
        <v>1.2228245594967802E-3</v>
      </c>
      <c r="K95" s="100">
        <f t="shared" si="20"/>
        <v>8.1521637299785342E-4</v>
      </c>
      <c r="O95" s="96">
        <f>Amnt_Deposited!B90</f>
        <v>2076</v>
      </c>
      <c r="P95" s="99">
        <f>Amnt_Deposited!D90</f>
        <v>0</v>
      </c>
      <c r="Q95" s="284">
        <f>MCF!R94</f>
        <v>0.6</v>
      </c>
      <c r="R95" s="67">
        <f t="shared" si="19"/>
        <v>0</v>
      </c>
      <c r="S95" s="67">
        <f t="shared" si="21"/>
        <v>0</v>
      </c>
      <c r="T95" s="67">
        <f t="shared" si="22"/>
        <v>0</v>
      </c>
      <c r="U95" s="67">
        <f t="shared" si="23"/>
        <v>3.4844302809026256E-2</v>
      </c>
      <c r="V95" s="67">
        <f t="shared" si="24"/>
        <v>2.5264970237536787E-3</v>
      </c>
      <c r="W95" s="100">
        <f t="shared" si="25"/>
        <v>1.684331349169119E-3</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1.5724488497464696E-2</v>
      </c>
      <c r="J96" s="67">
        <f t="shared" si="18"/>
        <v>1.1401540621040114E-3</v>
      </c>
      <c r="K96" s="100">
        <f t="shared" si="20"/>
        <v>7.6010270806934092E-4</v>
      </c>
      <c r="O96" s="96">
        <f>Amnt_Deposited!B91</f>
        <v>2077</v>
      </c>
      <c r="P96" s="99">
        <f>Amnt_Deposited!D91</f>
        <v>0</v>
      </c>
      <c r="Q96" s="284">
        <f>MCF!R95</f>
        <v>0.6</v>
      </c>
      <c r="R96" s="67">
        <f t="shared" si="19"/>
        <v>0</v>
      </c>
      <c r="S96" s="67">
        <f t="shared" si="21"/>
        <v>0</v>
      </c>
      <c r="T96" s="67">
        <f t="shared" si="22"/>
        <v>0</v>
      </c>
      <c r="U96" s="67">
        <f t="shared" si="23"/>
        <v>3.2488612598067554E-2</v>
      </c>
      <c r="V96" s="67">
        <f t="shared" si="24"/>
        <v>2.3556902109587016E-3</v>
      </c>
      <c r="W96" s="100">
        <f t="shared" si="25"/>
        <v>1.5704601406391343E-3</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1.4661415896218253E-2</v>
      </c>
      <c r="J97" s="67">
        <f t="shared" si="18"/>
        <v>1.063072601246443E-3</v>
      </c>
      <c r="K97" s="100">
        <f t="shared" si="20"/>
        <v>7.0871506749762864E-4</v>
      </c>
      <c r="O97" s="96">
        <f>Amnt_Deposited!B92</f>
        <v>2078</v>
      </c>
      <c r="P97" s="99">
        <f>Amnt_Deposited!D92</f>
        <v>0</v>
      </c>
      <c r="Q97" s="284">
        <f>MCF!R96</f>
        <v>0.6</v>
      </c>
      <c r="R97" s="67">
        <f t="shared" si="19"/>
        <v>0</v>
      </c>
      <c r="S97" s="67">
        <f t="shared" si="21"/>
        <v>0</v>
      </c>
      <c r="T97" s="67">
        <f t="shared" si="22"/>
        <v>0</v>
      </c>
      <c r="U97" s="67">
        <f t="shared" si="23"/>
        <v>3.029218160375672E-2</v>
      </c>
      <c r="V97" s="67">
        <f t="shared" si="24"/>
        <v>2.196430994310833E-3</v>
      </c>
      <c r="W97" s="100">
        <f t="shared" si="25"/>
        <v>1.4642873295405553E-3</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1.367021357270473E-2</v>
      </c>
      <c r="J98" s="67">
        <f t="shared" si="18"/>
        <v>9.9120232351352397E-4</v>
      </c>
      <c r="K98" s="100">
        <f t="shared" si="20"/>
        <v>6.6080154900901591E-4</v>
      </c>
      <c r="O98" s="96">
        <f>Amnt_Deposited!B93</f>
        <v>2079</v>
      </c>
      <c r="P98" s="99">
        <f>Amnt_Deposited!D93</f>
        <v>0</v>
      </c>
      <c r="Q98" s="284">
        <f>MCF!R97</f>
        <v>0.6</v>
      </c>
      <c r="R98" s="67">
        <f t="shared" si="19"/>
        <v>0</v>
      </c>
      <c r="S98" s="67">
        <f t="shared" si="21"/>
        <v>0</v>
      </c>
      <c r="T98" s="67">
        <f t="shared" si="22"/>
        <v>0</v>
      </c>
      <c r="U98" s="67">
        <f t="shared" si="23"/>
        <v>2.8244242918811422E-2</v>
      </c>
      <c r="V98" s="67">
        <f t="shared" si="24"/>
        <v>2.0479386849452975E-3</v>
      </c>
      <c r="W98" s="100">
        <f t="shared" si="25"/>
        <v>1.3652924566301982E-3</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1.2746022651984303E-2</v>
      </c>
      <c r="J99" s="68">
        <f t="shared" si="18"/>
        <v>9.241909207204262E-4</v>
      </c>
      <c r="K99" s="102">
        <f t="shared" si="20"/>
        <v>6.1612728048028413E-4</v>
      </c>
      <c r="O99" s="97">
        <f>Amnt_Deposited!B94</f>
        <v>2080</v>
      </c>
      <c r="P99" s="101">
        <f>Amnt_Deposited!D94</f>
        <v>0</v>
      </c>
      <c r="Q99" s="285">
        <f>MCF!R98</f>
        <v>0.6</v>
      </c>
      <c r="R99" s="68">
        <f t="shared" si="19"/>
        <v>0</v>
      </c>
      <c r="S99" s="68">
        <f>R99*$W$12</f>
        <v>0</v>
      </c>
      <c r="T99" s="68">
        <f>R99*(1-$W$12)</f>
        <v>0</v>
      </c>
      <c r="U99" s="68">
        <f>S99+U98*$W$10</f>
        <v>2.6334757545422111E-2</v>
      </c>
      <c r="V99" s="68">
        <f>U98*(1-$W$10)+T99</f>
        <v>1.9094853733893102E-3</v>
      </c>
      <c r="W99" s="102">
        <f t="shared" si="25"/>
        <v>1.2729902489262068E-3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0.36893375640000003</v>
      </c>
      <c r="D36" s="418">
        <f>Dry_Matter_Content!E23</f>
        <v>0.44</v>
      </c>
      <c r="E36" s="284">
        <f>MCF!R35</f>
        <v>0.6</v>
      </c>
      <c r="F36" s="67">
        <f t="shared" si="0"/>
        <v>2.9219553506880002E-2</v>
      </c>
      <c r="G36" s="67">
        <f t="shared" si="1"/>
        <v>2.9219553506880002E-2</v>
      </c>
      <c r="H36" s="67">
        <f t="shared" si="2"/>
        <v>0</v>
      </c>
      <c r="I36" s="67">
        <f t="shared" si="3"/>
        <v>2.9219553506880002E-2</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0.40506173706240006</v>
      </c>
      <c r="D37" s="418">
        <f>Dry_Matter_Content!E24</f>
        <v>0.44</v>
      </c>
      <c r="E37" s="284">
        <f>MCF!R36</f>
        <v>0.6</v>
      </c>
      <c r="F37" s="67">
        <f t="shared" si="0"/>
        <v>3.2080889575342081E-2</v>
      </c>
      <c r="G37" s="67">
        <f t="shared" si="1"/>
        <v>3.2080889575342081E-2</v>
      </c>
      <c r="H37" s="67">
        <f t="shared" si="2"/>
        <v>0</v>
      </c>
      <c r="I37" s="67">
        <f t="shared" si="3"/>
        <v>5.673239882575222E-2</v>
      </c>
      <c r="J37" s="67">
        <f t="shared" si="4"/>
        <v>4.5680442564698647E-3</v>
      </c>
      <c r="K37" s="100">
        <f t="shared" si="6"/>
        <v>3.0453628376465765E-3</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0.4444983549136548</v>
      </c>
      <c r="D38" s="418">
        <f>Dry_Matter_Content!E25</f>
        <v>0.44</v>
      </c>
      <c r="E38" s="284">
        <f>MCF!R37</f>
        <v>0.6</v>
      </c>
      <c r="F38" s="67">
        <f t="shared" si="0"/>
        <v>3.5204269709161455E-2</v>
      </c>
      <c r="G38" s="67">
        <f t="shared" si="1"/>
        <v>3.5204269709161455E-2</v>
      </c>
      <c r="H38" s="67">
        <f t="shared" si="2"/>
        <v>0</v>
      </c>
      <c r="I38" s="67">
        <f t="shared" si="3"/>
        <v>8.3067398559562605E-2</v>
      </c>
      <c r="J38" s="67">
        <f t="shared" si="4"/>
        <v>8.8692699753510785E-3</v>
      </c>
      <c r="K38" s="100">
        <f t="shared" si="6"/>
        <v>5.9128466502340517E-3</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0.48753414497438735</v>
      </c>
      <c r="D39" s="418">
        <f>Dry_Matter_Content!E26</f>
        <v>0.44</v>
      </c>
      <c r="E39" s="284">
        <f>MCF!R38</f>
        <v>0.6</v>
      </c>
      <c r="F39" s="67">
        <f t="shared" si="0"/>
        <v>3.8612704281971472E-2</v>
      </c>
      <c r="G39" s="67">
        <f t="shared" si="1"/>
        <v>3.8612704281971472E-2</v>
      </c>
      <c r="H39" s="67">
        <f t="shared" si="2"/>
        <v>0</v>
      </c>
      <c r="I39" s="67">
        <f t="shared" si="3"/>
        <v>0.10869374585286357</v>
      </c>
      <c r="J39" s="67">
        <f t="shared" si="4"/>
        <v>1.2986356988670513E-2</v>
      </c>
      <c r="K39" s="100">
        <f t="shared" si="6"/>
        <v>8.6575713257803413E-3</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0.53448442865065182</v>
      </c>
      <c r="D40" s="418">
        <f>Dry_Matter_Content!E27</f>
        <v>0.44</v>
      </c>
      <c r="E40" s="284">
        <f>MCF!R39</f>
        <v>0.6</v>
      </c>
      <c r="F40" s="67">
        <f t="shared" si="0"/>
        <v>4.2331166749131614E-2</v>
      </c>
      <c r="G40" s="67">
        <f t="shared" si="1"/>
        <v>4.2331166749131614E-2</v>
      </c>
      <c r="H40" s="67">
        <f t="shared" si="2"/>
        <v>0</v>
      </c>
      <c r="I40" s="67">
        <f t="shared" si="3"/>
        <v>0.13403225590926168</v>
      </c>
      <c r="J40" s="67">
        <f t="shared" si="4"/>
        <v>1.6992656692733484E-2</v>
      </c>
      <c r="K40" s="100">
        <f t="shared" si="6"/>
        <v>1.1328437795155655E-2</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0.58569138428508238</v>
      </c>
      <c r="D41" s="418">
        <f>Dry_Matter_Content!E28</f>
        <v>0.44</v>
      </c>
      <c r="E41" s="284">
        <f>MCF!R40</f>
        <v>0.6</v>
      </c>
      <c r="F41" s="67">
        <f t="shared" si="0"/>
        <v>4.6386757635378521E-2</v>
      </c>
      <c r="G41" s="67">
        <f t="shared" si="1"/>
        <v>4.6386757635378521E-2</v>
      </c>
      <c r="H41" s="67">
        <f t="shared" si="2"/>
        <v>0</v>
      </c>
      <c r="I41" s="67">
        <f t="shared" si="3"/>
        <v>0.15946505623506535</v>
      </c>
      <c r="J41" s="67">
        <f t="shared" si="4"/>
        <v>2.0953957309574858E-2</v>
      </c>
      <c r="K41" s="100">
        <f t="shared" si="6"/>
        <v>1.3969304873049905E-2</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0.64152628792186073</v>
      </c>
      <c r="D42" s="418">
        <f>Dry_Matter_Content!E29</f>
        <v>0.44</v>
      </c>
      <c r="E42" s="284">
        <f>MCF!R41</f>
        <v>0.6</v>
      </c>
      <c r="F42" s="67">
        <f t="shared" si="0"/>
        <v>5.0808882003411368E-2</v>
      </c>
      <c r="G42" s="67">
        <f t="shared" si="1"/>
        <v>5.0808882003411368E-2</v>
      </c>
      <c r="H42" s="67">
        <f t="shared" si="2"/>
        <v>0</v>
      </c>
      <c r="I42" s="67">
        <f t="shared" si="3"/>
        <v>0.18534393942549982</v>
      </c>
      <c r="J42" s="67">
        <f t="shared" si="4"/>
        <v>2.4929998812976927E-2</v>
      </c>
      <c r="K42" s="100">
        <f t="shared" si="6"/>
        <v>1.6619999208651284E-2</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0.70239193810275313</v>
      </c>
      <c r="D43" s="418">
        <f>Dry_Matter_Content!E30</f>
        <v>0.44</v>
      </c>
      <c r="E43" s="284">
        <f>MCF!R42</f>
        <v>0.6</v>
      </c>
      <c r="F43" s="67">
        <f t="shared" si="0"/>
        <v>5.5629441497738047E-2</v>
      </c>
      <c r="G43" s="67">
        <f t="shared" si="1"/>
        <v>5.5629441497738047E-2</v>
      </c>
      <c r="H43" s="67">
        <f t="shared" si="2"/>
        <v>0</v>
      </c>
      <c r="I43" s="67">
        <f t="shared" si="3"/>
        <v>0.21199760216040359</v>
      </c>
      <c r="J43" s="67">
        <f t="shared" si="4"/>
        <v>2.8975778762834262E-2</v>
      </c>
      <c r="K43" s="100">
        <f t="shared" si="6"/>
        <v>1.9317185841889507E-2</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0.76872527962172044</v>
      </c>
      <c r="D44" s="418">
        <f>Dry_Matter_Content!E31</f>
        <v>0.44</v>
      </c>
      <c r="E44" s="284">
        <f>MCF!R43</f>
        <v>0.6</v>
      </c>
      <c r="F44" s="67">
        <f t="shared" si="0"/>
        <v>6.0883042146040255E-2</v>
      </c>
      <c r="G44" s="67">
        <f t="shared" si="1"/>
        <v>6.0883042146040255E-2</v>
      </c>
      <c r="H44" s="67">
        <f t="shared" si="2"/>
        <v>0</v>
      </c>
      <c r="I44" s="67">
        <f t="shared" si="3"/>
        <v>0.23973796029157027</v>
      </c>
      <c r="J44" s="67">
        <f t="shared" si="4"/>
        <v>3.314268401487358E-2</v>
      </c>
      <c r="K44" s="100">
        <f t="shared" si="6"/>
        <v>2.2095122676582386E-2</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0.84100024236430737</v>
      </c>
      <c r="D45" s="418">
        <f>Dry_Matter_Content!E32</f>
        <v>0.44</v>
      </c>
      <c r="E45" s="284">
        <f>MCF!R44</f>
        <v>0.6</v>
      </c>
      <c r="F45" s="67">
        <f t="shared" si="0"/>
        <v>6.6607219195253142E-2</v>
      </c>
      <c r="G45" s="67">
        <f t="shared" si="1"/>
        <v>6.6607219195253142E-2</v>
      </c>
      <c r="H45" s="67">
        <f t="shared" si="2"/>
        <v>0</v>
      </c>
      <c r="I45" s="67">
        <f t="shared" si="3"/>
        <v>0.26886570149583189</v>
      </c>
      <c r="J45" s="67">
        <f t="shared" si="4"/>
        <v>3.7479477990991522E-2</v>
      </c>
      <c r="K45" s="100">
        <f t="shared" si="6"/>
        <v>2.4986318660661012E-2</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0.91973081265220802</v>
      </c>
      <c r="D46" s="418">
        <f>Dry_Matter_Content!E33</f>
        <v>0.44</v>
      </c>
      <c r="E46" s="284">
        <f>MCF!R45</f>
        <v>0.6</v>
      </c>
      <c r="F46" s="67">
        <f t="shared" si="0"/>
        <v>7.2842680362054879E-2</v>
      </c>
      <c r="G46" s="67">
        <f t="shared" si="1"/>
        <v>7.2842680362054879E-2</v>
      </c>
      <c r="H46" s="67">
        <f t="shared" si="2"/>
        <v>0</v>
      </c>
      <c r="I46" s="67">
        <f t="shared" si="3"/>
        <v>0.29967521310359391</v>
      </c>
      <c r="J46" s="67">
        <f t="shared" si="4"/>
        <v>4.2033168754292832E-2</v>
      </c>
      <c r="K46" s="100">
        <f t="shared" si="6"/>
        <v>2.8022112502861886E-2</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1.0054743559105825</v>
      </c>
      <c r="D47" s="418">
        <f>Dry_Matter_Content!E34</f>
        <v>0.44</v>
      </c>
      <c r="E47" s="284">
        <f>MCF!R46</f>
        <v>0.6</v>
      </c>
      <c r="F47" s="67">
        <f t="shared" si="0"/>
        <v>7.9633568988118131E-2</v>
      </c>
      <c r="G47" s="67">
        <f t="shared" si="1"/>
        <v>7.9633568988118131E-2</v>
      </c>
      <c r="H47" s="67">
        <f t="shared" si="2"/>
        <v>0</v>
      </c>
      <c r="I47" s="67">
        <f t="shared" si="3"/>
        <v>0.3324590026896439</v>
      </c>
      <c r="J47" s="67">
        <f t="shared" si="4"/>
        <v>4.6849779402068151E-2</v>
      </c>
      <c r="K47" s="100">
        <f t="shared" si="6"/>
        <v>3.1233186268045433E-2</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1.0988352109840562</v>
      </c>
      <c r="D48" s="418">
        <f>Dry_Matter_Content!E35</f>
        <v>0.44</v>
      </c>
      <c r="E48" s="284">
        <f>MCF!R47</f>
        <v>0.6</v>
      </c>
      <c r="F48" s="67">
        <f t="shared" si="0"/>
        <v>8.702774870993725E-2</v>
      </c>
      <c r="G48" s="67">
        <f t="shared" si="1"/>
        <v>8.702774870993725E-2</v>
      </c>
      <c r="H48" s="67">
        <f t="shared" si="2"/>
        <v>0</v>
      </c>
      <c r="I48" s="67">
        <f t="shared" si="3"/>
        <v>0.3675117122399123</v>
      </c>
      <c r="J48" s="67">
        <f t="shared" si="4"/>
        <v>5.1975039159668841E-2</v>
      </c>
      <c r="K48" s="100">
        <f t="shared" si="6"/>
        <v>3.4650026106445894E-2</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1.2008656440000001</v>
      </c>
      <c r="D49" s="418">
        <f>Dry_Matter_Content!E36</f>
        <v>0.44</v>
      </c>
      <c r="E49" s="284">
        <f>MCF!R48</f>
        <v>0.6</v>
      </c>
      <c r="F49" s="67">
        <f t="shared" si="0"/>
        <v>9.5108559004800003E-2</v>
      </c>
      <c r="G49" s="67">
        <f t="shared" si="1"/>
        <v>9.5108559004800003E-2</v>
      </c>
      <c r="H49" s="67">
        <f t="shared" si="2"/>
        <v>0</v>
      </c>
      <c r="I49" s="67">
        <f t="shared" si="3"/>
        <v>0.40516526030870859</v>
      </c>
      <c r="J49" s="67">
        <f t="shared" si="4"/>
        <v>5.7455010936003748E-2</v>
      </c>
      <c r="K49" s="100">
        <f t="shared" si="6"/>
        <v>3.8303340624002494E-2</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0.34182367502957267</v>
      </c>
      <c r="J50" s="67">
        <f t="shared" si="4"/>
        <v>6.3341585279135901E-2</v>
      </c>
      <c r="K50" s="100">
        <f t="shared" si="6"/>
        <v>4.2227723519423929E-2</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0.28838460810212629</v>
      </c>
      <c r="J51" s="67">
        <f t="shared" si="4"/>
        <v>5.3439066927446377E-2</v>
      </c>
      <c r="K51" s="100">
        <f t="shared" si="6"/>
        <v>3.5626044618297582E-2</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0.24329994750370038</v>
      </c>
      <c r="J52" s="67">
        <f t="shared" si="4"/>
        <v>4.5084660598425925E-2</v>
      </c>
      <c r="K52" s="100">
        <f t="shared" si="6"/>
        <v>3.0056440398950616E-2</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0.20526360558861917</v>
      </c>
      <c r="J53" s="67">
        <f t="shared" si="4"/>
        <v>3.8036341915081213E-2</v>
      </c>
      <c r="K53" s="100">
        <f t="shared" si="6"/>
        <v>2.5357561276720807E-2</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0.17317368216283482</v>
      </c>
      <c r="J54" s="67">
        <f t="shared" si="4"/>
        <v>3.2089923425784338E-2</v>
      </c>
      <c r="K54" s="100">
        <f t="shared" si="6"/>
        <v>2.1393282283856223E-2</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0.14610054280122847</v>
      </c>
      <c r="J55" s="67">
        <f t="shared" si="4"/>
        <v>2.7073139361606338E-2</v>
      </c>
      <c r="K55" s="100">
        <f t="shared" si="6"/>
        <v>1.8048759574404223E-2</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0.12325988764703052</v>
      </c>
      <c r="J56" s="67">
        <f t="shared" si="4"/>
        <v>2.2840655154197947E-2</v>
      </c>
      <c r="K56" s="100">
        <f t="shared" si="6"/>
        <v>1.5227103436131964E-2</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0.10399003050542287</v>
      </c>
      <c r="J57" s="67">
        <f t="shared" si="4"/>
        <v>1.9269857141607658E-2</v>
      </c>
      <c r="K57" s="100">
        <f t="shared" si="6"/>
        <v>1.2846571427738438E-2</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8.7732730014209934E-2</v>
      </c>
      <c r="J58" s="67">
        <f t="shared" si="4"/>
        <v>1.6257300491212937E-2</v>
      </c>
      <c r="K58" s="100">
        <f t="shared" si="6"/>
        <v>1.0838200327475291E-2</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7.4017017576938474E-2</v>
      </c>
      <c r="J59" s="67">
        <f t="shared" si="4"/>
        <v>1.3715712437271462E-2</v>
      </c>
      <c r="K59" s="100">
        <f t="shared" si="6"/>
        <v>9.1438082915143073E-3</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6.2445553559059105E-2</v>
      </c>
      <c r="J60" s="67">
        <f t="shared" si="4"/>
        <v>1.1571464017879366E-2</v>
      </c>
      <c r="K60" s="100">
        <f t="shared" si="6"/>
        <v>7.7143093452529104E-3</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5.2683116490663255E-2</v>
      </c>
      <c r="J61" s="67">
        <f t="shared" si="4"/>
        <v>9.7624370683958503E-3</v>
      </c>
      <c r="K61" s="100">
        <f t="shared" si="6"/>
        <v>6.5082913789305669E-3</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4.4446891811821335E-2</v>
      </c>
      <c r="J62" s="67">
        <f t="shared" si="4"/>
        <v>8.2362246788419222E-3</v>
      </c>
      <c r="K62" s="100">
        <f t="shared" si="6"/>
        <v>5.4908164525612809E-3</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3.7498278828699556E-2</v>
      </c>
      <c r="J63" s="67">
        <f t="shared" si="4"/>
        <v>6.94861298312178E-3</v>
      </c>
      <c r="K63" s="100">
        <f t="shared" si="6"/>
        <v>4.6324086554145197E-3</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3.1635978530694872E-2</v>
      </c>
      <c r="J64" s="67">
        <f t="shared" si="4"/>
        <v>5.8623002980046869E-3</v>
      </c>
      <c r="K64" s="100">
        <f t="shared" si="6"/>
        <v>3.9082001986697913E-3</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2.6690162024945823E-2</v>
      </c>
      <c r="J65" s="67">
        <f t="shared" si="4"/>
        <v>4.9458165057490507E-3</v>
      </c>
      <c r="K65" s="100">
        <f t="shared" si="6"/>
        <v>3.2972110038327002E-3</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2.2517550649703684E-2</v>
      </c>
      <c r="J66" s="67">
        <f t="shared" si="4"/>
        <v>4.17261137524214E-3</v>
      </c>
      <c r="K66" s="100">
        <f t="shared" si="6"/>
        <v>2.781740916828093E-3</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1.8997265239082038E-2</v>
      </c>
      <c r="J67" s="67">
        <f t="shared" si="4"/>
        <v>3.5202854106216449E-3</v>
      </c>
      <c r="K67" s="100">
        <f t="shared" si="6"/>
        <v>2.34685694041443E-3</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1.6027324293763003E-2</v>
      </c>
      <c r="J68" s="67">
        <f t="shared" si="4"/>
        <v>2.9699409453190352E-3</v>
      </c>
      <c r="K68" s="100">
        <f t="shared" si="6"/>
        <v>1.97996063021269E-3</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1.3521689610828329E-2</v>
      </c>
      <c r="J69" s="67">
        <f t="shared" si="4"/>
        <v>2.5056346829346742E-3</v>
      </c>
      <c r="K69" s="100">
        <f t="shared" si="6"/>
        <v>1.6704231219564494E-3</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1.1407773785592708E-2</v>
      </c>
      <c r="J70" s="67">
        <f t="shared" si="4"/>
        <v>2.1139158252356199E-3</v>
      </c>
      <c r="K70" s="100">
        <f t="shared" si="6"/>
        <v>1.4092772168237465E-3</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9.6243373785951068E-3</v>
      </c>
      <c r="J71" s="67">
        <f t="shared" si="4"/>
        <v>1.7834364069976023E-3</v>
      </c>
      <c r="K71" s="100">
        <f t="shared" si="6"/>
        <v>1.1889576046650681E-3</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8.1197148293741615E-3</v>
      </c>
      <c r="J72" s="67">
        <f t="shared" si="4"/>
        <v>1.5046225492209458E-3</v>
      </c>
      <c r="K72" s="100">
        <f t="shared" si="6"/>
        <v>1.0030816994806304E-3</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6.8503177223388891E-3</v>
      </c>
      <c r="J73" s="67">
        <f t="shared" si="4"/>
        <v>1.2693971070352726E-3</v>
      </c>
      <c r="K73" s="100">
        <f t="shared" si="6"/>
        <v>8.4626473802351502E-4</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5.7793720448439962E-3</v>
      </c>
      <c r="J74" s="67">
        <f t="shared" si="4"/>
        <v>1.0709456774948933E-3</v>
      </c>
      <c r="K74" s="100">
        <f t="shared" si="6"/>
        <v>7.1396378499659547E-4</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4.8758528562555768E-3</v>
      </c>
      <c r="J75" s="67">
        <f t="shared" si="4"/>
        <v>9.0351918858841906E-4</v>
      </c>
      <c r="K75" s="100">
        <f t="shared" si="6"/>
        <v>6.0234612572561267E-4</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4.1135855057238147E-3</v>
      </c>
      <c r="J76" s="67">
        <f t="shared" si="4"/>
        <v>7.6226735053176199E-4</v>
      </c>
      <c r="K76" s="100">
        <f t="shared" si="6"/>
        <v>5.0817823368784129E-4</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3.4704873612400244E-3</v>
      </c>
      <c r="J77" s="67">
        <f t="shared" si="4"/>
        <v>6.4309814448379032E-4</v>
      </c>
      <c r="K77" s="100">
        <f t="shared" si="6"/>
        <v>4.2873209632252686E-4</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2.927928083120633E-3</v>
      </c>
      <c r="J78" s="67">
        <f t="shared" si="4"/>
        <v>5.4255927811939152E-4</v>
      </c>
      <c r="K78" s="100">
        <f t="shared" si="6"/>
        <v>3.6170618541292768E-4</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2.4701899092533703E-3</v>
      </c>
      <c r="J79" s="67">
        <f t="shared" si="4"/>
        <v>4.5773817386726283E-4</v>
      </c>
      <c r="K79" s="100">
        <f t="shared" si="6"/>
        <v>3.051587825781752E-4</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2.0840123167484826E-3</v>
      </c>
      <c r="J80" s="67">
        <f t="shared" si="4"/>
        <v>3.8617759250488795E-4</v>
      </c>
      <c r="K80" s="100">
        <f t="shared" si="6"/>
        <v>2.5745172833659195E-4</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1.7582078689942133E-3</v>
      </c>
      <c r="J81" s="67">
        <f t="shared" si="4"/>
        <v>3.2580444775426933E-4</v>
      </c>
      <c r="K81" s="100">
        <f t="shared" si="6"/>
        <v>2.1720296516951289E-4</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1.4833381193333215E-3</v>
      </c>
      <c r="J82" s="67">
        <f t="shared" si="4"/>
        <v>2.748697496608917E-4</v>
      </c>
      <c r="K82" s="100">
        <f t="shared" si="6"/>
        <v>1.8324649977392778E-4</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1.2514401823977715E-3</v>
      </c>
      <c r="J83" s="67">
        <f t="shared" ref="J83:J99" si="16">I82*(1-$K$10)+H83</f>
        <v>2.3189793693555009E-4</v>
      </c>
      <c r="K83" s="100">
        <f t="shared" si="6"/>
        <v>1.5459862462370005E-4</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1.0557960519639608E-3</v>
      </c>
      <c r="J84" s="67">
        <f t="shared" si="16"/>
        <v>1.9564413043381064E-4</v>
      </c>
      <c r="K84" s="100">
        <f t="shared" si="6"/>
        <v>1.3042942028920708E-4</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8.9073798254336097E-4</v>
      </c>
      <c r="J85" s="67">
        <f t="shared" si="16"/>
        <v>1.6505806942059982E-4</v>
      </c>
      <c r="K85" s="100">
        <f t="shared" ref="K85:K99" si="18">J85*CH4_fraction*conv</f>
        <v>1.1003871294706654E-4</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7.5148429667787743E-4</v>
      </c>
      <c r="J86" s="67">
        <f t="shared" si="16"/>
        <v>1.3925368586548351E-4</v>
      </c>
      <c r="K86" s="100">
        <f t="shared" si="18"/>
        <v>9.2835790576989007E-5</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6.3400086133180386E-4</v>
      </c>
      <c r="J87" s="67">
        <f t="shared" si="16"/>
        <v>1.1748343534607356E-4</v>
      </c>
      <c r="K87" s="100">
        <f t="shared" si="18"/>
        <v>7.8322290230715708E-5</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5.3488422039744564E-4</v>
      </c>
      <c r="J88" s="67">
        <f t="shared" si="16"/>
        <v>9.9116640934358258E-5</v>
      </c>
      <c r="K88" s="100">
        <f t="shared" si="18"/>
        <v>6.6077760622905505E-5</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4.5126299770191063E-4</v>
      </c>
      <c r="J89" s="67">
        <f t="shared" si="16"/>
        <v>8.3621222695534991E-5</v>
      </c>
      <c r="K89" s="100">
        <f t="shared" si="18"/>
        <v>5.5747481797023325E-5</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3.8071471419291676E-4</v>
      </c>
      <c r="J90" s="67">
        <f t="shared" si="16"/>
        <v>7.0548283508993872E-5</v>
      </c>
      <c r="K90" s="100">
        <f t="shared" si="18"/>
        <v>4.7032189005995912E-5</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3.2119560952511178E-4</v>
      </c>
      <c r="J91" s="67">
        <f t="shared" si="16"/>
        <v>5.9519104667804999E-5</v>
      </c>
      <c r="K91" s="100">
        <f t="shared" si="18"/>
        <v>3.9679403111869999E-5</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2.709814350015671E-4</v>
      </c>
      <c r="J92" s="67">
        <f t="shared" si="16"/>
        <v>5.0214174523544675E-5</v>
      </c>
      <c r="K92" s="100">
        <f t="shared" si="18"/>
        <v>3.3476116349029779E-5</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2.2861750266162199E-4</v>
      </c>
      <c r="J93" s="67">
        <f t="shared" si="16"/>
        <v>4.2363932339945124E-5</v>
      </c>
      <c r="K93" s="100">
        <f t="shared" si="18"/>
        <v>2.8242621559963416E-5</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1.9287654345374059E-4</v>
      </c>
      <c r="J94" s="67">
        <f t="shared" si="16"/>
        <v>3.5740959207881411E-5</v>
      </c>
      <c r="K94" s="100">
        <f t="shared" si="18"/>
        <v>2.3827306138587605E-5</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1.6272315365864449E-4</v>
      </c>
      <c r="J95" s="67">
        <f t="shared" si="16"/>
        <v>3.0153389795096104E-5</v>
      </c>
      <c r="K95" s="100">
        <f t="shared" si="18"/>
        <v>2.01022598633974E-5</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1.3728379958740546E-4</v>
      </c>
      <c r="J96" s="67">
        <f t="shared" si="16"/>
        <v>2.5439354071239022E-5</v>
      </c>
      <c r="K96" s="100">
        <f t="shared" si="18"/>
        <v>1.6959569380826014E-5</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1.1582151160056313E-4</v>
      </c>
      <c r="J97" s="67">
        <f t="shared" si="16"/>
        <v>2.1462287986842336E-5</v>
      </c>
      <c r="K97" s="100">
        <f t="shared" si="18"/>
        <v>1.4308191991228223E-5</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9.7714534342405019E-5</v>
      </c>
      <c r="J98" s="67">
        <f t="shared" si="16"/>
        <v>1.810697725815811E-5</v>
      </c>
      <c r="K98" s="100">
        <f t="shared" si="18"/>
        <v>1.2071318172105406E-5</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8.2438314694786166E-5</v>
      </c>
      <c r="J99" s="68">
        <f t="shared" si="16"/>
        <v>1.527621964761885E-5</v>
      </c>
      <c r="K99" s="102">
        <f t="shared" si="18"/>
        <v>1.0184146431745899E-5</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0.2831352084</v>
      </c>
      <c r="Q36" s="284">
        <f>MCF!R35</f>
        <v>0.6</v>
      </c>
      <c r="R36" s="67">
        <f t="shared" si="5"/>
        <v>3.6524441883599996E-2</v>
      </c>
      <c r="S36" s="67">
        <f t="shared" si="7"/>
        <v>3.6524441883599996E-2</v>
      </c>
      <c r="T36" s="67">
        <f t="shared" si="8"/>
        <v>0</v>
      </c>
      <c r="U36" s="67">
        <f t="shared" si="9"/>
        <v>3.6524441883599996E-2</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0.31086133309440006</v>
      </c>
      <c r="Q37" s="284">
        <f>MCF!R36</f>
        <v>0.6</v>
      </c>
      <c r="R37" s="67">
        <f t="shared" si="5"/>
        <v>4.0101111969177608E-2</v>
      </c>
      <c r="S37" s="67">
        <f t="shared" si="7"/>
        <v>4.0101111969177608E-2</v>
      </c>
      <c r="T37" s="67">
        <f t="shared" si="8"/>
        <v>0</v>
      </c>
      <c r="U37" s="67">
        <f t="shared" si="9"/>
        <v>7.5369310877766479E-2</v>
      </c>
      <c r="V37" s="67">
        <f t="shared" si="10"/>
        <v>1.256242975011127E-3</v>
      </c>
      <c r="W37" s="100">
        <f t="shared" si="11"/>
        <v>8.3749531667408469E-4</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0.34112664446861879</v>
      </c>
      <c r="Q38" s="284">
        <f>MCF!R37</f>
        <v>0.6</v>
      </c>
      <c r="R38" s="67">
        <f t="shared" si="5"/>
        <v>4.4005337136451821E-2</v>
      </c>
      <c r="S38" s="67">
        <f t="shared" si="7"/>
        <v>4.4005337136451821E-2</v>
      </c>
      <c r="T38" s="67">
        <f t="shared" si="8"/>
        <v>0</v>
      </c>
      <c r="U38" s="67">
        <f t="shared" si="9"/>
        <v>0.11678235193962344</v>
      </c>
      <c r="V38" s="67">
        <f t="shared" si="10"/>
        <v>2.5922960745948459E-3</v>
      </c>
      <c r="W38" s="100">
        <f t="shared" si="11"/>
        <v>1.7281973830632306E-3</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0.37415411125941356</v>
      </c>
      <c r="Q39" s="284">
        <f>MCF!R38</f>
        <v>0.6</v>
      </c>
      <c r="R39" s="67">
        <f t="shared" si="5"/>
        <v>4.8265880352464346E-2</v>
      </c>
      <c r="S39" s="67">
        <f t="shared" si="7"/>
        <v>4.8265880352464346E-2</v>
      </c>
      <c r="T39" s="67">
        <f t="shared" si="8"/>
        <v>0</v>
      </c>
      <c r="U39" s="67">
        <f t="shared" si="9"/>
        <v>0.16103155190866206</v>
      </c>
      <c r="V39" s="67">
        <f t="shared" si="10"/>
        <v>4.0166803834257242E-3</v>
      </c>
      <c r="W39" s="100">
        <f t="shared" si="11"/>
        <v>2.6777869222838159E-3</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0.41018572431329092</v>
      </c>
      <c r="Q40" s="284">
        <f>MCF!R39</f>
        <v>0.6</v>
      </c>
      <c r="R40" s="67">
        <f t="shared" si="5"/>
        <v>5.2913958436414527E-2</v>
      </c>
      <c r="S40" s="67">
        <f t="shared" si="7"/>
        <v>5.2913958436414527E-2</v>
      </c>
      <c r="T40" s="67">
        <f t="shared" si="8"/>
        <v>0</v>
      </c>
      <c r="U40" s="67">
        <f t="shared" si="9"/>
        <v>0.20840689714778007</v>
      </c>
      <c r="V40" s="67">
        <f t="shared" si="10"/>
        <v>5.5386131972965102E-3</v>
      </c>
      <c r="W40" s="100">
        <f t="shared" si="11"/>
        <v>3.6924087981976732E-3</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0.449484085614133</v>
      </c>
      <c r="Q41" s="284">
        <f>MCF!R40</f>
        <v>0.6</v>
      </c>
      <c r="R41" s="67">
        <f t="shared" si="5"/>
        <v>5.7983447044223146E-2</v>
      </c>
      <c r="S41" s="67">
        <f t="shared" si="7"/>
        <v>5.7983447044223146E-2</v>
      </c>
      <c r="T41" s="67">
        <f t="shared" si="8"/>
        <v>0</v>
      </c>
      <c r="U41" s="67">
        <f t="shared" si="9"/>
        <v>0.25922227571555317</v>
      </c>
      <c r="V41" s="67">
        <f t="shared" si="10"/>
        <v>7.1680684764500553E-3</v>
      </c>
      <c r="W41" s="100">
        <f t="shared" si="11"/>
        <v>4.7787123176333702E-3</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0.49233412794003262</v>
      </c>
      <c r="Q42" s="284">
        <f>MCF!R41</f>
        <v>0.6</v>
      </c>
      <c r="R42" s="67">
        <f t="shared" si="5"/>
        <v>6.35111025042642E-2</v>
      </c>
      <c r="S42" s="67">
        <f t="shared" si="7"/>
        <v>6.35111025042642E-2</v>
      </c>
      <c r="T42" s="67">
        <f t="shared" si="8"/>
        <v>0</v>
      </c>
      <c r="U42" s="67">
        <f t="shared" si="9"/>
        <v>0.31381753594981454</v>
      </c>
      <c r="V42" s="67">
        <f t="shared" si="10"/>
        <v>8.9158422700027894E-3</v>
      </c>
      <c r="W42" s="100">
        <f t="shared" si="11"/>
        <v>5.943894846668526E-3</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0.5390449757532757</v>
      </c>
      <c r="Q43" s="284">
        <f>MCF!R42</f>
        <v>0.6</v>
      </c>
      <c r="R43" s="67">
        <f t="shared" si="5"/>
        <v>6.9536801872172566E-2</v>
      </c>
      <c r="S43" s="67">
        <f t="shared" si="7"/>
        <v>6.9536801872172566E-2</v>
      </c>
      <c r="T43" s="67">
        <f t="shared" si="8"/>
        <v>0</v>
      </c>
      <c r="U43" s="67">
        <f t="shared" si="9"/>
        <v>0.37256071430191706</v>
      </c>
      <c r="V43" s="67">
        <f t="shared" si="10"/>
        <v>1.0793623520070043E-2</v>
      </c>
      <c r="W43" s="100">
        <f t="shared" si="11"/>
        <v>7.1957490133800284E-3</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0.58995195877945983</v>
      </c>
      <c r="Q44" s="284">
        <f>MCF!R43</f>
        <v>0.6</v>
      </c>
      <c r="R44" s="67">
        <f t="shared" si="5"/>
        <v>7.6103802682550306E-2</v>
      </c>
      <c r="S44" s="67">
        <f t="shared" si="7"/>
        <v>7.6103802682550306E-2</v>
      </c>
      <c r="T44" s="67">
        <f t="shared" si="8"/>
        <v>0</v>
      </c>
      <c r="U44" s="67">
        <f t="shared" si="9"/>
        <v>0.43585044629726921</v>
      </c>
      <c r="V44" s="67">
        <f t="shared" si="10"/>
        <v>1.2814070687198142E-2</v>
      </c>
      <c r="W44" s="100">
        <f t="shared" si="11"/>
        <v>8.5427137914654283E-3</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0.64541879065167773</v>
      </c>
      <c r="Q45" s="284">
        <f>MCF!R44</f>
        <v>0.6</v>
      </c>
      <c r="R45" s="67">
        <f t="shared" si="5"/>
        <v>8.3259023994066428E-2</v>
      </c>
      <c r="S45" s="67">
        <f t="shared" si="7"/>
        <v>8.3259023994066428E-2</v>
      </c>
      <c r="T45" s="67">
        <f t="shared" si="8"/>
        <v>0</v>
      </c>
      <c r="U45" s="67">
        <f t="shared" si="9"/>
        <v>0.50411857561698725</v>
      </c>
      <c r="V45" s="67">
        <f t="shared" si="10"/>
        <v>1.4990894674348457E-2</v>
      </c>
      <c r="W45" s="100">
        <f t="shared" si="11"/>
        <v>9.99392978289897E-3</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0.70583992598890377</v>
      </c>
      <c r="Q46" s="284">
        <f>MCF!R45</f>
        <v>0.6</v>
      </c>
      <c r="R46" s="67">
        <f t="shared" si="5"/>
        <v>9.1053350452568585E-2</v>
      </c>
      <c r="S46" s="67">
        <f t="shared" si="7"/>
        <v>9.1053350452568585E-2</v>
      </c>
      <c r="T46" s="67">
        <f t="shared" si="8"/>
        <v>0</v>
      </c>
      <c r="U46" s="67">
        <f t="shared" si="9"/>
        <v>0.57783297750438112</v>
      </c>
      <c r="V46" s="67">
        <f t="shared" si="10"/>
        <v>1.7338948565174782E-2</v>
      </c>
      <c r="W46" s="100">
        <f t="shared" si="11"/>
        <v>1.1559299043449853E-2</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0.7716431103499819</v>
      </c>
      <c r="Q47" s="284">
        <f>MCF!R46</f>
        <v>0.6</v>
      </c>
      <c r="R47" s="67">
        <f t="shared" si="5"/>
        <v>9.9541961235147663E-2</v>
      </c>
      <c r="S47" s="67">
        <f t="shared" si="7"/>
        <v>9.9541961235147663E-2</v>
      </c>
      <c r="T47" s="67">
        <f t="shared" si="8"/>
        <v>0</v>
      </c>
      <c r="U47" s="67">
        <f t="shared" si="9"/>
        <v>0.65750061400561466</v>
      </c>
      <c r="V47" s="67">
        <f t="shared" si="10"/>
        <v>1.987432473391415E-2</v>
      </c>
      <c r="W47" s="100">
        <f t="shared" si="11"/>
        <v>1.3249549822609433E-2</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0.84329213866218267</v>
      </c>
      <c r="Q48" s="284">
        <f>MCF!R47</f>
        <v>0.6</v>
      </c>
      <c r="R48" s="67">
        <f t="shared" si="5"/>
        <v>0.10878468588742156</v>
      </c>
      <c r="S48" s="67">
        <f t="shared" si="7"/>
        <v>0.10878468588742156</v>
      </c>
      <c r="T48" s="67">
        <f t="shared" si="8"/>
        <v>0</v>
      </c>
      <c r="U48" s="67">
        <f t="shared" si="9"/>
        <v>0.74367083996391858</v>
      </c>
      <c r="V48" s="67">
        <f t="shared" si="10"/>
        <v>2.2614459929117581E-2</v>
      </c>
      <c r="W48" s="100">
        <f t="shared" si="11"/>
        <v>1.5076306619411721E-2</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0.92159456400000017</v>
      </c>
      <c r="Q49" s="284">
        <f>MCF!R48</f>
        <v>0.6</v>
      </c>
      <c r="R49" s="67">
        <f t="shared" si="5"/>
        <v>0.11888569875600002</v>
      </c>
      <c r="S49" s="67">
        <f t="shared" si="7"/>
        <v>0.11888569875600002</v>
      </c>
      <c r="T49" s="67">
        <f t="shared" si="8"/>
        <v>0</v>
      </c>
      <c r="U49" s="67">
        <f t="shared" si="9"/>
        <v>0.83697828973797361</v>
      </c>
      <c r="V49" s="67">
        <f t="shared" si="10"/>
        <v>2.5578248981944888E-2</v>
      </c>
      <c r="W49" s="100">
        <f t="shared" si="11"/>
        <v>1.7052165987963257E-2</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0.80819076986098204</v>
      </c>
      <c r="V50" s="67">
        <f t="shared" si="10"/>
        <v>2.8787519876991536E-2</v>
      </c>
      <c r="W50" s="100">
        <f t="shared" si="11"/>
        <v>1.9191679917994357E-2</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0.78039338474713671</v>
      </c>
      <c r="V51" s="67">
        <f t="shared" si="10"/>
        <v>2.7797385113845378E-2</v>
      </c>
      <c r="W51" s="100">
        <f t="shared" si="11"/>
        <v>1.8531590075896918E-2</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0.75355207912341016</v>
      </c>
      <c r="V52" s="67">
        <f t="shared" si="10"/>
        <v>2.6841305623726549E-2</v>
      </c>
      <c r="W52" s="100">
        <f t="shared" si="11"/>
        <v>1.789420374915103E-2</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0.72763396903371513</v>
      </c>
      <c r="V53" s="67">
        <f t="shared" si="10"/>
        <v>2.5918110089695034E-2</v>
      </c>
      <c r="W53" s="100">
        <f t="shared" si="11"/>
        <v>1.7278740059796689E-2</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0.70260730155194573</v>
      </c>
      <c r="V54" s="67">
        <f t="shared" si="10"/>
        <v>2.5026667481769408E-2</v>
      </c>
      <c r="W54" s="100">
        <f t="shared" si="11"/>
        <v>1.668444498784627E-2</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0.67844141588067208</v>
      </c>
      <c r="V55" s="67">
        <f t="shared" si="10"/>
        <v>2.4165885671273649E-2</v>
      </c>
      <c r="W55" s="100">
        <f t="shared" si="11"/>
        <v>1.6110590447515765E-2</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0.65510670578782915</v>
      </c>
      <c r="V56" s="67">
        <f t="shared" si="10"/>
        <v>2.3334710092842954E-2</v>
      </c>
      <c r="W56" s="100">
        <f t="shared" si="11"/>
        <v>1.5556473395228636E-2</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0.63257458333537986</v>
      </c>
      <c r="V57" s="67">
        <f t="shared" si="10"/>
        <v>2.253212245244926E-2</v>
      </c>
      <c r="W57" s="100">
        <f t="shared" si="11"/>
        <v>1.5021414968299507E-2</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0.61081744385551617</v>
      </c>
      <c r="V58" s="67">
        <f t="shared" si="10"/>
        <v>2.1757139479863723E-2</v>
      </c>
      <c r="W58" s="100">
        <f t="shared" si="11"/>
        <v>1.4504759653242482E-2</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0.58980863213148838</v>
      </c>
      <c r="V59" s="67">
        <f t="shared" si="10"/>
        <v>2.1008811724027746E-2</v>
      </c>
      <c r="W59" s="100">
        <f t="shared" si="11"/>
        <v>1.4005874482685164E-2</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0.56952240974163171</v>
      </c>
      <c r="V60" s="67">
        <f t="shared" si="10"/>
        <v>2.0286222389856653E-2</v>
      </c>
      <c r="W60" s="100">
        <f t="shared" si="11"/>
        <v>1.3524148259904435E-2</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0.54993392352658066</v>
      </c>
      <c r="V61" s="67">
        <f t="shared" si="10"/>
        <v>1.9588486215051097E-2</v>
      </c>
      <c r="W61" s="100">
        <f t="shared" si="11"/>
        <v>1.3058990810034064E-2</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0.53101917514104069</v>
      </c>
      <c r="V62" s="67">
        <f t="shared" si="10"/>
        <v>1.8914748385540019E-2</v>
      </c>
      <c r="W62" s="100">
        <f t="shared" si="11"/>
        <v>1.2609832257026679E-2</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0.51275499165281413</v>
      </c>
      <c r="V63" s="67">
        <f t="shared" si="10"/>
        <v>1.8264183488226504E-2</v>
      </c>
      <c r="W63" s="100">
        <f t="shared" si="11"/>
        <v>1.2176122325484335E-2</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0.49511899715306062</v>
      </c>
      <c r="V64" s="67">
        <f t="shared" si="10"/>
        <v>1.7635994499753525E-2</v>
      </c>
      <c r="W64" s="100">
        <f t="shared" si="11"/>
        <v>1.175732966650235E-2</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0.47808958534300999</v>
      </c>
      <c r="V65" s="67">
        <f t="shared" si="10"/>
        <v>1.7029411810050656E-2</v>
      </c>
      <c r="W65" s="100">
        <f t="shared" si="11"/>
        <v>1.1352941206700436E-2</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0.46164589306354453</v>
      </c>
      <c r="V66" s="67">
        <f t="shared" si="10"/>
        <v>1.6443692279465481E-2</v>
      </c>
      <c r="W66" s="100">
        <f t="shared" si="11"/>
        <v>1.0962461519643654E-2</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0.44576777473521995</v>
      </c>
      <c r="V67" s="67">
        <f t="shared" si="10"/>
        <v>1.58781183283246E-2</v>
      </c>
      <c r="W67" s="100">
        <f t="shared" si="11"/>
        <v>1.0585412218883067E-2</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0.4304357776774112</v>
      </c>
      <c r="V68" s="67">
        <f t="shared" si="10"/>
        <v>1.5331997057808772E-2</v>
      </c>
      <c r="W68" s="100">
        <f t="shared" si="11"/>
        <v>1.0221331371872514E-2</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0.41563111827634597</v>
      </c>
      <c r="V69" s="67">
        <f t="shared" si="10"/>
        <v>1.4804659401065224E-2</v>
      </c>
      <c r="W69" s="100">
        <f t="shared" si="11"/>
        <v>9.8697729340434821E-3</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0.40133565897282891</v>
      </c>
      <c r="V70" s="67">
        <f t="shared" si="10"/>
        <v>1.4295459303517079E-2</v>
      </c>
      <c r="W70" s="100">
        <f t="shared" si="11"/>
        <v>9.5303062023447196E-3</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0.38753188604146321</v>
      </c>
      <c r="V71" s="67">
        <f t="shared" si="10"/>
        <v>1.3803772931365713E-2</v>
      </c>
      <c r="W71" s="100">
        <f t="shared" si="11"/>
        <v>9.2025152875771406E-3</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0.37420288813414687</v>
      </c>
      <c r="V72" s="67">
        <f t="shared" si="10"/>
        <v>1.3328997907316316E-2</v>
      </c>
      <c r="W72" s="100">
        <f t="shared" si="11"/>
        <v>8.885998604877543E-3</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0.36133233556155647</v>
      </c>
      <c r="V73" s="67">
        <f t="shared" si="10"/>
        <v>1.2870552572590404E-2</v>
      </c>
      <c r="W73" s="100">
        <f t="shared" si="11"/>
        <v>8.5803683817269362E-3</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0.34890446028723543</v>
      </c>
      <c r="V74" s="67">
        <f t="shared" si="10"/>
        <v>1.242787527432105E-2</v>
      </c>
      <c r="W74" s="100">
        <f t="shared" si="11"/>
        <v>8.2852501828806994E-3</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0.33690403660977752</v>
      </c>
      <c r="V75" s="67">
        <f t="shared" si="10"/>
        <v>1.2000423677457895E-2</v>
      </c>
      <c r="W75" s="100">
        <f t="shared" si="11"/>
        <v>8.0002824516385955E-3</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0.32531636250943863</v>
      </c>
      <c r="V76" s="67">
        <f t="shared" si="10"/>
        <v>1.1587674100338887E-2</v>
      </c>
      <c r="W76" s="100">
        <f t="shared" si="11"/>
        <v>7.725116066892591E-3</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0.31412724163632388</v>
      </c>
      <c r="V77" s="67">
        <f t="shared" si="10"/>
        <v>1.1189120873114753E-2</v>
      </c>
      <c r="W77" s="100">
        <f t="shared" si="11"/>
        <v>7.4594139154098345E-3</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0.30332296591808366</v>
      </c>
      <c r="V78" s="67">
        <f t="shared" si="10"/>
        <v>1.0804275718240197E-2</v>
      </c>
      <c r="W78" s="100">
        <f t="shared" si="11"/>
        <v>7.2028504788267979E-3</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0.2928902987658108</v>
      </c>
      <c r="V79" s="67">
        <f t="shared" si="10"/>
        <v>1.0432667152272843E-2</v>
      </c>
      <c r="W79" s="100">
        <f t="shared" si="11"/>
        <v>6.9551114348485616E-3</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0.28281645885756374</v>
      </c>
      <c r="V80" s="67">
        <f t="shared" si="10"/>
        <v>1.0073839908247059E-2</v>
      </c>
      <c r="W80" s="100">
        <f t="shared" si="11"/>
        <v>6.7158932721647054E-3</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0.27308910447964874</v>
      </c>
      <c r="V81" s="67">
        <f t="shared" si="10"/>
        <v>9.7273543779149846E-3</v>
      </c>
      <c r="W81" s="100">
        <f t="shared" si="11"/>
        <v>6.4849029186099891E-3</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0.26369631840647728</v>
      </c>
      <c r="V82" s="67">
        <f t="shared" si="10"/>
        <v>9.3927860731714604E-3</v>
      </c>
      <c r="W82" s="100">
        <f t="shared" si="11"/>
        <v>6.2618573821143064E-3</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0.25462659330047427</v>
      </c>
      <c r="V83" s="67">
        <f t="shared" si="10"/>
        <v>9.0697251060030005E-3</v>
      </c>
      <c r="W83" s="100">
        <f t="shared" si="11"/>
        <v>6.0464834040020003E-3</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0.24586881761415055</v>
      </c>
      <c r="V84" s="67">
        <f t="shared" si="10"/>
        <v>8.7577756863237294E-3</v>
      </c>
      <c r="W84" s="100">
        <f t="shared" si="11"/>
        <v>5.8385171242158196E-3</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0.23741226197706752</v>
      </c>
      <c r="V85" s="67">
        <f t="shared" ref="V85:V98" si="22">U84*(1-$W$10)+T85</f>
        <v>8.4565556370830193E-3</v>
      </c>
      <c r="W85" s="100">
        <f t="shared" ref="W85:W99" si="23">V85*CH4_fraction*conv</f>
        <v>5.6377037580553459E-3</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0.2292465660510167</v>
      </c>
      <c r="V86" s="67">
        <f t="shared" si="22"/>
        <v>8.1656959260508182E-3</v>
      </c>
      <c r="W86" s="100">
        <f t="shared" si="23"/>
        <v>5.4437972840338782E-3</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0.22136172583730968</v>
      </c>
      <c r="V87" s="67">
        <f t="shared" si="22"/>
        <v>7.8848402137070145E-3</v>
      </c>
      <c r="W87" s="100">
        <f t="shared" si="23"/>
        <v>5.2565601424713424E-3</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0.2137480814206287</v>
      </c>
      <c r="V88" s="67">
        <f t="shared" si="22"/>
        <v>7.6136444166809616E-3</v>
      </c>
      <c r="W88" s="100">
        <f t="shared" si="23"/>
        <v>5.0757629444539744E-3</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0.20639630513442239</v>
      </c>
      <c r="V89" s="67">
        <f t="shared" si="22"/>
        <v>7.3517762862063164E-3</v>
      </c>
      <c r="W89" s="100">
        <f t="shared" si="23"/>
        <v>4.9011841908042104E-3</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0.19929739013334763</v>
      </c>
      <c r="V90" s="67">
        <f t="shared" si="22"/>
        <v>7.0989150010747565E-3</v>
      </c>
      <c r="W90" s="100">
        <f t="shared" si="23"/>
        <v>4.7326100007165041E-3</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0.19244263935875774</v>
      </c>
      <c r="V91" s="67">
        <f t="shared" si="22"/>
        <v>6.8547507745898729E-3</v>
      </c>
      <c r="W91" s="100">
        <f t="shared" si="23"/>
        <v>4.5698338497265813E-3</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0.18582365488371802</v>
      </c>
      <c r="V92" s="67">
        <f t="shared" si="22"/>
        <v>6.6189844750397294E-3</v>
      </c>
      <c r="W92" s="100">
        <f t="shared" si="23"/>
        <v>4.4126563166931526E-3</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0.1794323276244949</v>
      </c>
      <c r="V93" s="67">
        <f t="shared" si="22"/>
        <v>6.3913272592231079E-3</v>
      </c>
      <c r="W93" s="100">
        <f t="shared" si="23"/>
        <v>4.2608848394820719E-3</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0.17326082740591445</v>
      </c>
      <c r="V94" s="67">
        <f t="shared" si="22"/>
        <v>6.1715002185804609E-3</v>
      </c>
      <c r="W94" s="100">
        <f t="shared" si="23"/>
        <v>4.11433347905364E-3</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0.16730159336841841</v>
      </c>
      <c r="V95" s="67">
        <f t="shared" si="22"/>
        <v>5.9592340374960478E-3</v>
      </c>
      <c r="W95" s="100">
        <f t="shared" si="23"/>
        <v>3.9728226916640316E-3</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0.16154732470506578</v>
      </c>
      <c r="V96" s="67">
        <f t="shared" si="22"/>
        <v>5.7542686633526305E-3</v>
      </c>
      <c r="W96" s="100">
        <f t="shared" si="23"/>
        <v>3.8361791089017534E-3</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0.15599097171713128</v>
      </c>
      <c r="V97" s="67">
        <f t="shared" si="22"/>
        <v>5.5563529879344873E-3</v>
      </c>
      <c r="W97" s="100">
        <f t="shared" si="23"/>
        <v>3.7042353252896582E-3</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0.15062572717734282</v>
      </c>
      <c r="V98" s="67">
        <f t="shared" si="22"/>
        <v>5.3652445397884534E-3</v>
      </c>
      <c r="W98" s="100">
        <f t="shared" si="23"/>
        <v>3.5768296931923023E-3</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0.14544501799017676</v>
      </c>
      <c r="V99" s="68">
        <f>U98*(1-$W$10)+T99</f>
        <v>5.1807091871660651E-3</v>
      </c>
      <c r="W99" s="102">
        <f t="shared" si="23"/>
        <v>3.4538061247773766E-3</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7.7218693199999994E-2</v>
      </c>
      <c r="D36" s="418">
        <f>Dry_Matter_Content!H23</f>
        <v>0.73</v>
      </c>
      <c r="E36" s="284">
        <f>MCF!R35</f>
        <v>0.6</v>
      </c>
      <c r="F36" s="67">
        <f t="shared" si="0"/>
        <v>5.0732681432399994E-3</v>
      </c>
      <c r="G36" s="67">
        <f t="shared" si="1"/>
        <v>5.0732681432399994E-3</v>
      </c>
      <c r="H36" s="67">
        <f t="shared" si="2"/>
        <v>0</v>
      </c>
      <c r="I36" s="67">
        <f t="shared" si="3"/>
        <v>5.0732681432399994E-3</v>
      </c>
      <c r="J36" s="67">
        <f t="shared" si="4"/>
        <v>0</v>
      </c>
      <c r="K36" s="100">
        <f t="shared" si="6"/>
        <v>0</v>
      </c>
      <c r="O36" s="96">
        <f>Amnt_Deposited!B31</f>
        <v>2017</v>
      </c>
      <c r="P36" s="99">
        <f>Amnt_Deposited!H31</f>
        <v>7.7218693199999994E-2</v>
      </c>
      <c r="Q36" s="284">
        <f>MCF!R35</f>
        <v>0.6</v>
      </c>
      <c r="R36" s="67">
        <f t="shared" si="5"/>
        <v>5.5597459103999998E-3</v>
      </c>
      <c r="S36" s="67">
        <f t="shared" si="7"/>
        <v>5.5597459103999998E-3</v>
      </c>
      <c r="T36" s="67">
        <f t="shared" si="8"/>
        <v>0</v>
      </c>
      <c r="U36" s="67">
        <f t="shared" si="9"/>
        <v>5.5597459103999998E-3</v>
      </c>
      <c r="V36" s="67">
        <f t="shared" si="10"/>
        <v>0</v>
      </c>
      <c r="W36" s="100">
        <f t="shared" si="11"/>
        <v>0</v>
      </c>
    </row>
    <row r="37" spans="2:23">
      <c r="B37" s="96">
        <f>Amnt_Deposited!B32</f>
        <v>2018</v>
      </c>
      <c r="C37" s="99">
        <f>Amnt_Deposited!H32</f>
        <v>8.4780363571200015E-2</v>
      </c>
      <c r="D37" s="418">
        <f>Dry_Matter_Content!H24</f>
        <v>0.73</v>
      </c>
      <c r="E37" s="284">
        <f>MCF!R36</f>
        <v>0.6</v>
      </c>
      <c r="F37" s="67">
        <f t="shared" si="0"/>
        <v>5.5700698866278401E-3</v>
      </c>
      <c r="G37" s="67">
        <f t="shared" si="1"/>
        <v>5.5700698866278401E-3</v>
      </c>
      <c r="H37" s="67">
        <f t="shared" si="2"/>
        <v>0</v>
      </c>
      <c r="I37" s="67">
        <f t="shared" si="3"/>
        <v>1.0300353750110541E-2</v>
      </c>
      <c r="J37" s="67">
        <f t="shared" si="4"/>
        <v>3.4298427975729882E-4</v>
      </c>
      <c r="K37" s="100">
        <f t="shared" si="6"/>
        <v>2.2865618650486587E-4</v>
      </c>
      <c r="O37" s="96">
        <f>Amnt_Deposited!B32</f>
        <v>2018</v>
      </c>
      <c r="P37" s="99">
        <f>Amnt_Deposited!H32</f>
        <v>8.4780363571200015E-2</v>
      </c>
      <c r="Q37" s="284">
        <f>MCF!R36</f>
        <v>0.6</v>
      </c>
      <c r="R37" s="67">
        <f t="shared" si="5"/>
        <v>6.1041861771264005E-3</v>
      </c>
      <c r="S37" s="67">
        <f t="shared" si="7"/>
        <v>6.1041861771264005E-3</v>
      </c>
      <c r="T37" s="67">
        <f t="shared" si="8"/>
        <v>0</v>
      </c>
      <c r="U37" s="67">
        <f t="shared" si="9"/>
        <v>1.128805890423073E-2</v>
      </c>
      <c r="V37" s="67">
        <f t="shared" si="10"/>
        <v>3.7587318329566997E-4</v>
      </c>
      <c r="W37" s="100">
        <f t="shared" si="11"/>
        <v>2.5058212219711328E-4</v>
      </c>
    </row>
    <row r="38" spans="2:23">
      <c r="B38" s="96">
        <f>Amnt_Deposited!B33</f>
        <v>2019</v>
      </c>
      <c r="C38" s="99">
        <f>Amnt_Deposited!H33</f>
        <v>9.3034539400532398E-2</v>
      </c>
      <c r="D38" s="418">
        <f>Dry_Matter_Content!H25</f>
        <v>0.73</v>
      </c>
      <c r="E38" s="284">
        <f>MCF!R37</f>
        <v>0.6</v>
      </c>
      <c r="F38" s="67">
        <f t="shared" si="0"/>
        <v>6.1123692386149779E-3</v>
      </c>
      <c r="G38" s="67">
        <f t="shared" si="1"/>
        <v>6.1123692386149779E-3</v>
      </c>
      <c r="H38" s="67">
        <f t="shared" si="2"/>
        <v>0</v>
      </c>
      <c r="I38" s="67">
        <f t="shared" si="3"/>
        <v>1.5716355418063106E-2</v>
      </c>
      <c r="J38" s="67">
        <f t="shared" si="4"/>
        <v>6.9636757066241428E-4</v>
      </c>
      <c r="K38" s="100">
        <f t="shared" si="6"/>
        <v>4.6424504710827617E-4</v>
      </c>
      <c r="O38" s="96">
        <f>Amnt_Deposited!B33</f>
        <v>2019</v>
      </c>
      <c r="P38" s="99">
        <f>Amnt_Deposited!H33</f>
        <v>9.3034539400532398E-2</v>
      </c>
      <c r="Q38" s="284">
        <f>MCF!R37</f>
        <v>0.6</v>
      </c>
      <c r="R38" s="67">
        <f t="shared" si="5"/>
        <v>6.6984868368383322E-3</v>
      </c>
      <c r="S38" s="67">
        <f t="shared" si="7"/>
        <v>6.6984868368383322E-3</v>
      </c>
      <c r="T38" s="67">
        <f t="shared" si="8"/>
        <v>0</v>
      </c>
      <c r="U38" s="67">
        <f t="shared" si="9"/>
        <v>1.7223403197877376E-2</v>
      </c>
      <c r="V38" s="67">
        <f t="shared" si="10"/>
        <v>7.6314254319168691E-4</v>
      </c>
      <c r="W38" s="100">
        <f t="shared" si="11"/>
        <v>5.0876169546112461E-4</v>
      </c>
    </row>
    <row r="39" spans="2:23">
      <c r="B39" s="96">
        <f>Amnt_Deposited!B34</f>
        <v>2020</v>
      </c>
      <c r="C39" s="99">
        <f>Amnt_Deposited!H34</f>
        <v>0.10204203034347642</v>
      </c>
      <c r="D39" s="418">
        <f>Dry_Matter_Content!H26</f>
        <v>0.73</v>
      </c>
      <c r="E39" s="284">
        <f>MCF!R38</f>
        <v>0.6</v>
      </c>
      <c r="F39" s="67">
        <f t="shared" si="0"/>
        <v>6.7041613935664001E-3</v>
      </c>
      <c r="G39" s="67">
        <f t="shared" si="1"/>
        <v>6.7041613935664001E-3</v>
      </c>
      <c r="H39" s="67">
        <f t="shared" si="2"/>
        <v>0</v>
      </c>
      <c r="I39" s="67">
        <f t="shared" si="3"/>
        <v>2.1357994056813809E-2</v>
      </c>
      <c r="J39" s="67">
        <f t="shared" si="4"/>
        <v>1.0625227548157E-3</v>
      </c>
      <c r="K39" s="100">
        <f t="shared" si="6"/>
        <v>7.083485032104666E-4</v>
      </c>
      <c r="O39" s="96">
        <f>Amnt_Deposited!B34</f>
        <v>2020</v>
      </c>
      <c r="P39" s="99">
        <f>Amnt_Deposited!H34</f>
        <v>0.10204203034347642</v>
      </c>
      <c r="Q39" s="284">
        <f>MCF!R38</f>
        <v>0.6</v>
      </c>
      <c r="R39" s="67">
        <f t="shared" si="5"/>
        <v>7.3470261847303018E-3</v>
      </c>
      <c r="S39" s="67">
        <f t="shared" si="7"/>
        <v>7.3470261847303018E-3</v>
      </c>
      <c r="T39" s="67">
        <f t="shared" si="8"/>
        <v>0</v>
      </c>
      <c r="U39" s="67">
        <f t="shared" si="9"/>
        <v>2.3406020884179514E-2</v>
      </c>
      <c r="V39" s="67">
        <f t="shared" si="10"/>
        <v>1.1644084984281642E-3</v>
      </c>
      <c r="W39" s="100">
        <f t="shared" si="11"/>
        <v>7.7627233228544281E-4</v>
      </c>
    </row>
    <row r="40" spans="2:23">
      <c r="B40" s="96">
        <f>Amnt_Deposited!B35</f>
        <v>2021</v>
      </c>
      <c r="C40" s="99">
        <f>Amnt_Deposited!H35</f>
        <v>0.11186883390362479</v>
      </c>
      <c r="D40" s="418">
        <f>Dry_Matter_Content!H27</f>
        <v>0.73</v>
      </c>
      <c r="E40" s="284">
        <f>MCF!R39</f>
        <v>0.6</v>
      </c>
      <c r="F40" s="67">
        <f t="shared" si="0"/>
        <v>7.349782387468147E-3</v>
      </c>
      <c r="G40" s="67">
        <f t="shared" si="1"/>
        <v>7.349782387468147E-3</v>
      </c>
      <c r="H40" s="67">
        <f t="shared" si="2"/>
        <v>0</v>
      </c>
      <c r="I40" s="67">
        <f t="shared" si="3"/>
        <v>2.7263844051629314E-2</v>
      </c>
      <c r="J40" s="67">
        <f t="shared" si="4"/>
        <v>1.4439323926526409E-3</v>
      </c>
      <c r="K40" s="100">
        <f t="shared" si="6"/>
        <v>9.626215951017605E-4</v>
      </c>
      <c r="O40" s="96">
        <f>Amnt_Deposited!B35</f>
        <v>2021</v>
      </c>
      <c r="P40" s="99">
        <f>Amnt_Deposited!H35</f>
        <v>0.11186883390362479</v>
      </c>
      <c r="Q40" s="284">
        <f>MCF!R39</f>
        <v>0.6</v>
      </c>
      <c r="R40" s="67">
        <f t="shared" si="5"/>
        <v>8.0545560410609836E-3</v>
      </c>
      <c r="S40" s="67">
        <f t="shared" si="7"/>
        <v>8.0545560410609836E-3</v>
      </c>
      <c r="T40" s="67">
        <f t="shared" si="8"/>
        <v>0</v>
      </c>
      <c r="U40" s="67">
        <f t="shared" si="9"/>
        <v>2.9878185262059521E-2</v>
      </c>
      <c r="V40" s="67">
        <f t="shared" si="10"/>
        <v>1.5823916631809761E-3</v>
      </c>
      <c r="W40" s="100">
        <f t="shared" si="11"/>
        <v>1.054927775453984E-3</v>
      </c>
    </row>
    <row r="41" spans="2:23">
      <c r="B41" s="96">
        <f>Amnt_Deposited!B36</f>
        <v>2022</v>
      </c>
      <c r="C41" s="99">
        <f>Amnt_Deposited!H36</f>
        <v>0.12258656880385443</v>
      </c>
      <c r="D41" s="418">
        <f>Dry_Matter_Content!H28</f>
        <v>0.73</v>
      </c>
      <c r="E41" s="284">
        <f>MCF!R40</f>
        <v>0.6</v>
      </c>
      <c r="F41" s="67">
        <f t="shared" si="0"/>
        <v>8.0539375704132363E-3</v>
      </c>
      <c r="G41" s="67">
        <f t="shared" si="1"/>
        <v>8.0539375704132363E-3</v>
      </c>
      <c r="H41" s="67">
        <f t="shared" si="2"/>
        <v>0</v>
      </c>
      <c r="I41" s="67">
        <f t="shared" si="3"/>
        <v>3.3474577271031959E-2</v>
      </c>
      <c r="J41" s="67">
        <f t="shared" si="4"/>
        <v>1.8432043510105923E-3</v>
      </c>
      <c r="K41" s="100">
        <f t="shared" si="6"/>
        <v>1.2288029006737281E-3</v>
      </c>
      <c r="O41" s="96">
        <f>Amnt_Deposited!B36</f>
        <v>2022</v>
      </c>
      <c r="P41" s="99">
        <f>Amnt_Deposited!H36</f>
        <v>0.12258656880385443</v>
      </c>
      <c r="Q41" s="284">
        <f>MCF!R40</f>
        <v>0.6</v>
      </c>
      <c r="R41" s="67">
        <f t="shared" si="5"/>
        <v>8.8262329538775185E-3</v>
      </c>
      <c r="S41" s="67">
        <f t="shared" si="7"/>
        <v>8.8262329538775185E-3</v>
      </c>
      <c r="T41" s="67">
        <f t="shared" si="8"/>
        <v>0</v>
      </c>
      <c r="U41" s="67">
        <f t="shared" si="9"/>
        <v>3.6684468242226806E-2</v>
      </c>
      <c r="V41" s="67">
        <f t="shared" si="10"/>
        <v>2.0199499737102379E-3</v>
      </c>
      <c r="W41" s="100">
        <f t="shared" si="11"/>
        <v>1.3466333158068252E-3</v>
      </c>
    </row>
    <row r="42" spans="2:23">
      <c r="B42" s="96">
        <f>Amnt_Deposited!B37</f>
        <v>2023</v>
      </c>
      <c r="C42" s="99">
        <f>Amnt_Deposited!H37</f>
        <v>0.13427294398364525</v>
      </c>
      <c r="D42" s="418">
        <f>Dry_Matter_Content!H29</f>
        <v>0.73</v>
      </c>
      <c r="E42" s="284">
        <f>MCF!R41</f>
        <v>0.6</v>
      </c>
      <c r="F42" s="67">
        <f t="shared" si="0"/>
        <v>8.8217324197254927E-3</v>
      </c>
      <c r="G42" s="67">
        <f t="shared" si="1"/>
        <v>8.8217324197254927E-3</v>
      </c>
      <c r="H42" s="67">
        <f t="shared" si="2"/>
        <v>0</v>
      </c>
      <c r="I42" s="67">
        <f t="shared" si="3"/>
        <v>4.0033221391199816E-2</v>
      </c>
      <c r="J42" s="67">
        <f t="shared" si="4"/>
        <v>2.2630882995576373E-3</v>
      </c>
      <c r="K42" s="100">
        <f t="shared" si="6"/>
        <v>1.5087255330384249E-3</v>
      </c>
      <c r="O42" s="96">
        <f>Amnt_Deposited!B37</f>
        <v>2023</v>
      </c>
      <c r="P42" s="99">
        <f>Amnt_Deposited!H37</f>
        <v>0.13427294398364525</v>
      </c>
      <c r="Q42" s="284">
        <f>MCF!R41</f>
        <v>0.6</v>
      </c>
      <c r="R42" s="67">
        <f t="shared" si="5"/>
        <v>9.6676519668224582E-3</v>
      </c>
      <c r="S42" s="67">
        <f t="shared" si="7"/>
        <v>9.6676519668224582E-3</v>
      </c>
      <c r="T42" s="67">
        <f t="shared" si="8"/>
        <v>0</v>
      </c>
      <c r="U42" s="67">
        <f t="shared" si="9"/>
        <v>4.3872023442410757E-2</v>
      </c>
      <c r="V42" s="67">
        <f t="shared" si="10"/>
        <v>2.4800967666385068E-3</v>
      </c>
      <c r="W42" s="100">
        <f t="shared" si="11"/>
        <v>1.6533978444256711E-3</v>
      </c>
    </row>
    <row r="43" spans="2:23">
      <c r="B43" s="96">
        <f>Amnt_Deposited!B38</f>
        <v>2024</v>
      </c>
      <c r="C43" s="99">
        <f>Amnt_Deposited!H38</f>
        <v>0.14701226611452972</v>
      </c>
      <c r="D43" s="418">
        <f>Dry_Matter_Content!H30</f>
        <v>0.73</v>
      </c>
      <c r="E43" s="284">
        <f>MCF!R42</f>
        <v>0.6</v>
      </c>
      <c r="F43" s="67">
        <f t="shared" si="0"/>
        <v>9.6587058837246022E-3</v>
      </c>
      <c r="G43" s="67">
        <f t="shared" si="1"/>
        <v>9.6587058837246022E-3</v>
      </c>
      <c r="H43" s="67">
        <f t="shared" si="2"/>
        <v>0</v>
      </c>
      <c r="I43" s="67">
        <f t="shared" si="3"/>
        <v>4.698543409980592E-2</v>
      </c>
      <c r="J43" s="67">
        <f t="shared" si="4"/>
        <v>2.7064931751184986E-3</v>
      </c>
      <c r="K43" s="100">
        <f t="shared" si="6"/>
        <v>1.8043287834123324E-3</v>
      </c>
      <c r="O43" s="96">
        <f>Amnt_Deposited!B38</f>
        <v>2024</v>
      </c>
      <c r="P43" s="99">
        <f>Amnt_Deposited!H38</f>
        <v>0.14701226611452972</v>
      </c>
      <c r="Q43" s="284">
        <f>MCF!R42</f>
        <v>0.6</v>
      </c>
      <c r="R43" s="67">
        <f t="shared" si="5"/>
        <v>1.0584883160246141E-2</v>
      </c>
      <c r="S43" s="67">
        <f t="shared" si="7"/>
        <v>1.0584883160246141E-2</v>
      </c>
      <c r="T43" s="67">
        <f t="shared" si="8"/>
        <v>0</v>
      </c>
      <c r="U43" s="67">
        <f t="shared" si="9"/>
        <v>5.1490886684718816E-2</v>
      </c>
      <c r="V43" s="67">
        <f t="shared" si="10"/>
        <v>2.9660199179380809E-3</v>
      </c>
      <c r="W43" s="100">
        <f t="shared" si="11"/>
        <v>1.9773466119587203E-3</v>
      </c>
    </row>
    <row r="44" spans="2:23">
      <c r="B44" s="96">
        <f>Amnt_Deposited!B39</f>
        <v>2025</v>
      </c>
      <c r="C44" s="99">
        <f>Amnt_Deposited!H39</f>
        <v>0.16089598875803449</v>
      </c>
      <c r="D44" s="418">
        <f>Dry_Matter_Content!H31</f>
        <v>0.73</v>
      </c>
      <c r="E44" s="284">
        <f>MCF!R43</f>
        <v>0.6</v>
      </c>
      <c r="F44" s="67">
        <f t="shared" si="0"/>
        <v>1.0570866461402866E-2</v>
      </c>
      <c r="G44" s="67">
        <f t="shared" si="1"/>
        <v>1.0570866461402866E-2</v>
      </c>
      <c r="H44" s="67">
        <f t="shared" si="2"/>
        <v>0</v>
      </c>
      <c r="I44" s="67">
        <f t="shared" si="3"/>
        <v>5.4379794841660105E-2</v>
      </c>
      <c r="J44" s="67">
        <f t="shared" si="4"/>
        <v>3.1765057195486781E-3</v>
      </c>
      <c r="K44" s="100">
        <f t="shared" si="6"/>
        <v>2.1176704796991184E-3</v>
      </c>
      <c r="O44" s="96">
        <f>Amnt_Deposited!B39</f>
        <v>2025</v>
      </c>
      <c r="P44" s="99">
        <f>Amnt_Deposited!H39</f>
        <v>0.16089598875803449</v>
      </c>
      <c r="Q44" s="284">
        <f>MCF!R43</f>
        <v>0.6</v>
      </c>
      <c r="R44" s="67">
        <f t="shared" si="5"/>
        <v>1.1584511190578481E-2</v>
      </c>
      <c r="S44" s="67">
        <f t="shared" si="7"/>
        <v>1.1584511190578481E-2</v>
      </c>
      <c r="T44" s="67">
        <f t="shared" si="8"/>
        <v>0</v>
      </c>
      <c r="U44" s="67">
        <f t="shared" si="9"/>
        <v>5.9594295716887791E-2</v>
      </c>
      <c r="V44" s="67">
        <f t="shared" si="10"/>
        <v>3.4811021584095101E-3</v>
      </c>
      <c r="W44" s="100">
        <f t="shared" si="11"/>
        <v>2.3207347722730065E-3</v>
      </c>
    </row>
    <row r="45" spans="2:23">
      <c r="B45" s="96">
        <f>Amnt_Deposited!B40</f>
        <v>2026</v>
      </c>
      <c r="C45" s="99">
        <f>Amnt_Deposited!H40</f>
        <v>0.17602330654136666</v>
      </c>
      <c r="D45" s="418">
        <f>Dry_Matter_Content!H32</f>
        <v>0.73</v>
      </c>
      <c r="E45" s="284">
        <f>MCF!R44</f>
        <v>0.6</v>
      </c>
      <c r="F45" s="67">
        <f t="shared" si="0"/>
        <v>1.1564731239767787E-2</v>
      </c>
      <c r="G45" s="67">
        <f t="shared" si="1"/>
        <v>1.1564731239767787E-2</v>
      </c>
      <c r="H45" s="67">
        <f t="shared" si="2"/>
        <v>0</v>
      </c>
      <c r="I45" s="67">
        <f t="shared" si="3"/>
        <v>6.2268115877885027E-2</v>
      </c>
      <c r="J45" s="67">
        <f t="shared" si="4"/>
        <v>3.6764102035428581E-3</v>
      </c>
      <c r="K45" s="100">
        <f t="shared" si="6"/>
        <v>2.4509401356952384E-3</v>
      </c>
      <c r="O45" s="96">
        <f>Amnt_Deposited!B40</f>
        <v>2026</v>
      </c>
      <c r="P45" s="99">
        <f>Amnt_Deposited!H40</f>
        <v>0.17602330654136666</v>
      </c>
      <c r="Q45" s="284">
        <f>MCF!R44</f>
        <v>0.6</v>
      </c>
      <c r="R45" s="67">
        <f t="shared" si="5"/>
        <v>1.2673678070978399E-2</v>
      </c>
      <c r="S45" s="67">
        <f t="shared" si="7"/>
        <v>1.2673678070978399E-2</v>
      </c>
      <c r="T45" s="67">
        <f t="shared" si="8"/>
        <v>0</v>
      </c>
      <c r="U45" s="67">
        <f t="shared" si="9"/>
        <v>6.8239031099052105E-2</v>
      </c>
      <c r="V45" s="67">
        <f t="shared" si="10"/>
        <v>4.0289426888140915E-3</v>
      </c>
      <c r="W45" s="100">
        <f t="shared" si="11"/>
        <v>2.6859617925427274E-3</v>
      </c>
    </row>
    <row r="46" spans="2:23">
      <c r="B46" s="96">
        <f>Amnt_Deposited!B41</f>
        <v>2027</v>
      </c>
      <c r="C46" s="99">
        <f>Amnt_Deposited!H41</f>
        <v>0.19250179799697376</v>
      </c>
      <c r="D46" s="418">
        <f>Dry_Matter_Content!H33</f>
        <v>0.73</v>
      </c>
      <c r="E46" s="284">
        <f>MCF!R45</f>
        <v>0.6</v>
      </c>
      <c r="F46" s="67">
        <f t="shared" si="0"/>
        <v>1.2647368128401172E-2</v>
      </c>
      <c r="G46" s="67">
        <f t="shared" si="1"/>
        <v>1.2647368128401172E-2</v>
      </c>
      <c r="H46" s="67">
        <f t="shared" si="2"/>
        <v>0</v>
      </c>
      <c r="I46" s="67">
        <f t="shared" si="3"/>
        <v>7.0705774550128622E-2</v>
      </c>
      <c r="J46" s="67">
        <f t="shared" si="4"/>
        <v>4.2097094561575768E-3</v>
      </c>
      <c r="K46" s="100">
        <f t="shared" si="6"/>
        <v>2.8064729707717177E-3</v>
      </c>
      <c r="O46" s="96">
        <f>Amnt_Deposited!B41</f>
        <v>2027</v>
      </c>
      <c r="P46" s="99">
        <f>Amnt_Deposited!H41</f>
        <v>0.19250179799697376</v>
      </c>
      <c r="Q46" s="284">
        <f>MCF!R45</f>
        <v>0.6</v>
      </c>
      <c r="R46" s="67">
        <f t="shared" si="5"/>
        <v>1.3860129455782111E-2</v>
      </c>
      <c r="S46" s="67">
        <f t="shared" si="7"/>
        <v>1.3860129455782111E-2</v>
      </c>
      <c r="T46" s="67">
        <f t="shared" si="8"/>
        <v>0</v>
      </c>
      <c r="U46" s="67">
        <f t="shared" si="9"/>
        <v>7.7485780328908099E-2</v>
      </c>
      <c r="V46" s="67">
        <f t="shared" si="10"/>
        <v>4.6133802259261131E-3</v>
      </c>
      <c r="W46" s="100">
        <f t="shared" si="11"/>
        <v>3.0755868172840754E-3</v>
      </c>
    </row>
    <row r="47" spans="2:23">
      <c r="B47" s="96">
        <f>Amnt_Deposited!B42</f>
        <v>2028</v>
      </c>
      <c r="C47" s="99">
        <f>Amnt_Deposited!H42</f>
        <v>0.21044812100454052</v>
      </c>
      <c r="D47" s="418">
        <f>Dry_Matter_Content!H34</f>
        <v>0.73</v>
      </c>
      <c r="E47" s="284">
        <f>MCF!R46</f>
        <v>0.6</v>
      </c>
      <c r="F47" s="67">
        <f t="shared" si="0"/>
        <v>1.3826441549998311E-2</v>
      </c>
      <c r="G47" s="67">
        <f t="shared" si="1"/>
        <v>1.3826441549998311E-2</v>
      </c>
      <c r="H47" s="67">
        <f t="shared" si="2"/>
        <v>0</v>
      </c>
      <c r="I47" s="67">
        <f t="shared" si="3"/>
        <v>7.9752068772201506E-2</v>
      </c>
      <c r="J47" s="67">
        <f t="shared" si="4"/>
        <v>4.7801473279254145E-3</v>
      </c>
      <c r="K47" s="100">
        <f t="shared" si="6"/>
        <v>3.1867648852836094E-3</v>
      </c>
      <c r="O47" s="96">
        <f>Amnt_Deposited!B42</f>
        <v>2028</v>
      </c>
      <c r="P47" s="99">
        <f>Amnt_Deposited!H42</f>
        <v>0.21044812100454052</v>
      </c>
      <c r="Q47" s="284">
        <f>MCF!R46</f>
        <v>0.6</v>
      </c>
      <c r="R47" s="67">
        <f t="shared" si="5"/>
        <v>1.5152264712326915E-2</v>
      </c>
      <c r="S47" s="67">
        <f t="shared" si="7"/>
        <v>1.5152264712326915E-2</v>
      </c>
      <c r="T47" s="67">
        <f t="shared" si="8"/>
        <v>0</v>
      </c>
      <c r="U47" s="67">
        <f t="shared" si="9"/>
        <v>8.7399527421590725E-2</v>
      </c>
      <c r="V47" s="67">
        <f t="shared" si="10"/>
        <v>5.2385176196442914E-3</v>
      </c>
      <c r="W47" s="100">
        <f t="shared" si="11"/>
        <v>3.4923450797628608E-3</v>
      </c>
    </row>
    <row r="48" spans="2:23">
      <c r="B48" s="96">
        <f>Amnt_Deposited!B43</f>
        <v>2029</v>
      </c>
      <c r="C48" s="99">
        <f>Amnt_Deposited!H43</f>
        <v>0.22998876508968616</v>
      </c>
      <c r="D48" s="418">
        <f>Dry_Matter_Content!H35</f>
        <v>0.73</v>
      </c>
      <c r="E48" s="284">
        <f>MCF!R47</f>
        <v>0.6</v>
      </c>
      <c r="F48" s="67">
        <f t="shared" si="0"/>
        <v>1.511026186639238E-2</v>
      </c>
      <c r="G48" s="67">
        <f t="shared" si="1"/>
        <v>1.511026186639238E-2</v>
      </c>
      <c r="H48" s="67">
        <f t="shared" si="2"/>
        <v>0</v>
      </c>
      <c r="I48" s="67">
        <f t="shared" si="3"/>
        <v>8.9470597914307226E-2</v>
      </c>
      <c r="J48" s="67">
        <f t="shared" si="4"/>
        <v>5.3917327242866539E-3</v>
      </c>
      <c r="K48" s="100">
        <f t="shared" si="6"/>
        <v>3.5944884828577692E-3</v>
      </c>
      <c r="O48" s="96">
        <f>Amnt_Deposited!B43</f>
        <v>2029</v>
      </c>
      <c r="P48" s="99">
        <f>Amnt_Deposited!H43</f>
        <v>0.22998876508968616</v>
      </c>
      <c r="Q48" s="284">
        <f>MCF!R47</f>
        <v>0.6</v>
      </c>
      <c r="R48" s="67">
        <f t="shared" si="5"/>
        <v>1.6559191086457401E-2</v>
      </c>
      <c r="S48" s="67">
        <f t="shared" si="7"/>
        <v>1.6559191086457401E-2</v>
      </c>
      <c r="T48" s="67">
        <f t="shared" si="8"/>
        <v>0</v>
      </c>
      <c r="U48" s="67">
        <f t="shared" si="9"/>
        <v>9.8049970317049054E-2</v>
      </c>
      <c r="V48" s="67">
        <f t="shared" si="10"/>
        <v>5.9087481909990752E-3</v>
      </c>
      <c r="W48" s="100">
        <f t="shared" si="11"/>
        <v>3.9391654606660501E-3</v>
      </c>
    </row>
    <row r="49" spans="2:23">
      <c r="B49" s="96">
        <f>Amnt_Deposited!B44</f>
        <v>2030</v>
      </c>
      <c r="C49" s="99">
        <f>Amnt_Deposited!H44</f>
        <v>0.25134397200000003</v>
      </c>
      <c r="D49" s="418">
        <f>Dry_Matter_Content!H36</f>
        <v>0.73</v>
      </c>
      <c r="E49" s="284">
        <f>MCF!R48</f>
        <v>0.6</v>
      </c>
      <c r="F49" s="67">
        <f t="shared" si="0"/>
        <v>1.6513298960400002E-2</v>
      </c>
      <c r="G49" s="67">
        <f t="shared" si="1"/>
        <v>1.6513298960400002E-2</v>
      </c>
      <c r="H49" s="67">
        <f t="shared" si="2"/>
        <v>0</v>
      </c>
      <c r="I49" s="67">
        <f t="shared" si="3"/>
        <v>9.9935131518990084E-2</v>
      </c>
      <c r="J49" s="67">
        <f t="shared" si="4"/>
        <v>6.0487653557171435E-3</v>
      </c>
      <c r="K49" s="100">
        <f t="shared" si="6"/>
        <v>4.0325102371447617E-3</v>
      </c>
      <c r="O49" s="96">
        <f>Amnt_Deposited!B44</f>
        <v>2030</v>
      </c>
      <c r="P49" s="99">
        <f>Amnt_Deposited!H44</f>
        <v>0.25134397200000003</v>
      </c>
      <c r="Q49" s="284">
        <f>MCF!R48</f>
        <v>0.6</v>
      </c>
      <c r="R49" s="67">
        <f t="shared" si="5"/>
        <v>1.8096765984E-2</v>
      </c>
      <c r="S49" s="67">
        <f t="shared" si="7"/>
        <v>1.8096765984E-2</v>
      </c>
      <c r="T49" s="67">
        <f t="shared" si="8"/>
        <v>0</v>
      </c>
      <c r="U49" s="67">
        <f t="shared" si="9"/>
        <v>0.1095179523495782</v>
      </c>
      <c r="V49" s="67">
        <f t="shared" si="10"/>
        <v>6.628783951470844E-3</v>
      </c>
      <c r="W49" s="100">
        <f t="shared" si="11"/>
        <v>4.4191893009805621E-3</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9.3178899019794495E-2</v>
      </c>
      <c r="J50" s="67">
        <f t="shared" si="4"/>
        <v>6.7562324991955885E-3</v>
      </c>
      <c r="K50" s="100">
        <f t="shared" si="6"/>
        <v>4.5041549994637251E-3</v>
      </c>
      <c r="O50" s="96">
        <f>Amnt_Deposited!B45</f>
        <v>2031</v>
      </c>
      <c r="P50" s="99">
        <f>Amnt_Deposited!H45</f>
        <v>0</v>
      </c>
      <c r="Q50" s="284">
        <f>MCF!R49</f>
        <v>0.6</v>
      </c>
      <c r="R50" s="67">
        <f t="shared" si="5"/>
        <v>0</v>
      </c>
      <c r="S50" s="67">
        <f t="shared" si="7"/>
        <v>0</v>
      </c>
      <c r="T50" s="67">
        <f t="shared" si="8"/>
        <v>0</v>
      </c>
      <c r="U50" s="67">
        <f t="shared" si="9"/>
        <v>0.10211386193950084</v>
      </c>
      <c r="V50" s="67">
        <f t="shared" si="10"/>
        <v>7.4040904100773595E-3</v>
      </c>
      <c r="W50" s="100">
        <f t="shared" si="11"/>
        <v>4.9360602733849058E-3</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8.6879429591696811E-2</v>
      </c>
      <c r="J51" s="67">
        <f t="shared" si="4"/>
        <v>6.2994694280976869E-3</v>
      </c>
      <c r="K51" s="100">
        <f t="shared" si="6"/>
        <v>4.1996462853984579E-3</v>
      </c>
      <c r="O51" s="96">
        <f>Amnt_Deposited!B46</f>
        <v>2032</v>
      </c>
      <c r="P51" s="99">
        <f>Amnt_Deposited!H46</f>
        <v>0</v>
      </c>
      <c r="Q51" s="284">
        <f>MCF!R50</f>
        <v>0.6</v>
      </c>
      <c r="R51" s="67">
        <f t="shared" ref="R51:R82" si="13">P51*$W$6*DOCF*Q51</f>
        <v>0</v>
      </c>
      <c r="S51" s="67">
        <f t="shared" si="7"/>
        <v>0</v>
      </c>
      <c r="T51" s="67">
        <f t="shared" si="8"/>
        <v>0</v>
      </c>
      <c r="U51" s="67">
        <f t="shared" si="9"/>
        <v>9.5210333799119806E-2</v>
      </c>
      <c r="V51" s="67">
        <f t="shared" si="10"/>
        <v>6.9035281403810279E-3</v>
      </c>
      <c r="W51" s="100">
        <f t="shared" si="11"/>
        <v>4.6023520935873519E-3</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8.1005843228252064E-2</v>
      </c>
      <c r="J52" s="67">
        <f t="shared" si="4"/>
        <v>5.8735863634447414E-3</v>
      </c>
      <c r="K52" s="100">
        <f t="shared" si="6"/>
        <v>3.9157242422964943E-3</v>
      </c>
      <c r="O52" s="96">
        <f>Amnt_Deposited!B47</f>
        <v>2033</v>
      </c>
      <c r="P52" s="99">
        <f>Amnt_Deposited!H47</f>
        <v>0</v>
      </c>
      <c r="Q52" s="284">
        <f>MCF!R51</f>
        <v>0.6</v>
      </c>
      <c r="R52" s="67">
        <f t="shared" si="13"/>
        <v>0</v>
      </c>
      <c r="S52" s="67">
        <f t="shared" si="7"/>
        <v>0</v>
      </c>
      <c r="T52" s="67">
        <f t="shared" si="8"/>
        <v>0</v>
      </c>
      <c r="U52" s="67">
        <f t="shared" si="9"/>
        <v>8.877352682548173E-2</v>
      </c>
      <c r="V52" s="67">
        <f t="shared" si="10"/>
        <v>6.4368069736380736E-3</v>
      </c>
      <c r="W52" s="100">
        <f t="shared" si="11"/>
        <v>4.2912046490920491E-3</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7.5529347602292338E-2</v>
      </c>
      <c r="J53" s="67">
        <f t="shared" si="4"/>
        <v>5.4764956259597299E-3</v>
      </c>
      <c r="K53" s="100">
        <f t="shared" si="6"/>
        <v>3.6509970839731531E-3</v>
      </c>
      <c r="O53" s="96">
        <f>Amnt_Deposited!B48</f>
        <v>2034</v>
      </c>
      <c r="P53" s="99">
        <f>Amnt_Deposited!H48</f>
        <v>0</v>
      </c>
      <c r="Q53" s="284">
        <f>MCF!R52</f>
        <v>0.6</v>
      </c>
      <c r="R53" s="67">
        <f t="shared" si="13"/>
        <v>0</v>
      </c>
      <c r="S53" s="67">
        <f t="shared" si="7"/>
        <v>0</v>
      </c>
      <c r="T53" s="67">
        <f t="shared" si="8"/>
        <v>0</v>
      </c>
      <c r="U53" s="67">
        <f t="shared" si="9"/>
        <v>8.277188778333408E-2</v>
      </c>
      <c r="V53" s="67">
        <f t="shared" si="10"/>
        <v>6.0016390421476495E-3</v>
      </c>
      <c r="W53" s="100">
        <f t="shared" si="11"/>
        <v>4.0010926947650991E-3</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7.0423096925905523E-2</v>
      </c>
      <c r="J54" s="67">
        <f t="shared" si="4"/>
        <v>5.10625067638681E-3</v>
      </c>
      <c r="K54" s="100">
        <f t="shared" si="6"/>
        <v>3.4041671175912063E-3</v>
      </c>
      <c r="O54" s="96">
        <f>Amnt_Deposited!B49</f>
        <v>2035</v>
      </c>
      <c r="P54" s="99">
        <f>Amnt_Deposited!H49</f>
        <v>0</v>
      </c>
      <c r="Q54" s="284">
        <f>MCF!R53</f>
        <v>0.6</v>
      </c>
      <c r="R54" s="67">
        <f t="shared" si="13"/>
        <v>0</v>
      </c>
      <c r="S54" s="67">
        <f t="shared" si="7"/>
        <v>0</v>
      </c>
      <c r="T54" s="67">
        <f t="shared" si="8"/>
        <v>0</v>
      </c>
      <c r="U54" s="67">
        <f t="shared" si="9"/>
        <v>7.7175996631129354E-2</v>
      </c>
      <c r="V54" s="67">
        <f t="shared" si="10"/>
        <v>5.5958911522047241E-3</v>
      </c>
      <c r="W54" s="100">
        <f t="shared" si="11"/>
        <v>3.7305941014698159E-3</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6.5662060352351892E-2</v>
      </c>
      <c r="J55" s="67">
        <f t="shared" si="4"/>
        <v>4.7610365735536297E-3</v>
      </c>
      <c r="K55" s="100">
        <f t="shared" si="6"/>
        <v>3.1740243823690862E-3</v>
      </c>
      <c r="O55" s="96">
        <f>Amnt_Deposited!B50</f>
        <v>2036</v>
      </c>
      <c r="P55" s="99">
        <f>Amnt_Deposited!H50</f>
        <v>0</v>
      </c>
      <c r="Q55" s="284">
        <f>MCF!R54</f>
        <v>0.6</v>
      </c>
      <c r="R55" s="67">
        <f t="shared" si="13"/>
        <v>0</v>
      </c>
      <c r="S55" s="67">
        <f t="shared" si="7"/>
        <v>0</v>
      </c>
      <c r="T55" s="67">
        <f t="shared" si="8"/>
        <v>0</v>
      </c>
      <c r="U55" s="67">
        <f t="shared" si="9"/>
        <v>7.1958422303947292E-2</v>
      </c>
      <c r="V55" s="67">
        <f t="shared" si="10"/>
        <v>5.2175743271820601E-3</v>
      </c>
      <c r="W55" s="100">
        <f t="shared" si="11"/>
        <v>3.4783828847880401E-3</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6.1222899274824299E-2</v>
      </c>
      <c r="J56" s="67">
        <f t="shared" si="4"/>
        <v>4.4391610775275959E-3</v>
      </c>
      <c r="K56" s="100">
        <f t="shared" si="6"/>
        <v>2.9594407183517303E-3</v>
      </c>
      <c r="O56" s="96">
        <f>Amnt_Deposited!B51</f>
        <v>2037</v>
      </c>
      <c r="P56" s="99">
        <f>Amnt_Deposited!H51</f>
        <v>0</v>
      </c>
      <c r="Q56" s="284">
        <f>MCF!R55</f>
        <v>0.6</v>
      </c>
      <c r="R56" s="67">
        <f t="shared" si="13"/>
        <v>0</v>
      </c>
      <c r="S56" s="67">
        <f t="shared" si="7"/>
        <v>0</v>
      </c>
      <c r="T56" s="67">
        <f t="shared" si="8"/>
        <v>0</v>
      </c>
      <c r="U56" s="67">
        <f t="shared" si="9"/>
        <v>6.7093588246382799E-2</v>
      </c>
      <c r="V56" s="67">
        <f t="shared" si="10"/>
        <v>4.8648340575644889E-3</v>
      </c>
      <c r="W56" s="100">
        <f t="shared" si="11"/>
        <v>3.2432227050429923E-3</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5.7083852920570541E-2</v>
      </c>
      <c r="J57" s="67">
        <f t="shared" si="4"/>
        <v>4.1390463542537604E-3</v>
      </c>
      <c r="K57" s="100">
        <f t="shared" si="6"/>
        <v>2.7593642361691735E-3</v>
      </c>
      <c r="O57" s="96">
        <f>Amnt_Deposited!B52</f>
        <v>2038</v>
      </c>
      <c r="P57" s="99">
        <f>Amnt_Deposited!H52</f>
        <v>0</v>
      </c>
      <c r="Q57" s="284">
        <f>MCF!R56</f>
        <v>0.6</v>
      </c>
      <c r="R57" s="67">
        <f t="shared" si="13"/>
        <v>0</v>
      </c>
      <c r="S57" s="67">
        <f t="shared" si="7"/>
        <v>0</v>
      </c>
      <c r="T57" s="67">
        <f t="shared" si="8"/>
        <v>0</v>
      </c>
      <c r="U57" s="67">
        <f t="shared" si="9"/>
        <v>6.2557647036241684E-2</v>
      </c>
      <c r="V57" s="67">
        <f t="shared" si="10"/>
        <v>4.5359412101411076E-3</v>
      </c>
      <c r="W57" s="100">
        <f t="shared" si="11"/>
        <v>3.0239608067607381E-3</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5.322463167956009E-2</v>
      </c>
      <c r="J58" s="67">
        <f t="shared" si="4"/>
        <v>3.8592212410104524E-3</v>
      </c>
      <c r="K58" s="100">
        <f t="shared" si="6"/>
        <v>2.5728141606736346E-3</v>
      </c>
      <c r="O58" s="96">
        <f>Amnt_Deposited!B53</f>
        <v>2039</v>
      </c>
      <c r="P58" s="99">
        <f>Amnt_Deposited!H53</f>
        <v>0</v>
      </c>
      <c r="Q58" s="284">
        <f>MCF!R57</f>
        <v>0.6</v>
      </c>
      <c r="R58" s="67">
        <f t="shared" si="13"/>
        <v>0</v>
      </c>
      <c r="S58" s="67">
        <f t="shared" si="7"/>
        <v>0</v>
      </c>
      <c r="T58" s="67">
        <f t="shared" si="8"/>
        <v>0</v>
      </c>
      <c r="U58" s="67">
        <f t="shared" si="9"/>
        <v>5.8328363484449405E-2</v>
      </c>
      <c r="V58" s="67">
        <f t="shared" si="10"/>
        <v>4.2292835517922763E-3</v>
      </c>
      <c r="W58" s="100">
        <f t="shared" si="11"/>
        <v>2.8195223678615174E-3</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4.9626317644792181E-2</v>
      </c>
      <c r="J59" s="67">
        <f t="shared" si="4"/>
        <v>3.5983140347679104E-3</v>
      </c>
      <c r="K59" s="100">
        <f t="shared" si="6"/>
        <v>2.3988760231786069E-3</v>
      </c>
      <c r="O59" s="96">
        <f>Amnt_Deposited!B54</f>
        <v>2040</v>
      </c>
      <c r="P59" s="99">
        <f>Amnt_Deposited!H54</f>
        <v>0</v>
      </c>
      <c r="Q59" s="284">
        <f>MCF!R58</f>
        <v>0.6</v>
      </c>
      <c r="R59" s="67">
        <f t="shared" si="13"/>
        <v>0</v>
      </c>
      <c r="S59" s="67">
        <f t="shared" si="7"/>
        <v>0</v>
      </c>
      <c r="T59" s="67">
        <f t="shared" si="8"/>
        <v>0</v>
      </c>
      <c r="U59" s="67">
        <f t="shared" si="9"/>
        <v>5.4385005638128411E-2</v>
      </c>
      <c r="V59" s="67">
        <f t="shared" si="10"/>
        <v>3.9433578463209974E-3</v>
      </c>
      <c r="W59" s="100">
        <f t="shared" si="11"/>
        <v>2.6289052308806648E-3</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4.6271271876693741E-2</v>
      </c>
      <c r="J60" s="67">
        <f t="shared" si="4"/>
        <v>3.3550457680984369E-3</v>
      </c>
      <c r="K60" s="100">
        <f t="shared" si="6"/>
        <v>2.2366971787322913E-3</v>
      </c>
      <c r="O60" s="96">
        <f>Amnt_Deposited!B55</f>
        <v>2041</v>
      </c>
      <c r="P60" s="99">
        <f>Amnt_Deposited!H55</f>
        <v>0</v>
      </c>
      <c r="Q60" s="284">
        <f>MCF!R59</f>
        <v>0.6</v>
      </c>
      <c r="R60" s="67">
        <f t="shared" si="13"/>
        <v>0</v>
      </c>
      <c r="S60" s="67">
        <f t="shared" si="7"/>
        <v>0</v>
      </c>
      <c r="T60" s="67">
        <f t="shared" si="8"/>
        <v>0</v>
      </c>
      <c r="U60" s="67">
        <f t="shared" si="9"/>
        <v>5.0708243152541084E-2</v>
      </c>
      <c r="V60" s="67">
        <f t="shared" si="10"/>
        <v>3.6767624855873278E-3</v>
      </c>
      <c r="W60" s="100">
        <f t="shared" si="11"/>
        <v>2.4511749903915517E-3</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4.3143047937017155E-2</v>
      </c>
      <c r="J61" s="67">
        <f t="shared" si="4"/>
        <v>3.1282239396765877E-3</v>
      </c>
      <c r="K61" s="100">
        <f t="shared" si="6"/>
        <v>2.0854826264510582E-3</v>
      </c>
      <c r="O61" s="96">
        <f>Amnt_Deposited!B56</f>
        <v>2042</v>
      </c>
      <c r="P61" s="99">
        <f>Amnt_Deposited!H56</f>
        <v>0</v>
      </c>
      <c r="Q61" s="284">
        <f>MCF!R60</f>
        <v>0.6</v>
      </c>
      <c r="R61" s="67">
        <f t="shared" si="13"/>
        <v>0</v>
      </c>
      <c r="S61" s="67">
        <f t="shared" si="7"/>
        <v>0</v>
      </c>
      <c r="T61" s="67">
        <f t="shared" si="8"/>
        <v>0</v>
      </c>
      <c r="U61" s="67">
        <f t="shared" si="9"/>
        <v>4.7280052533717427E-2</v>
      </c>
      <c r="V61" s="67">
        <f t="shared" si="10"/>
        <v>3.4281906188236579E-3</v>
      </c>
      <c r="W61" s="100">
        <f t="shared" si="11"/>
        <v>2.2854604125491051E-3</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4.0226311268380867E-2</v>
      </c>
      <c r="J62" s="67">
        <f t="shared" si="4"/>
        <v>2.9167366686362888E-3</v>
      </c>
      <c r="K62" s="100">
        <f t="shared" si="6"/>
        <v>1.9444911124241924E-3</v>
      </c>
      <c r="O62" s="96">
        <f>Amnt_Deposited!B57</f>
        <v>2043</v>
      </c>
      <c r="P62" s="99">
        <f>Amnt_Deposited!H57</f>
        <v>0</v>
      </c>
      <c r="Q62" s="284">
        <f>MCF!R61</f>
        <v>0.6</v>
      </c>
      <c r="R62" s="67">
        <f t="shared" si="13"/>
        <v>0</v>
      </c>
      <c r="S62" s="67">
        <f t="shared" si="7"/>
        <v>0</v>
      </c>
      <c r="T62" s="67">
        <f t="shared" si="8"/>
        <v>0</v>
      </c>
      <c r="U62" s="67">
        <f t="shared" si="9"/>
        <v>4.4083628787266703E-2</v>
      </c>
      <c r="V62" s="67">
        <f t="shared" si="10"/>
        <v>3.1964237464507271E-3</v>
      </c>
      <c r="W62" s="100">
        <f t="shared" si="11"/>
        <v>2.1309491643004847E-3</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3.7506764024251328E-2</v>
      </c>
      <c r="J63" s="67">
        <f t="shared" si="4"/>
        <v>2.7195472441295392E-3</v>
      </c>
      <c r="K63" s="100">
        <f t="shared" si="6"/>
        <v>1.8130314960863594E-3</v>
      </c>
      <c r="O63" s="96">
        <f>Amnt_Deposited!B58</f>
        <v>2044</v>
      </c>
      <c r="P63" s="99">
        <f>Amnt_Deposited!H58</f>
        <v>0</v>
      </c>
      <c r="Q63" s="284">
        <f>MCF!R62</f>
        <v>0.6</v>
      </c>
      <c r="R63" s="67">
        <f t="shared" si="13"/>
        <v>0</v>
      </c>
      <c r="S63" s="67">
        <f t="shared" si="7"/>
        <v>0</v>
      </c>
      <c r="T63" s="67">
        <f t="shared" si="8"/>
        <v>0</v>
      </c>
      <c r="U63" s="67">
        <f t="shared" si="9"/>
        <v>4.110330304027543E-2</v>
      </c>
      <c r="V63" s="67">
        <f t="shared" si="10"/>
        <v>2.9803257469912759E-3</v>
      </c>
      <c r="W63" s="100">
        <f t="shared" si="11"/>
        <v>1.9868838313275173E-3</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3.4971074980882692E-2</v>
      </c>
      <c r="J64" s="67">
        <f t="shared" si="4"/>
        <v>2.5356890433686358E-3</v>
      </c>
      <c r="K64" s="100">
        <f t="shared" si="6"/>
        <v>1.6904593622457571E-3</v>
      </c>
      <c r="O64" s="96">
        <f>Amnt_Deposited!B59</f>
        <v>2045</v>
      </c>
      <c r="P64" s="99">
        <f>Amnt_Deposited!H59</f>
        <v>0</v>
      </c>
      <c r="Q64" s="284">
        <f>MCF!R63</f>
        <v>0.6</v>
      </c>
      <c r="R64" s="67">
        <f t="shared" si="13"/>
        <v>0</v>
      </c>
      <c r="S64" s="67">
        <f t="shared" si="7"/>
        <v>0</v>
      </c>
      <c r="T64" s="67">
        <f t="shared" si="8"/>
        <v>0</v>
      </c>
      <c r="U64" s="67">
        <f t="shared" si="9"/>
        <v>3.8324465732474187E-2</v>
      </c>
      <c r="V64" s="67">
        <f t="shared" si="10"/>
        <v>2.7788373078012447E-3</v>
      </c>
      <c r="W64" s="100">
        <f t="shared" si="11"/>
        <v>1.8525582052008297E-3</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3.2606814187642552E-2</v>
      </c>
      <c r="J65" s="67">
        <f t="shared" si="4"/>
        <v>2.3642607932401419E-3</v>
      </c>
      <c r="K65" s="100">
        <f t="shared" si="6"/>
        <v>1.5761738621600946E-3</v>
      </c>
      <c r="O65" s="96">
        <f>Amnt_Deposited!B60</f>
        <v>2046</v>
      </c>
      <c r="P65" s="99">
        <f>Amnt_Deposited!H60</f>
        <v>0</v>
      </c>
      <c r="Q65" s="284">
        <f>MCF!R64</f>
        <v>0.6</v>
      </c>
      <c r="R65" s="67">
        <f t="shared" si="13"/>
        <v>0</v>
      </c>
      <c r="S65" s="67">
        <f t="shared" si="7"/>
        <v>0</v>
      </c>
      <c r="T65" s="67">
        <f t="shared" si="8"/>
        <v>0</v>
      </c>
      <c r="U65" s="67">
        <f t="shared" si="9"/>
        <v>3.5733495000156226E-2</v>
      </c>
      <c r="V65" s="67">
        <f t="shared" si="10"/>
        <v>2.5909707323179638E-3</v>
      </c>
      <c r="W65" s="100">
        <f t="shared" si="11"/>
        <v>1.7273138215453091E-3</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3.0402392035379509E-2</v>
      </c>
      <c r="J66" s="67">
        <f t="shared" si="4"/>
        <v>2.2044221522630435E-3</v>
      </c>
      <c r="K66" s="100">
        <f t="shared" si="6"/>
        <v>1.4696147681753622E-3</v>
      </c>
      <c r="O66" s="96">
        <f>Amnt_Deposited!B61</f>
        <v>2047</v>
      </c>
      <c r="P66" s="99">
        <f>Amnt_Deposited!H61</f>
        <v>0</v>
      </c>
      <c r="Q66" s="284">
        <f>MCF!R65</f>
        <v>0.6</v>
      </c>
      <c r="R66" s="67">
        <f t="shared" si="13"/>
        <v>0</v>
      </c>
      <c r="S66" s="67">
        <f t="shared" si="7"/>
        <v>0</v>
      </c>
      <c r="T66" s="67">
        <f t="shared" si="8"/>
        <v>0</v>
      </c>
      <c r="U66" s="67">
        <f t="shared" si="9"/>
        <v>3.3317689901785769E-2</v>
      </c>
      <c r="V66" s="67">
        <f t="shared" si="10"/>
        <v>2.4158050983704589E-3</v>
      </c>
      <c r="W66" s="100">
        <f t="shared" si="11"/>
        <v>1.6105367322469726E-3</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2.8347002444145678E-2</v>
      </c>
      <c r="J67" s="67">
        <f t="shared" si="4"/>
        <v>2.0553895912338309E-3</v>
      </c>
      <c r="K67" s="100">
        <f t="shared" si="6"/>
        <v>1.3702597274892205E-3</v>
      </c>
      <c r="O67" s="96">
        <f>Amnt_Deposited!B62</f>
        <v>2048</v>
      </c>
      <c r="P67" s="99">
        <f>Amnt_Deposited!H62</f>
        <v>0</v>
      </c>
      <c r="Q67" s="284">
        <f>MCF!R66</f>
        <v>0.6</v>
      </c>
      <c r="R67" s="67">
        <f t="shared" si="13"/>
        <v>0</v>
      </c>
      <c r="S67" s="67">
        <f t="shared" si="7"/>
        <v>0</v>
      </c>
      <c r="T67" s="67">
        <f t="shared" si="8"/>
        <v>0</v>
      </c>
      <c r="U67" s="67">
        <f t="shared" si="9"/>
        <v>3.1065208157967872E-2</v>
      </c>
      <c r="V67" s="67">
        <f t="shared" si="10"/>
        <v>2.2524817438178972E-3</v>
      </c>
      <c r="W67" s="100">
        <f t="shared" si="11"/>
        <v>1.501654495878598E-3</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2.6430569891780241E-2</v>
      </c>
      <c r="J68" s="67">
        <f t="shared" si="4"/>
        <v>1.9164325523654373E-3</v>
      </c>
      <c r="K68" s="100">
        <f t="shared" si="6"/>
        <v>1.277621701576958E-3</v>
      </c>
      <c r="O68" s="96">
        <f>Amnt_Deposited!B63</f>
        <v>2049</v>
      </c>
      <c r="P68" s="99">
        <f>Amnt_Deposited!H63</f>
        <v>0</v>
      </c>
      <c r="Q68" s="284">
        <f>MCF!R67</f>
        <v>0.6</v>
      </c>
      <c r="R68" s="67">
        <f t="shared" si="13"/>
        <v>0</v>
      </c>
      <c r="S68" s="67">
        <f t="shared" si="7"/>
        <v>0</v>
      </c>
      <c r="T68" s="67">
        <f t="shared" si="8"/>
        <v>0</v>
      </c>
      <c r="U68" s="67">
        <f t="shared" si="9"/>
        <v>2.8965008100581092E-2</v>
      </c>
      <c r="V68" s="67">
        <f t="shared" si="10"/>
        <v>2.1002000573867806E-3</v>
      </c>
      <c r="W68" s="100">
        <f t="shared" si="11"/>
        <v>1.4001333715911871E-3</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2.4643700023688125E-2</v>
      </c>
      <c r="J69" s="67">
        <f t="shared" si="4"/>
        <v>1.7868698680921162E-3</v>
      </c>
      <c r="K69" s="100">
        <f t="shared" si="6"/>
        <v>1.1912465787280774E-3</v>
      </c>
      <c r="O69" s="96">
        <f>Amnt_Deposited!B64</f>
        <v>2050</v>
      </c>
      <c r="P69" s="99">
        <f>Amnt_Deposited!H64</f>
        <v>0</v>
      </c>
      <c r="Q69" s="284">
        <f>MCF!R68</f>
        <v>0.6</v>
      </c>
      <c r="R69" s="67">
        <f t="shared" si="13"/>
        <v>0</v>
      </c>
      <c r="S69" s="67">
        <f t="shared" si="7"/>
        <v>0</v>
      </c>
      <c r="T69" s="67">
        <f t="shared" si="8"/>
        <v>0</v>
      </c>
      <c r="U69" s="67">
        <f t="shared" si="9"/>
        <v>2.7006794546507541E-2</v>
      </c>
      <c r="V69" s="67">
        <f t="shared" si="10"/>
        <v>1.9582135540735525E-3</v>
      </c>
      <c r="W69" s="100">
        <f t="shared" si="11"/>
        <v>1.3054757027157016E-3</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2.2977633601702879E-2</v>
      </c>
      <c r="J70" s="67">
        <f t="shared" si="4"/>
        <v>1.6660664219852461E-3</v>
      </c>
      <c r="K70" s="100">
        <f t="shared" si="6"/>
        <v>1.110710947990164E-3</v>
      </c>
      <c r="O70" s="96">
        <f>Amnt_Deposited!B65</f>
        <v>2051</v>
      </c>
      <c r="P70" s="99">
        <f>Amnt_Deposited!H65</f>
        <v>0</v>
      </c>
      <c r="Q70" s="284">
        <f>MCF!R69</f>
        <v>0.6</v>
      </c>
      <c r="R70" s="67">
        <f t="shared" si="13"/>
        <v>0</v>
      </c>
      <c r="S70" s="67">
        <f t="shared" si="7"/>
        <v>0</v>
      </c>
      <c r="T70" s="67">
        <f t="shared" si="8"/>
        <v>0</v>
      </c>
      <c r="U70" s="67">
        <f t="shared" si="9"/>
        <v>2.51809683306333E-2</v>
      </c>
      <c r="V70" s="67">
        <f t="shared" si="10"/>
        <v>1.8258262158742428E-3</v>
      </c>
      <c r="W70" s="100">
        <f t="shared" si="11"/>
        <v>1.2172174772494952E-3</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2.142420356629102E-2</v>
      </c>
      <c r="J71" s="67">
        <f t="shared" si="4"/>
        <v>1.5534300354118592E-3</v>
      </c>
      <c r="K71" s="100">
        <f t="shared" si="6"/>
        <v>1.0356200236079061E-3</v>
      </c>
      <c r="O71" s="96">
        <f>Amnt_Deposited!B66</f>
        <v>2052</v>
      </c>
      <c r="P71" s="99">
        <f>Amnt_Deposited!H66</f>
        <v>0</v>
      </c>
      <c r="Q71" s="284">
        <f>MCF!R70</f>
        <v>0.6</v>
      </c>
      <c r="R71" s="67">
        <f t="shared" si="13"/>
        <v>0</v>
      </c>
      <c r="S71" s="67">
        <f t="shared" si="7"/>
        <v>0</v>
      </c>
      <c r="T71" s="67">
        <f t="shared" si="8"/>
        <v>0</v>
      </c>
      <c r="U71" s="67">
        <f t="shared" si="9"/>
        <v>2.3478579250729891E-2</v>
      </c>
      <c r="V71" s="67">
        <f t="shared" si="10"/>
        <v>1.702389079903408E-3</v>
      </c>
      <c r="W71" s="100">
        <f t="shared" si="11"/>
        <v>1.1349260532689386E-3</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1.9975795001616725E-2</v>
      </c>
      <c r="J72" s="67">
        <f t="shared" si="4"/>
        <v>1.448408564674296E-3</v>
      </c>
      <c r="K72" s="100">
        <f t="shared" si="6"/>
        <v>9.6560570978286402E-4</v>
      </c>
      <c r="O72" s="96">
        <f>Amnt_Deposited!B67</f>
        <v>2053</v>
      </c>
      <c r="P72" s="99">
        <f>Amnt_Deposited!H67</f>
        <v>0</v>
      </c>
      <c r="Q72" s="284">
        <f>MCF!R71</f>
        <v>0.6</v>
      </c>
      <c r="R72" s="67">
        <f t="shared" si="13"/>
        <v>0</v>
      </c>
      <c r="S72" s="67">
        <f t="shared" si="7"/>
        <v>0</v>
      </c>
      <c r="T72" s="67">
        <f t="shared" si="8"/>
        <v>0</v>
      </c>
      <c r="U72" s="67">
        <f t="shared" si="9"/>
        <v>2.1891282193552582E-2</v>
      </c>
      <c r="V72" s="67">
        <f t="shared" si="10"/>
        <v>1.5872970571773112E-3</v>
      </c>
      <c r="W72" s="100">
        <f t="shared" si="11"/>
        <v>1.0581980381182074E-3</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1.8625307807215566E-2</v>
      </c>
      <c r="J73" s="67">
        <f t="shared" si="4"/>
        <v>1.3504871944011586E-3</v>
      </c>
      <c r="K73" s="100">
        <f t="shared" si="6"/>
        <v>9.0032479626743901E-4</v>
      </c>
      <c r="O73" s="96">
        <f>Amnt_Deposited!B68</f>
        <v>2054</v>
      </c>
      <c r="P73" s="99">
        <f>Amnt_Deposited!H68</f>
        <v>0</v>
      </c>
      <c r="Q73" s="284">
        <f>MCF!R72</f>
        <v>0.6</v>
      </c>
      <c r="R73" s="67">
        <f t="shared" si="13"/>
        <v>0</v>
      </c>
      <c r="S73" s="67">
        <f t="shared" si="7"/>
        <v>0</v>
      </c>
      <c r="T73" s="67">
        <f t="shared" si="8"/>
        <v>0</v>
      </c>
      <c r="U73" s="67">
        <f t="shared" si="9"/>
        <v>2.0411296227085558E-2</v>
      </c>
      <c r="V73" s="67">
        <f t="shared" si="10"/>
        <v>1.4799859664670237E-3</v>
      </c>
      <c r="W73" s="100">
        <f t="shared" si="11"/>
        <v>9.8665731097801563E-4</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1.7366121893293802E-2</v>
      </c>
      <c r="J74" s="67">
        <f t="shared" si="4"/>
        <v>1.2591859139217633E-3</v>
      </c>
      <c r="K74" s="100">
        <f t="shared" si="6"/>
        <v>8.394572759478421E-4</v>
      </c>
      <c r="O74" s="96">
        <f>Amnt_Deposited!B69</f>
        <v>2055</v>
      </c>
      <c r="P74" s="99">
        <f>Amnt_Deposited!H69</f>
        <v>0</v>
      </c>
      <c r="Q74" s="284">
        <f>MCF!R73</f>
        <v>0.6</v>
      </c>
      <c r="R74" s="67">
        <f t="shared" si="13"/>
        <v>0</v>
      </c>
      <c r="S74" s="67">
        <f t="shared" si="7"/>
        <v>0</v>
      </c>
      <c r="T74" s="67">
        <f t="shared" si="8"/>
        <v>0</v>
      </c>
      <c r="U74" s="67">
        <f t="shared" si="9"/>
        <v>1.9031366458404173E-2</v>
      </c>
      <c r="V74" s="67">
        <f t="shared" si="10"/>
        <v>1.3799297686813848E-3</v>
      </c>
      <c r="W74" s="100">
        <f t="shared" si="11"/>
        <v>9.1995317912092322E-4</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1.6192064729040525E-2</v>
      </c>
      <c r="J75" s="67">
        <f t="shared" si="4"/>
        <v>1.1740571642532753E-3</v>
      </c>
      <c r="K75" s="100">
        <f t="shared" si="6"/>
        <v>7.8270477616885017E-4</v>
      </c>
      <c r="O75" s="96">
        <f>Amnt_Deposited!B70</f>
        <v>2056</v>
      </c>
      <c r="P75" s="99">
        <f>Amnt_Deposited!H70</f>
        <v>0</v>
      </c>
      <c r="Q75" s="284">
        <f>MCF!R74</f>
        <v>0.6</v>
      </c>
      <c r="R75" s="67">
        <f t="shared" si="13"/>
        <v>0</v>
      </c>
      <c r="S75" s="67">
        <f t="shared" si="7"/>
        <v>0</v>
      </c>
      <c r="T75" s="67">
        <f t="shared" si="8"/>
        <v>0</v>
      </c>
      <c r="U75" s="67">
        <f t="shared" si="9"/>
        <v>1.7744728470181406E-2</v>
      </c>
      <c r="V75" s="67">
        <f t="shared" si="10"/>
        <v>1.2866379882227679E-3</v>
      </c>
      <c r="W75" s="100">
        <f t="shared" si="11"/>
        <v>8.5775865881517854E-4</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1.5097381084874469E-2</v>
      </c>
      <c r="J76" s="67">
        <f t="shared" si="4"/>
        <v>1.0946836441660566E-3</v>
      </c>
      <c r="K76" s="100">
        <f t="shared" si="6"/>
        <v>7.2978909611070436E-4</v>
      </c>
      <c r="O76" s="96">
        <f>Amnt_Deposited!B71</f>
        <v>2057</v>
      </c>
      <c r="P76" s="99">
        <f>Amnt_Deposited!H71</f>
        <v>0</v>
      </c>
      <c r="Q76" s="284">
        <f>MCF!R75</f>
        <v>0.6</v>
      </c>
      <c r="R76" s="67">
        <f t="shared" si="13"/>
        <v>0</v>
      </c>
      <c r="S76" s="67">
        <f t="shared" si="7"/>
        <v>0</v>
      </c>
      <c r="T76" s="67">
        <f t="shared" si="8"/>
        <v>0</v>
      </c>
      <c r="U76" s="67">
        <f t="shared" si="9"/>
        <v>1.6545075161506273E-2</v>
      </c>
      <c r="V76" s="67">
        <f t="shared" si="10"/>
        <v>1.199653308675131E-3</v>
      </c>
      <c r="W76" s="100">
        <f t="shared" si="11"/>
        <v>7.9976887245008729E-4</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1.4076704820301916E-2</v>
      </c>
      <c r="J77" s="67">
        <f t="shared" si="4"/>
        <v>1.0206762645725534E-3</v>
      </c>
      <c r="K77" s="100">
        <f t="shared" si="6"/>
        <v>6.8045084304836894E-4</v>
      </c>
      <c r="O77" s="96">
        <f>Amnt_Deposited!B72</f>
        <v>2058</v>
      </c>
      <c r="P77" s="99">
        <f>Amnt_Deposited!H72</f>
        <v>0</v>
      </c>
      <c r="Q77" s="284">
        <f>MCF!R76</f>
        <v>0.6</v>
      </c>
      <c r="R77" s="67">
        <f t="shared" si="13"/>
        <v>0</v>
      </c>
      <c r="S77" s="67">
        <f t="shared" si="7"/>
        <v>0</v>
      </c>
      <c r="T77" s="67">
        <f t="shared" si="8"/>
        <v>0</v>
      </c>
      <c r="U77" s="67">
        <f t="shared" si="9"/>
        <v>1.5426525830467858E-2</v>
      </c>
      <c r="V77" s="67">
        <f t="shared" si="10"/>
        <v>1.1185493310384151E-3</v>
      </c>
      <c r="W77" s="100">
        <f t="shared" si="11"/>
        <v>7.4569955402561006E-4</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1.3125032579089778E-2</v>
      </c>
      <c r="J78" s="67">
        <f t="shared" si="4"/>
        <v>9.5167224121213737E-4</v>
      </c>
      <c r="K78" s="100">
        <f t="shared" si="6"/>
        <v>6.3444816080809158E-4</v>
      </c>
      <c r="O78" s="96">
        <f>Amnt_Deposited!B73</f>
        <v>2059</v>
      </c>
      <c r="P78" s="99">
        <f>Amnt_Deposited!H73</f>
        <v>0</v>
      </c>
      <c r="Q78" s="284">
        <f>MCF!R77</f>
        <v>0.6</v>
      </c>
      <c r="R78" s="67">
        <f t="shared" si="13"/>
        <v>0</v>
      </c>
      <c r="S78" s="67">
        <f t="shared" si="7"/>
        <v>0</v>
      </c>
      <c r="T78" s="67">
        <f t="shared" si="8"/>
        <v>0</v>
      </c>
      <c r="U78" s="67">
        <f t="shared" si="9"/>
        <v>1.4383597346947706E-2</v>
      </c>
      <c r="V78" s="67">
        <f t="shared" si="10"/>
        <v>1.0429284835201508E-3</v>
      </c>
      <c r="W78" s="100">
        <f t="shared" si="11"/>
        <v>6.9528565568010051E-4</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1.2237699262807537E-2</v>
      </c>
      <c r="J79" s="67">
        <f t="shared" si="4"/>
        <v>8.8733331628223979E-4</v>
      </c>
      <c r="K79" s="100">
        <f t="shared" si="6"/>
        <v>5.9155554418815982E-4</v>
      </c>
      <c r="O79" s="96">
        <f>Amnt_Deposited!B74</f>
        <v>2060</v>
      </c>
      <c r="P79" s="99">
        <f>Amnt_Deposited!H74</f>
        <v>0</v>
      </c>
      <c r="Q79" s="284">
        <f>MCF!R78</f>
        <v>0.6</v>
      </c>
      <c r="R79" s="67">
        <f t="shared" si="13"/>
        <v>0</v>
      </c>
      <c r="S79" s="67">
        <f t="shared" si="7"/>
        <v>0</v>
      </c>
      <c r="T79" s="67">
        <f t="shared" si="8"/>
        <v>0</v>
      </c>
      <c r="U79" s="67">
        <f t="shared" si="9"/>
        <v>1.3411177274309636E-2</v>
      </c>
      <c r="V79" s="67">
        <f t="shared" si="10"/>
        <v>9.7242007263807122E-4</v>
      </c>
      <c r="W79" s="100">
        <f t="shared" si="11"/>
        <v>6.4828004842538078E-4</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1.1410355162509328E-2</v>
      </c>
      <c r="J80" s="67">
        <f t="shared" si="4"/>
        <v>8.2734410029821042E-4</v>
      </c>
      <c r="K80" s="100">
        <f t="shared" si="6"/>
        <v>5.5156273353214021E-4</v>
      </c>
      <c r="O80" s="96">
        <f>Amnt_Deposited!B75</f>
        <v>2061</v>
      </c>
      <c r="P80" s="99">
        <f>Amnt_Deposited!H75</f>
        <v>0</v>
      </c>
      <c r="Q80" s="284">
        <f>MCF!R79</f>
        <v>0.6</v>
      </c>
      <c r="R80" s="67">
        <f t="shared" si="13"/>
        <v>0</v>
      </c>
      <c r="S80" s="67">
        <f t="shared" si="7"/>
        <v>0</v>
      </c>
      <c r="T80" s="67">
        <f t="shared" si="8"/>
        <v>0</v>
      </c>
      <c r="U80" s="67">
        <f t="shared" si="9"/>
        <v>1.2504498808229405E-2</v>
      </c>
      <c r="V80" s="67">
        <f t="shared" si="10"/>
        <v>9.06678466080231E-4</v>
      </c>
      <c r="W80" s="100">
        <f t="shared" si="11"/>
        <v>6.0445231072015393E-4</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1.0638944636455629E-2</v>
      </c>
      <c r="J81" s="67">
        <f t="shared" si="4"/>
        <v>7.7141052605369847E-4</v>
      </c>
      <c r="K81" s="100">
        <f t="shared" si="6"/>
        <v>5.1427368403579891E-4</v>
      </c>
      <c r="O81" s="96">
        <f>Amnt_Deposited!B76</f>
        <v>2062</v>
      </c>
      <c r="P81" s="99">
        <f>Amnt_Deposited!H76</f>
        <v>0</v>
      </c>
      <c r="Q81" s="284">
        <f>MCF!R80</f>
        <v>0.6</v>
      </c>
      <c r="R81" s="67">
        <f t="shared" si="13"/>
        <v>0</v>
      </c>
      <c r="S81" s="67">
        <f t="shared" si="7"/>
        <v>0</v>
      </c>
      <c r="T81" s="67">
        <f t="shared" si="8"/>
        <v>0</v>
      </c>
      <c r="U81" s="67">
        <f t="shared" si="9"/>
        <v>1.1659117409814393E-2</v>
      </c>
      <c r="V81" s="67">
        <f t="shared" si="10"/>
        <v>8.4538139841501233E-4</v>
      </c>
      <c r="W81" s="100">
        <f t="shared" si="11"/>
        <v>5.6358759894334148E-4</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9.919686229352763E-3</v>
      </c>
      <c r="J82" s="67">
        <f t="shared" si="4"/>
        <v>7.1925840710286495E-4</v>
      </c>
      <c r="K82" s="100">
        <f t="shared" si="6"/>
        <v>4.795056047352433E-4</v>
      </c>
      <c r="O82" s="96">
        <f>Amnt_Deposited!B77</f>
        <v>2063</v>
      </c>
      <c r="P82" s="99">
        <f>Amnt_Deposited!H77</f>
        <v>0</v>
      </c>
      <c r="Q82" s="284">
        <f>MCF!R81</f>
        <v>0.6</v>
      </c>
      <c r="R82" s="67">
        <f t="shared" si="13"/>
        <v>0</v>
      </c>
      <c r="S82" s="67">
        <f t="shared" si="7"/>
        <v>0</v>
      </c>
      <c r="T82" s="67">
        <f t="shared" si="8"/>
        <v>0</v>
      </c>
      <c r="U82" s="67">
        <f t="shared" si="9"/>
        <v>1.0870889018468787E-2</v>
      </c>
      <c r="V82" s="67">
        <f t="shared" si="10"/>
        <v>7.8822839134560574E-4</v>
      </c>
      <c r="W82" s="100">
        <f t="shared" si="11"/>
        <v>5.2548559423040383E-4</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9.2490541356546555E-3</v>
      </c>
      <c r="J83" s="67">
        <f t="shared" ref="J83:J99" si="18">I82*(1-$K$10)+H83</f>
        <v>6.7063209369810776E-4</v>
      </c>
      <c r="K83" s="100">
        <f t="shared" si="6"/>
        <v>4.4708806246540514E-4</v>
      </c>
      <c r="O83" s="96">
        <f>Amnt_Deposited!B78</f>
        <v>2064</v>
      </c>
      <c r="P83" s="99">
        <f>Amnt_Deposited!H78</f>
        <v>0</v>
      </c>
      <c r="Q83" s="284">
        <f>MCF!R82</f>
        <v>0.6</v>
      </c>
      <c r="R83" s="67">
        <f t="shared" ref="R83:R99" si="19">P83*$W$6*DOCF*Q83</f>
        <v>0</v>
      </c>
      <c r="S83" s="67">
        <f t="shared" si="7"/>
        <v>0</v>
      </c>
      <c r="T83" s="67">
        <f t="shared" si="8"/>
        <v>0</v>
      </c>
      <c r="U83" s="67">
        <f t="shared" si="9"/>
        <v>1.0135949737703737E-2</v>
      </c>
      <c r="V83" s="67">
        <f t="shared" si="10"/>
        <v>7.3493928076504998E-4</v>
      </c>
      <c r="W83" s="100">
        <f t="shared" si="11"/>
        <v>4.8995952051003328E-4</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8.623760916059953E-3</v>
      </c>
      <c r="J84" s="67">
        <f t="shared" si="18"/>
        <v>6.2529321959470252E-4</v>
      </c>
      <c r="K84" s="100">
        <f t="shared" si="6"/>
        <v>4.1686214639646835E-4</v>
      </c>
      <c r="O84" s="96">
        <f>Amnt_Deposited!B79</f>
        <v>2065</v>
      </c>
      <c r="P84" s="99">
        <f>Amnt_Deposited!H79</f>
        <v>0</v>
      </c>
      <c r="Q84" s="284">
        <f>MCF!R83</f>
        <v>0.6</v>
      </c>
      <c r="R84" s="67">
        <f t="shared" si="19"/>
        <v>0</v>
      </c>
      <c r="S84" s="67">
        <f t="shared" si="7"/>
        <v>0</v>
      </c>
      <c r="T84" s="67">
        <f t="shared" si="8"/>
        <v>0</v>
      </c>
      <c r="U84" s="67">
        <f t="shared" si="9"/>
        <v>9.450696894312282E-3</v>
      </c>
      <c r="V84" s="67">
        <f t="shared" si="10"/>
        <v>6.8525284339145522E-4</v>
      </c>
      <c r="W84" s="100">
        <f t="shared" si="11"/>
        <v>4.5683522892763677E-4</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8.0407413824807594E-3</v>
      </c>
      <c r="J85" s="67">
        <f t="shared" si="18"/>
        <v>5.8301953357919368E-4</v>
      </c>
      <c r="K85" s="100">
        <f t="shared" ref="K85:K99" si="20">J85*CH4_fraction*conv</f>
        <v>3.8867968905279579E-4</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8.8117713780611097E-3</v>
      </c>
      <c r="V85" s="67">
        <f t="shared" ref="V85:V98" si="24">U84*(1-$W$10)+T85</f>
        <v>6.3892551625117152E-4</v>
      </c>
      <c r="W85" s="100">
        <f t="shared" ref="W85:W99" si="25">V85*CH4_fraction*conv</f>
        <v>4.2595034416744766E-4</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7.4971375724870708E-3</v>
      </c>
      <c r="J86" s="67">
        <f t="shared" si="18"/>
        <v>5.4360380999368869E-4</v>
      </c>
      <c r="K86" s="100">
        <f t="shared" si="20"/>
        <v>3.6240253999579244E-4</v>
      </c>
      <c r="O86" s="96">
        <f>Amnt_Deposited!B81</f>
        <v>2067</v>
      </c>
      <c r="P86" s="99">
        <f>Amnt_Deposited!H81</f>
        <v>0</v>
      </c>
      <c r="Q86" s="284">
        <f>MCF!R85</f>
        <v>0.6</v>
      </c>
      <c r="R86" s="67">
        <f t="shared" si="19"/>
        <v>0</v>
      </c>
      <c r="S86" s="67">
        <f t="shared" si="21"/>
        <v>0</v>
      </c>
      <c r="T86" s="67">
        <f t="shared" si="22"/>
        <v>0</v>
      </c>
      <c r="U86" s="67">
        <f t="shared" si="23"/>
        <v>8.2160411753283008E-3</v>
      </c>
      <c r="V86" s="67">
        <f t="shared" si="24"/>
        <v>5.9573020273280975E-4</v>
      </c>
      <c r="W86" s="100">
        <f t="shared" si="25"/>
        <v>3.9715346848853982E-4</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6.9902847395716282E-3</v>
      </c>
      <c r="J87" s="67">
        <f t="shared" si="18"/>
        <v>5.0685283291544269E-4</v>
      </c>
      <c r="K87" s="100">
        <f t="shared" si="20"/>
        <v>3.3790188861029509E-4</v>
      </c>
      <c r="O87" s="96">
        <f>Amnt_Deposited!B82</f>
        <v>2068</v>
      </c>
      <c r="P87" s="99">
        <f>Amnt_Deposited!H82</f>
        <v>0</v>
      </c>
      <c r="Q87" s="284">
        <f>MCF!R86</f>
        <v>0.6</v>
      </c>
      <c r="R87" s="67">
        <f t="shared" si="19"/>
        <v>0</v>
      </c>
      <c r="S87" s="67">
        <f t="shared" si="21"/>
        <v>0</v>
      </c>
      <c r="T87" s="67">
        <f t="shared" si="22"/>
        <v>0</v>
      </c>
      <c r="U87" s="67">
        <f t="shared" si="23"/>
        <v>7.6605860159689116E-3</v>
      </c>
      <c r="V87" s="67">
        <f t="shared" si="24"/>
        <v>5.5545515935938956E-4</v>
      </c>
      <c r="W87" s="100">
        <f t="shared" si="25"/>
        <v>3.7030343957292634E-4</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6.5176982905594469E-3</v>
      </c>
      <c r="J88" s="67">
        <f t="shared" si="18"/>
        <v>4.7258644901218094E-4</v>
      </c>
      <c r="K88" s="100">
        <f t="shared" si="20"/>
        <v>3.1505763267478728E-4</v>
      </c>
      <c r="O88" s="96">
        <f>Amnt_Deposited!B83</f>
        <v>2069</v>
      </c>
      <c r="P88" s="99">
        <f>Amnt_Deposited!H83</f>
        <v>0</v>
      </c>
      <c r="Q88" s="284">
        <f>MCF!R87</f>
        <v>0.6</v>
      </c>
      <c r="R88" s="67">
        <f t="shared" si="19"/>
        <v>0</v>
      </c>
      <c r="S88" s="67">
        <f t="shared" si="21"/>
        <v>0</v>
      </c>
      <c r="T88" s="67">
        <f t="shared" si="22"/>
        <v>0</v>
      </c>
      <c r="U88" s="67">
        <f t="shared" si="23"/>
        <v>7.1426830581473432E-3</v>
      </c>
      <c r="V88" s="67">
        <f t="shared" si="24"/>
        <v>5.1790295782156847E-4</v>
      </c>
      <c r="W88" s="100">
        <f t="shared" si="25"/>
        <v>3.4526863854771229E-4</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6.0770616061291919E-3</v>
      </c>
      <c r="J89" s="67">
        <f t="shared" si="18"/>
        <v>4.4063668443025504E-4</v>
      </c>
      <c r="K89" s="100">
        <f t="shared" si="20"/>
        <v>2.9375778962016999E-4</v>
      </c>
      <c r="O89" s="96">
        <f>Amnt_Deposited!B84</f>
        <v>2070</v>
      </c>
      <c r="P89" s="99">
        <f>Amnt_Deposited!H84</f>
        <v>0</v>
      </c>
      <c r="Q89" s="284">
        <f>MCF!R88</f>
        <v>0.6</v>
      </c>
      <c r="R89" s="67">
        <f t="shared" si="19"/>
        <v>0</v>
      </c>
      <c r="S89" s="67">
        <f t="shared" si="21"/>
        <v>0</v>
      </c>
      <c r="T89" s="67">
        <f t="shared" si="22"/>
        <v>0</v>
      </c>
      <c r="U89" s="67">
        <f t="shared" si="23"/>
        <v>6.6597935409635021E-3</v>
      </c>
      <c r="V89" s="67">
        <f t="shared" si="24"/>
        <v>4.8288951718384145E-4</v>
      </c>
      <c r="W89" s="100">
        <f t="shared" si="25"/>
        <v>3.219263447892276E-4</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5.6662146847425744E-3</v>
      </c>
      <c r="J90" s="67">
        <f t="shared" si="18"/>
        <v>4.1084692138661737E-4</v>
      </c>
      <c r="K90" s="100">
        <f t="shared" si="20"/>
        <v>2.7389794759107825E-4</v>
      </c>
      <c r="O90" s="96">
        <f>Amnt_Deposited!B85</f>
        <v>2071</v>
      </c>
      <c r="P90" s="99">
        <f>Amnt_Deposited!H85</f>
        <v>0</v>
      </c>
      <c r="Q90" s="284">
        <f>MCF!R89</f>
        <v>0.6</v>
      </c>
      <c r="R90" s="67">
        <f t="shared" si="19"/>
        <v>0</v>
      </c>
      <c r="S90" s="67">
        <f t="shared" si="21"/>
        <v>0</v>
      </c>
      <c r="T90" s="67">
        <f t="shared" si="22"/>
        <v>0</v>
      </c>
      <c r="U90" s="67">
        <f t="shared" si="23"/>
        <v>6.2095503394439212E-3</v>
      </c>
      <c r="V90" s="67">
        <f t="shared" si="24"/>
        <v>4.5024320151958099E-4</v>
      </c>
      <c r="W90" s="100">
        <f t="shared" si="25"/>
        <v>3.0016213434638729E-4</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5.2831435543143077E-3</v>
      </c>
      <c r="J91" s="67">
        <f t="shared" si="18"/>
        <v>3.83071130428267E-4</v>
      </c>
      <c r="K91" s="100">
        <f t="shared" si="20"/>
        <v>2.5538075361884467E-4</v>
      </c>
      <c r="O91" s="96">
        <f>Amnt_Deposited!B86</f>
        <v>2072</v>
      </c>
      <c r="P91" s="99">
        <f>Amnt_Deposited!H86</f>
        <v>0</v>
      </c>
      <c r="Q91" s="284">
        <f>MCF!R90</f>
        <v>0.6</v>
      </c>
      <c r="R91" s="67">
        <f t="shared" si="19"/>
        <v>0</v>
      </c>
      <c r="S91" s="67">
        <f t="shared" si="21"/>
        <v>0</v>
      </c>
      <c r="T91" s="67">
        <f t="shared" si="22"/>
        <v>0</v>
      </c>
      <c r="U91" s="67">
        <f t="shared" si="23"/>
        <v>5.7897463608923951E-3</v>
      </c>
      <c r="V91" s="67">
        <f t="shared" si="24"/>
        <v>4.1980397855152579E-4</v>
      </c>
      <c r="W91" s="100">
        <f t="shared" si="25"/>
        <v>2.7986931903435051E-4</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4.9259703997186063E-3</v>
      </c>
      <c r="J92" s="67">
        <f t="shared" si="18"/>
        <v>3.5717315459570165E-4</v>
      </c>
      <c r="K92" s="100">
        <f t="shared" si="20"/>
        <v>2.3811543639713442E-4</v>
      </c>
      <c r="O92" s="96">
        <f>Amnt_Deposited!B87</f>
        <v>2073</v>
      </c>
      <c r="P92" s="99">
        <f>Amnt_Deposited!H87</f>
        <v>0</v>
      </c>
      <c r="Q92" s="284">
        <f>MCF!R91</f>
        <v>0.6</v>
      </c>
      <c r="R92" s="67">
        <f t="shared" si="19"/>
        <v>0</v>
      </c>
      <c r="S92" s="67">
        <f t="shared" si="21"/>
        <v>0</v>
      </c>
      <c r="T92" s="67">
        <f t="shared" si="22"/>
        <v>0</v>
      </c>
      <c r="U92" s="67">
        <f t="shared" si="23"/>
        <v>5.3983237257190231E-3</v>
      </c>
      <c r="V92" s="67">
        <f t="shared" si="24"/>
        <v>3.9142263517337185E-4</v>
      </c>
      <c r="W92" s="100">
        <f t="shared" si="25"/>
        <v>2.6094842344891455E-4</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4.5929443577372624E-3</v>
      </c>
      <c r="J93" s="67">
        <f t="shared" si="18"/>
        <v>3.3302604198134407E-4</v>
      </c>
      <c r="K93" s="100">
        <f t="shared" si="20"/>
        <v>2.2201736132089603E-4</v>
      </c>
      <c r="O93" s="96">
        <f>Amnt_Deposited!B88</f>
        <v>2074</v>
      </c>
      <c r="P93" s="99">
        <f>Amnt_Deposited!H88</f>
        <v>0</v>
      </c>
      <c r="Q93" s="284">
        <f>MCF!R92</f>
        <v>0.6</v>
      </c>
      <c r="R93" s="67">
        <f t="shared" si="19"/>
        <v>0</v>
      </c>
      <c r="S93" s="67">
        <f t="shared" si="21"/>
        <v>0</v>
      </c>
      <c r="T93" s="67">
        <f t="shared" si="22"/>
        <v>0</v>
      </c>
      <c r="U93" s="67">
        <f t="shared" si="23"/>
        <v>5.0333636797120704E-3</v>
      </c>
      <c r="V93" s="67">
        <f t="shared" si="24"/>
        <v>3.6496004600695259E-4</v>
      </c>
      <c r="W93" s="100">
        <f t="shared" si="25"/>
        <v>2.4330669733796839E-4</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4.2824329343261183E-3</v>
      </c>
      <c r="J94" s="67">
        <f t="shared" si="18"/>
        <v>3.1051142341114411E-4</v>
      </c>
      <c r="K94" s="100">
        <f t="shared" si="20"/>
        <v>2.0700761560742939E-4</v>
      </c>
      <c r="O94" s="96">
        <f>Amnt_Deposited!B89</f>
        <v>2075</v>
      </c>
      <c r="P94" s="99">
        <f>Amnt_Deposited!H89</f>
        <v>0</v>
      </c>
      <c r="Q94" s="284">
        <f>MCF!R93</f>
        <v>0.6</v>
      </c>
      <c r="R94" s="67">
        <f t="shared" si="19"/>
        <v>0</v>
      </c>
      <c r="S94" s="67">
        <f t="shared" si="21"/>
        <v>0</v>
      </c>
      <c r="T94" s="67">
        <f t="shared" si="22"/>
        <v>0</v>
      </c>
      <c r="U94" s="67">
        <f t="shared" si="23"/>
        <v>4.693077188302597E-3</v>
      </c>
      <c r="V94" s="67">
        <f t="shared" si="24"/>
        <v>3.4028649140947315E-4</v>
      </c>
      <c r="W94" s="100">
        <f t="shared" si="25"/>
        <v>2.2685766093964875E-4</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3.9929140021273679E-3</v>
      </c>
      <c r="J95" s="67">
        <f t="shared" si="18"/>
        <v>2.8951893219874994E-4</v>
      </c>
      <c r="K95" s="100">
        <f t="shared" si="20"/>
        <v>1.9301262146583328E-4</v>
      </c>
      <c r="O95" s="96">
        <f>Amnt_Deposited!B90</f>
        <v>2076</v>
      </c>
      <c r="P95" s="99">
        <f>Amnt_Deposited!H90</f>
        <v>0</v>
      </c>
      <c r="Q95" s="284">
        <f>MCF!R94</f>
        <v>0.6</v>
      </c>
      <c r="R95" s="67">
        <f t="shared" si="19"/>
        <v>0</v>
      </c>
      <c r="S95" s="67">
        <f t="shared" si="21"/>
        <v>0</v>
      </c>
      <c r="T95" s="67">
        <f t="shared" si="22"/>
        <v>0</v>
      </c>
      <c r="U95" s="67">
        <f t="shared" si="23"/>
        <v>4.3757961667149261E-3</v>
      </c>
      <c r="V95" s="67">
        <f t="shared" si="24"/>
        <v>3.1728102158767125E-4</v>
      </c>
      <c r="W95" s="100">
        <f t="shared" si="25"/>
        <v>2.1152068105844749E-4</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3.7229683389994844E-3</v>
      </c>
      <c r="J96" s="67">
        <f t="shared" si="18"/>
        <v>2.6994566312788366E-4</v>
      </c>
      <c r="K96" s="100">
        <f t="shared" si="20"/>
        <v>1.7996377541858909E-4</v>
      </c>
      <c r="O96" s="96">
        <f>Amnt_Deposited!B91</f>
        <v>2077</v>
      </c>
      <c r="P96" s="99">
        <f>Amnt_Deposited!H91</f>
        <v>0</v>
      </c>
      <c r="Q96" s="284">
        <f>MCF!R95</f>
        <v>0.6</v>
      </c>
      <c r="R96" s="67">
        <f t="shared" si="19"/>
        <v>0</v>
      </c>
      <c r="S96" s="67">
        <f t="shared" si="21"/>
        <v>0</v>
      </c>
      <c r="T96" s="67">
        <f t="shared" si="22"/>
        <v>0</v>
      </c>
      <c r="U96" s="67">
        <f t="shared" si="23"/>
        <v>4.0799653030131359E-3</v>
      </c>
      <c r="V96" s="67">
        <f t="shared" si="24"/>
        <v>2.958308637017905E-4</v>
      </c>
      <c r="W96" s="100">
        <f t="shared" si="25"/>
        <v>1.9722057580119366E-4</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3.4712726709886328E-3</v>
      </c>
      <c r="J97" s="67">
        <f t="shared" si="18"/>
        <v>2.5169566801085179E-4</v>
      </c>
      <c r="K97" s="100">
        <f t="shared" si="20"/>
        <v>1.6779711200723451E-4</v>
      </c>
      <c r="O97" s="96">
        <f>Amnt_Deposited!B92</f>
        <v>2078</v>
      </c>
      <c r="P97" s="99">
        <f>Amnt_Deposited!H92</f>
        <v>0</v>
      </c>
      <c r="Q97" s="284">
        <f>MCF!R96</f>
        <v>0.6</v>
      </c>
      <c r="R97" s="67">
        <f t="shared" si="19"/>
        <v>0</v>
      </c>
      <c r="S97" s="67">
        <f t="shared" si="21"/>
        <v>0</v>
      </c>
      <c r="T97" s="67">
        <f t="shared" si="22"/>
        <v>0</v>
      </c>
      <c r="U97" s="67">
        <f t="shared" si="23"/>
        <v>3.8041344339601476E-3</v>
      </c>
      <c r="V97" s="67">
        <f t="shared" si="24"/>
        <v>2.7583086905298839E-4</v>
      </c>
      <c r="W97" s="100">
        <f t="shared" si="25"/>
        <v>1.8388724603532559E-4</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3.2365931856382152E-3</v>
      </c>
      <c r="J98" s="67">
        <f t="shared" si="18"/>
        <v>2.3467948535041747E-4</v>
      </c>
      <c r="K98" s="100">
        <f t="shared" si="20"/>
        <v>1.5645299023361165E-4</v>
      </c>
      <c r="O98" s="96">
        <f>Amnt_Deposited!B93</f>
        <v>2079</v>
      </c>
      <c r="P98" s="99">
        <f>Amnt_Deposited!H93</f>
        <v>0</v>
      </c>
      <c r="Q98" s="284">
        <f>MCF!R97</f>
        <v>0.6</v>
      </c>
      <c r="R98" s="67">
        <f t="shared" si="19"/>
        <v>0</v>
      </c>
      <c r="S98" s="67">
        <f t="shared" si="21"/>
        <v>0</v>
      </c>
      <c r="T98" s="67">
        <f t="shared" si="22"/>
        <v>0</v>
      </c>
      <c r="U98" s="67">
        <f t="shared" si="23"/>
        <v>3.5469514363158541E-3</v>
      </c>
      <c r="V98" s="67">
        <f t="shared" si="24"/>
        <v>2.5718299764429325E-4</v>
      </c>
      <c r="W98" s="100">
        <f t="shared" si="25"/>
        <v>1.7145533176286215E-4</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3.0177794838387776E-3</v>
      </c>
      <c r="J99" s="68">
        <f t="shared" si="18"/>
        <v>2.1881370179943776E-4</v>
      </c>
      <c r="K99" s="102">
        <f t="shared" si="20"/>
        <v>1.4587580119962515E-4</v>
      </c>
      <c r="O99" s="97">
        <f>Amnt_Deposited!B94</f>
        <v>2080</v>
      </c>
      <c r="P99" s="101">
        <f>Amnt_Deposited!H94</f>
        <v>0</v>
      </c>
      <c r="Q99" s="285">
        <f>MCF!R98</f>
        <v>0.6</v>
      </c>
      <c r="R99" s="68">
        <f t="shared" si="19"/>
        <v>0</v>
      </c>
      <c r="S99" s="68">
        <f>R99*$W$12</f>
        <v>0</v>
      </c>
      <c r="T99" s="68">
        <f>R99*(1-$W$12)</f>
        <v>0</v>
      </c>
      <c r="U99" s="68">
        <f>S99+U98*$W$10</f>
        <v>3.3071555987274292E-3</v>
      </c>
      <c r="V99" s="68">
        <f>U98*(1-$W$10)+T99</f>
        <v>2.3979583758842508E-4</v>
      </c>
      <c r="W99" s="102">
        <f t="shared" si="25"/>
        <v>1.5986389172561671E-4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F18" sqref="F18"/>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74" t="s">
        <v>338</v>
      </c>
      <c r="E2" s="875"/>
      <c r="F2" s="876"/>
    </row>
    <row r="3" spans="1:18" ht="16.5" thickBot="1">
      <c r="B3" s="12"/>
      <c r="C3" s="5" t="s">
        <v>276</v>
      </c>
      <c r="D3" s="874" t="s">
        <v>337</v>
      </c>
      <c r="E3" s="875"/>
      <c r="F3" s="876"/>
    </row>
    <row r="4" spans="1:18" ht="16.5" thickBot="1">
      <c r="B4" s="12"/>
      <c r="C4" s="5" t="s">
        <v>30</v>
      </c>
      <c r="D4" s="874" t="s">
        <v>266</v>
      </c>
      <c r="E4" s="875"/>
      <c r="F4" s="876"/>
    </row>
    <row r="5" spans="1:18" ht="16.5" thickBot="1">
      <c r="B5" s="12"/>
      <c r="C5" s="5" t="s">
        <v>117</v>
      </c>
      <c r="D5" s="877"/>
      <c r="E5" s="878"/>
      <c r="F5" s="879"/>
    </row>
    <row r="6" spans="1:18">
      <c r="B6" s="13" t="s">
        <v>201</v>
      </c>
    </row>
    <row r="7" spans="1:18">
      <c r="B7" s="20" t="s">
        <v>31</v>
      </c>
    </row>
    <row r="8" spans="1:18" ht="13.5" thickBot="1">
      <c r="B8" s="20"/>
    </row>
    <row r="9" spans="1:18" ht="12.75" customHeight="1">
      <c r="A9" s="1"/>
      <c r="C9" s="872" t="s">
        <v>18</v>
      </c>
      <c r="D9" s="873"/>
      <c r="E9" s="870" t="s">
        <v>100</v>
      </c>
      <c r="F9" s="871"/>
      <c r="H9" s="872" t="s">
        <v>18</v>
      </c>
      <c r="I9" s="873"/>
      <c r="J9" s="870" t="s">
        <v>100</v>
      </c>
      <c r="K9" s="871"/>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68" t="s">
        <v>250</v>
      </c>
      <c r="D12" s="869"/>
      <c r="E12" s="868" t="s">
        <v>250</v>
      </c>
      <c r="F12" s="869"/>
      <c r="H12" s="868" t="s">
        <v>251</v>
      </c>
      <c r="I12" s="869"/>
      <c r="J12" s="868" t="s">
        <v>251</v>
      </c>
      <c r="K12" s="869"/>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65" t="s">
        <v>250</v>
      </c>
      <c r="E61" s="866"/>
      <c r="F61" s="867"/>
      <c r="H61" s="38"/>
      <c r="I61" s="865" t="s">
        <v>251</v>
      </c>
      <c r="J61" s="866"/>
      <c r="K61" s="867"/>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80" t="s">
        <v>317</v>
      </c>
      <c r="C71" s="880"/>
      <c r="D71" s="881" t="s">
        <v>318</v>
      </c>
      <c r="E71" s="881"/>
      <c r="F71" s="881"/>
      <c r="G71" s="881"/>
      <c r="H71" s="881"/>
    </row>
    <row r="72" spans="2:8">
      <c r="B72" s="880" t="s">
        <v>319</v>
      </c>
      <c r="C72" s="880"/>
      <c r="D72" s="881" t="s">
        <v>320</v>
      </c>
      <c r="E72" s="881"/>
      <c r="F72" s="881"/>
      <c r="G72" s="881"/>
      <c r="H72" s="881"/>
    </row>
    <row r="73" spans="2:8">
      <c r="B73" s="880" t="s">
        <v>321</v>
      </c>
      <c r="C73" s="880"/>
      <c r="D73" s="881" t="s">
        <v>322</v>
      </c>
      <c r="E73" s="881"/>
      <c r="F73" s="881"/>
      <c r="G73" s="881"/>
      <c r="H73" s="881"/>
    </row>
    <row r="74" spans="2:8">
      <c r="B74" s="880" t="s">
        <v>323</v>
      </c>
      <c r="C74" s="880"/>
      <c r="D74" s="881" t="s">
        <v>324</v>
      </c>
      <c r="E74" s="881"/>
      <c r="F74" s="881"/>
      <c r="G74" s="881"/>
      <c r="H74" s="881"/>
    </row>
    <row r="75" spans="2:8">
      <c r="B75" s="561"/>
      <c r="C75" s="562"/>
      <c r="D75" s="562"/>
      <c r="E75" s="562"/>
      <c r="F75" s="562"/>
      <c r="G75" s="562"/>
      <c r="H75" s="562"/>
    </row>
    <row r="76" spans="2:8">
      <c r="B76" s="564"/>
      <c r="C76" s="565" t="s">
        <v>325</v>
      </c>
      <c r="D76" s="566" t="s">
        <v>87</v>
      </c>
      <c r="E76" s="566" t="s">
        <v>88</v>
      </c>
    </row>
    <row r="77" spans="2:8">
      <c r="B77" s="886" t="s">
        <v>133</v>
      </c>
      <c r="C77" s="567" t="s">
        <v>326</v>
      </c>
      <c r="D77" s="568" t="s">
        <v>327</v>
      </c>
      <c r="E77" s="568" t="s">
        <v>9</v>
      </c>
      <c r="F77" s="488"/>
      <c r="G77" s="547"/>
      <c r="H77" s="6"/>
    </row>
    <row r="78" spans="2:8">
      <c r="B78" s="887"/>
      <c r="C78" s="569"/>
      <c r="D78" s="570"/>
      <c r="E78" s="571"/>
      <c r="F78" s="6"/>
      <c r="G78" s="488"/>
      <c r="H78" s="6"/>
    </row>
    <row r="79" spans="2:8">
      <c r="B79" s="887"/>
      <c r="C79" s="569"/>
      <c r="D79" s="570"/>
      <c r="E79" s="571"/>
      <c r="F79" s="6"/>
      <c r="G79" s="488"/>
      <c r="H79" s="6"/>
    </row>
    <row r="80" spans="2:8">
      <c r="B80" s="887"/>
      <c r="C80" s="569"/>
      <c r="D80" s="570"/>
      <c r="E80" s="571"/>
      <c r="F80" s="6"/>
      <c r="G80" s="488"/>
      <c r="H80" s="6"/>
    </row>
    <row r="81" spans="2:8">
      <c r="B81" s="887"/>
      <c r="C81" s="569"/>
      <c r="D81" s="570"/>
      <c r="E81" s="571"/>
      <c r="F81" s="6"/>
      <c r="G81" s="488"/>
      <c r="H81" s="6"/>
    </row>
    <row r="82" spans="2:8">
      <c r="B82" s="887"/>
      <c r="C82" s="569"/>
      <c r="D82" s="570" t="s">
        <v>328</v>
      </c>
      <c r="E82" s="571"/>
      <c r="F82" s="6"/>
      <c r="G82" s="488"/>
      <c r="H82" s="6"/>
    </row>
    <row r="83" spans="2:8" ht="13.5" thickBot="1">
      <c r="B83" s="888"/>
      <c r="C83" s="572"/>
      <c r="D83" s="572"/>
      <c r="E83" s="573" t="s">
        <v>329</v>
      </c>
      <c r="F83" s="6"/>
      <c r="G83" s="6"/>
      <c r="H83" s="6"/>
    </row>
    <row r="84" spans="2:8" ht="13.5" thickTop="1">
      <c r="B84" s="564"/>
      <c r="C84" s="571"/>
      <c r="D84" s="564"/>
      <c r="E84" s="574"/>
      <c r="F84" s="6"/>
      <c r="G84" s="6"/>
      <c r="H84" s="6"/>
    </row>
    <row r="85" spans="2:8">
      <c r="B85" s="882" t="s">
        <v>330</v>
      </c>
      <c r="C85" s="883"/>
      <c r="D85" s="883"/>
      <c r="E85" s="884"/>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85" t="s">
        <v>333</v>
      </c>
      <c r="C95" s="885"/>
      <c r="D95" s="885"/>
      <c r="E95" s="578">
        <f>SUM(E86:E94)</f>
        <v>0.13702</v>
      </c>
    </row>
    <row r="96" spans="2:8">
      <c r="B96" s="882" t="s">
        <v>334</v>
      </c>
      <c r="C96" s="883"/>
      <c r="D96" s="883"/>
      <c r="E96" s="884"/>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85" t="s">
        <v>333</v>
      </c>
      <c r="C106" s="885"/>
      <c r="D106" s="885"/>
      <c r="E106" s="578">
        <f>SUM(E97:E105)</f>
        <v>0.15982100000000002</v>
      </c>
    </row>
    <row r="107" spans="2:5">
      <c r="B107" s="882" t="s">
        <v>335</v>
      </c>
      <c r="C107" s="883"/>
      <c r="D107" s="883"/>
      <c r="E107" s="884"/>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85" t="s">
        <v>333</v>
      </c>
      <c r="C117" s="885"/>
      <c r="D117" s="885"/>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7" customWidth="1"/>
    <col min="2" max="2" width="5.28515625" style="767" customWidth="1"/>
    <col min="3" max="4" width="9" style="767" customWidth="1"/>
    <col min="5" max="5" width="7.42578125" style="781" customWidth="1"/>
    <col min="6" max="6" width="10.85546875" style="767" customWidth="1"/>
    <col min="7" max="7" width="10.7109375" style="767" customWidth="1"/>
    <col min="8" max="8" width="10.140625" style="767" customWidth="1"/>
    <col min="9" max="9" width="14.42578125" style="767" customWidth="1"/>
    <col min="10" max="10" width="12" style="767" customWidth="1"/>
    <col min="11" max="11" width="10.28515625" style="767" customWidth="1"/>
    <col min="12" max="12" width="8.85546875" style="772"/>
    <col min="13" max="13" width="2.7109375" style="773" customWidth="1"/>
    <col min="14" max="16384" width="8.85546875" style="772"/>
  </cols>
  <sheetData>
    <row r="2" spans="1:23" ht="15.75">
      <c r="B2" s="768" t="s">
        <v>309</v>
      </c>
      <c r="C2" s="769"/>
      <c r="D2" s="769"/>
      <c r="E2" s="770"/>
      <c r="F2" s="771"/>
      <c r="G2" s="771"/>
      <c r="H2" s="771"/>
      <c r="I2" s="771"/>
      <c r="J2" s="771"/>
      <c r="K2" s="771"/>
    </row>
    <row r="3" spans="1:23" ht="15">
      <c r="B3" s="774" t="str">
        <f>IF(Select2=1,"This sheet applies only to the bulk waste option and can be deleted when the waste composition option has been chosen","")</f>
        <v>This sheet applies only to the bulk waste option and can be deleted when the waste composition option has been chosen</v>
      </c>
      <c r="C3" s="769"/>
      <c r="D3" s="769"/>
      <c r="E3" s="770"/>
      <c r="F3" s="771"/>
      <c r="G3" s="771"/>
      <c r="H3" s="771"/>
      <c r="I3" s="771"/>
      <c r="J3" s="771"/>
      <c r="K3" s="771"/>
    </row>
    <row r="4" spans="1:23" ht="16.5" thickBot="1">
      <c r="B4" s="775"/>
      <c r="C4" s="776"/>
      <c r="D4" s="776"/>
      <c r="E4" s="777"/>
      <c r="F4" s="778"/>
      <c r="G4" s="778"/>
      <c r="H4" s="778"/>
      <c r="I4" s="778"/>
      <c r="J4" s="778"/>
      <c r="K4" s="778"/>
    </row>
    <row r="5" spans="1:23" ht="26.25" thickBot="1">
      <c r="B5" s="779"/>
      <c r="C5" s="780"/>
      <c r="D5" s="780"/>
      <c r="F5" s="782"/>
      <c r="G5" s="783"/>
      <c r="H5" s="783"/>
      <c r="I5" s="783"/>
      <c r="J5" s="783"/>
      <c r="K5" s="784" t="s">
        <v>7</v>
      </c>
      <c r="O5" s="779"/>
      <c r="P5" s="780"/>
      <c r="Q5" s="781"/>
      <c r="R5" s="782"/>
      <c r="S5" s="783"/>
      <c r="T5" s="783"/>
      <c r="U5" s="783"/>
      <c r="V5" s="783"/>
      <c r="W5" s="784" t="s">
        <v>7</v>
      </c>
    </row>
    <row r="6" spans="1:23">
      <c r="B6" s="779"/>
      <c r="C6" s="780"/>
      <c r="D6" s="780"/>
      <c r="F6" s="785" t="s">
        <v>9</v>
      </c>
      <c r="G6" s="786"/>
      <c r="H6" s="786"/>
      <c r="I6" s="787"/>
      <c r="J6" s="788" t="s">
        <v>9</v>
      </c>
      <c r="K6" s="789">
        <f>Parameters!O26</f>
        <v>0</v>
      </c>
      <c r="O6" s="779"/>
      <c r="P6" s="780"/>
      <c r="Q6" s="781"/>
      <c r="R6" s="785" t="s">
        <v>9</v>
      </c>
      <c r="S6" s="786"/>
      <c r="T6" s="786"/>
      <c r="U6" s="787"/>
      <c r="V6" s="788" t="s">
        <v>9</v>
      </c>
      <c r="W6" s="789">
        <f>Parameters!R26</f>
        <v>0</v>
      </c>
    </row>
    <row r="7" spans="1:23" ht="13.5" thickBot="1">
      <c r="B7" s="779"/>
      <c r="C7" s="780"/>
      <c r="D7" s="780"/>
      <c r="F7" s="790" t="s">
        <v>12</v>
      </c>
      <c r="G7" s="791"/>
      <c r="H7" s="791"/>
      <c r="I7" s="792"/>
      <c r="J7" s="793" t="s">
        <v>12</v>
      </c>
      <c r="K7" s="794">
        <f>DOCF</f>
        <v>0.5</v>
      </c>
      <c r="O7" s="779"/>
      <c r="P7" s="780"/>
      <c r="Q7" s="781"/>
      <c r="R7" s="790" t="s">
        <v>12</v>
      </c>
      <c r="S7" s="791"/>
      <c r="T7" s="791"/>
      <c r="U7" s="792"/>
      <c r="V7" s="793" t="s">
        <v>12</v>
      </c>
      <c r="W7" s="794">
        <f>DOCF</f>
        <v>0.5</v>
      </c>
    </row>
    <row r="8" spans="1:23">
      <c r="F8" s="785" t="s">
        <v>192</v>
      </c>
      <c r="G8" s="786"/>
      <c r="H8" s="786"/>
      <c r="I8" s="787"/>
      <c r="J8" s="788" t="s">
        <v>188</v>
      </c>
      <c r="K8" s="795">
        <f>Parameters!O45</f>
        <v>0</v>
      </c>
      <c r="O8" s="767"/>
      <c r="P8" s="767"/>
      <c r="Q8" s="781"/>
      <c r="R8" s="785" t="s">
        <v>192</v>
      </c>
      <c r="S8" s="786"/>
      <c r="T8" s="786"/>
      <c r="U8" s="787"/>
      <c r="V8" s="788" t="s">
        <v>188</v>
      </c>
      <c r="W8" s="795">
        <f>Parameters!O45</f>
        <v>0</v>
      </c>
    </row>
    <row r="9" spans="1:23" ht="15.75">
      <c r="F9" s="796" t="s">
        <v>190</v>
      </c>
      <c r="G9" s="797"/>
      <c r="H9" s="797"/>
      <c r="I9" s="798"/>
      <c r="J9" s="799" t="s">
        <v>189</v>
      </c>
      <c r="K9" s="800" t="e">
        <f>LN(2)/$K$8</f>
        <v>#DIV/0!</v>
      </c>
      <c r="O9" s="767"/>
      <c r="P9" s="767"/>
      <c r="Q9" s="781"/>
      <c r="R9" s="796" t="s">
        <v>190</v>
      </c>
      <c r="S9" s="797"/>
      <c r="T9" s="797"/>
      <c r="U9" s="798"/>
      <c r="V9" s="799" t="s">
        <v>189</v>
      </c>
      <c r="W9" s="800" t="e">
        <f>LN(2)/$W$8</f>
        <v>#DIV/0!</v>
      </c>
    </row>
    <row r="10" spans="1:23">
      <c r="F10" s="801" t="s">
        <v>84</v>
      </c>
      <c r="G10" s="802"/>
      <c r="H10" s="802"/>
      <c r="I10" s="803"/>
      <c r="J10" s="804" t="s">
        <v>148</v>
      </c>
      <c r="K10" s="805">
        <f>EXP(-$K$8)</f>
        <v>1</v>
      </c>
      <c r="O10" s="767"/>
      <c r="P10" s="767"/>
      <c r="Q10" s="781"/>
      <c r="R10" s="801" t="s">
        <v>84</v>
      </c>
      <c r="S10" s="802"/>
      <c r="T10" s="802"/>
      <c r="U10" s="803"/>
      <c r="V10" s="804" t="s">
        <v>148</v>
      </c>
      <c r="W10" s="805">
        <f>EXP(-$W$8)</f>
        <v>1</v>
      </c>
    </row>
    <row r="11" spans="1:23">
      <c r="F11" s="801" t="s">
        <v>8</v>
      </c>
      <c r="G11" s="802"/>
      <c r="H11" s="802"/>
      <c r="I11" s="803"/>
      <c r="J11" s="804" t="s">
        <v>83</v>
      </c>
      <c r="K11" s="805">
        <v>13</v>
      </c>
      <c r="O11" s="767"/>
      <c r="P11" s="767"/>
      <c r="Q11" s="781"/>
      <c r="R11" s="801" t="s">
        <v>8</v>
      </c>
      <c r="S11" s="802"/>
      <c r="T11" s="802"/>
      <c r="U11" s="803"/>
      <c r="V11" s="804" t="s">
        <v>83</v>
      </c>
      <c r="W11" s="805">
        <v>13</v>
      </c>
    </row>
    <row r="12" spans="1:23" ht="13.5" thickBot="1">
      <c r="F12" s="806" t="s">
        <v>85</v>
      </c>
      <c r="G12" s="807"/>
      <c r="H12" s="807"/>
      <c r="I12" s="808"/>
      <c r="J12" s="809" t="s">
        <v>179</v>
      </c>
      <c r="K12" s="810">
        <f>EXP(-$K$8*((13-K11)/12))</f>
        <v>1</v>
      </c>
      <c r="O12" s="767"/>
      <c r="P12" s="767"/>
      <c r="Q12" s="781"/>
      <c r="R12" s="806" t="s">
        <v>85</v>
      </c>
      <c r="S12" s="807"/>
      <c r="T12" s="807"/>
      <c r="U12" s="808"/>
      <c r="V12" s="809" t="s">
        <v>179</v>
      </c>
      <c r="W12" s="810">
        <f>EXP(-$W$8*((13-W11)/12))</f>
        <v>1</v>
      </c>
    </row>
    <row r="13" spans="1:23" ht="13.5" thickBot="1">
      <c r="C13" s="811"/>
      <c r="D13" s="811"/>
      <c r="F13" s="812" t="s">
        <v>86</v>
      </c>
      <c r="G13" s="813"/>
      <c r="H13" s="813"/>
      <c r="I13" s="814"/>
      <c r="J13" s="815" t="s">
        <v>82</v>
      </c>
      <c r="K13" s="816">
        <f>CH4_fraction</f>
        <v>0.5</v>
      </c>
      <c r="O13" s="767"/>
      <c r="P13" s="811"/>
      <c r="Q13" s="781"/>
      <c r="R13" s="812" t="s">
        <v>86</v>
      </c>
      <c r="S13" s="813"/>
      <c r="T13" s="813"/>
      <c r="U13" s="814"/>
      <c r="V13" s="815" t="s">
        <v>82</v>
      </c>
      <c r="W13" s="816">
        <f>CH4_fraction</f>
        <v>0.5</v>
      </c>
    </row>
    <row r="14" spans="1:23" ht="13.5" thickBot="1">
      <c r="F14" s="817"/>
      <c r="G14" s="817"/>
      <c r="H14" s="817"/>
      <c r="I14" s="817"/>
      <c r="J14" s="817"/>
      <c r="K14" s="817"/>
      <c r="O14" s="767"/>
      <c r="P14" s="767"/>
      <c r="Q14" s="781"/>
      <c r="R14" s="817"/>
      <c r="S14" s="817"/>
      <c r="T14" s="817"/>
      <c r="U14" s="817"/>
      <c r="V14" s="817"/>
      <c r="W14" s="817"/>
    </row>
    <row r="15" spans="1:23" ht="89.25">
      <c r="B15" s="818" t="s">
        <v>1</v>
      </c>
      <c r="C15" s="819" t="s">
        <v>10</v>
      </c>
      <c r="D15" s="820" t="s">
        <v>239</v>
      </c>
      <c r="E15" s="821" t="s">
        <v>11</v>
      </c>
      <c r="F15" s="822" t="s">
        <v>180</v>
      </c>
      <c r="G15" s="822" t="s">
        <v>181</v>
      </c>
      <c r="H15" s="822" t="s">
        <v>182</v>
      </c>
      <c r="I15" s="822" t="s">
        <v>183</v>
      </c>
      <c r="J15" s="822" t="s">
        <v>184</v>
      </c>
      <c r="K15" s="823" t="s">
        <v>185</v>
      </c>
      <c r="O15" s="818" t="s">
        <v>1</v>
      </c>
      <c r="P15" s="819" t="s">
        <v>10</v>
      </c>
      <c r="Q15" s="821" t="s">
        <v>11</v>
      </c>
      <c r="R15" s="822" t="s">
        <v>180</v>
      </c>
      <c r="S15" s="822" t="s">
        <v>181</v>
      </c>
      <c r="T15" s="822" t="s">
        <v>182</v>
      </c>
      <c r="U15" s="822" t="s">
        <v>183</v>
      </c>
      <c r="V15" s="822" t="s">
        <v>184</v>
      </c>
      <c r="W15" s="823" t="s">
        <v>185</v>
      </c>
    </row>
    <row r="16" spans="1:23" ht="45">
      <c r="A16" s="824"/>
      <c r="B16" s="825"/>
      <c r="C16" s="826" t="s">
        <v>186</v>
      </c>
      <c r="D16" s="826" t="s">
        <v>240</v>
      </c>
      <c r="E16" s="827" t="s">
        <v>11</v>
      </c>
      <c r="F16" s="828" t="s">
        <v>254</v>
      </c>
      <c r="G16" s="828" t="s">
        <v>149</v>
      </c>
      <c r="H16" s="828" t="s">
        <v>150</v>
      </c>
      <c r="I16" s="828" t="s">
        <v>151</v>
      </c>
      <c r="J16" s="828" t="s">
        <v>191</v>
      </c>
      <c r="K16" s="829" t="s">
        <v>152</v>
      </c>
      <c r="O16" s="825"/>
      <c r="P16" s="826" t="s">
        <v>186</v>
      </c>
      <c r="Q16" s="827" t="s">
        <v>11</v>
      </c>
      <c r="R16" s="828" t="s">
        <v>187</v>
      </c>
      <c r="S16" s="828" t="s">
        <v>149</v>
      </c>
      <c r="T16" s="828" t="s">
        <v>150</v>
      </c>
      <c r="U16" s="828" t="s">
        <v>151</v>
      </c>
      <c r="V16" s="828" t="s">
        <v>191</v>
      </c>
      <c r="W16" s="829" t="s">
        <v>152</v>
      </c>
    </row>
    <row r="17" spans="2:23" ht="13.5" thickBot="1">
      <c r="B17" s="830"/>
      <c r="C17" s="831" t="s">
        <v>15</v>
      </c>
      <c r="D17" s="832" t="s">
        <v>20</v>
      </c>
      <c r="E17" s="832" t="s">
        <v>20</v>
      </c>
      <c r="F17" s="833" t="s">
        <v>15</v>
      </c>
      <c r="G17" s="833" t="s">
        <v>15</v>
      </c>
      <c r="H17" s="833" t="s">
        <v>15</v>
      </c>
      <c r="I17" s="833" t="s">
        <v>15</v>
      </c>
      <c r="J17" s="833" t="s">
        <v>15</v>
      </c>
      <c r="K17" s="834" t="s">
        <v>15</v>
      </c>
      <c r="O17" s="830"/>
      <c r="P17" s="831" t="s">
        <v>15</v>
      </c>
      <c r="Q17" s="832" t="s">
        <v>20</v>
      </c>
      <c r="R17" s="833" t="s">
        <v>15</v>
      </c>
      <c r="S17" s="833" t="s">
        <v>15</v>
      </c>
      <c r="T17" s="833" t="s">
        <v>15</v>
      </c>
      <c r="U17" s="833" t="s">
        <v>15</v>
      </c>
      <c r="V17" s="833" t="s">
        <v>15</v>
      </c>
      <c r="W17" s="834" t="s">
        <v>15</v>
      </c>
    </row>
    <row r="18" spans="2:23" ht="13.5" thickBot="1">
      <c r="B18" s="835"/>
      <c r="C18" s="836"/>
      <c r="D18" s="836"/>
      <c r="E18" s="837"/>
      <c r="F18" s="838"/>
      <c r="G18" s="839"/>
      <c r="H18" s="839"/>
      <c r="I18" s="839"/>
      <c r="J18" s="839"/>
      <c r="K18" s="840"/>
      <c r="O18" s="835"/>
      <c r="P18" s="836"/>
      <c r="Q18" s="837"/>
      <c r="R18" s="838"/>
      <c r="S18" s="839"/>
      <c r="T18" s="839"/>
      <c r="U18" s="839"/>
      <c r="V18" s="839"/>
      <c r="W18" s="840"/>
    </row>
    <row r="19" spans="2:23">
      <c r="B19" s="841">
        <f>Amnt_Deposited!B14</f>
        <v>2000</v>
      </c>
      <c r="C19" s="842">
        <f>Amnt_Deposited!O14</f>
        <v>0</v>
      </c>
      <c r="D19" s="843">
        <f>Dry_Matter_Content!O6</f>
        <v>0</v>
      </c>
      <c r="E19" s="844">
        <f>MCF!R18</f>
        <v>0.6</v>
      </c>
      <c r="F19" s="845">
        <f t="shared" ref="F19:F82" si="0">C19*D19*$K$6*DOCF*E19</f>
        <v>0</v>
      </c>
      <c r="G19" s="846">
        <f t="shared" ref="G19:G82" si="1">F19*$K$12</f>
        <v>0</v>
      </c>
      <c r="H19" s="846">
        <f t="shared" ref="H19:H82" si="2">F19*(1-$K$12)</f>
        <v>0</v>
      </c>
      <c r="I19" s="846">
        <f t="shared" ref="I19:I82" si="3">G19+I18*$K$10</f>
        <v>0</v>
      </c>
      <c r="J19" s="846">
        <f t="shared" ref="J19:J82" si="4">I18*(1-$K$10)+H19</f>
        <v>0</v>
      </c>
      <c r="K19" s="847">
        <f>J19*CH4_fraction*conv</f>
        <v>0</v>
      </c>
      <c r="O19" s="841">
        <f>Amnt_Deposited!B14</f>
        <v>2000</v>
      </c>
      <c r="P19" s="842">
        <f>Amnt_Deposited!O14</f>
        <v>0</v>
      </c>
      <c r="Q19" s="844">
        <f>MCF!R18</f>
        <v>0.6</v>
      </c>
      <c r="R19" s="845">
        <f t="shared" ref="R19:R82" si="5">P19*$W$6*DOCF*Q19</f>
        <v>0</v>
      </c>
      <c r="S19" s="846">
        <f>R19*$W$12</f>
        <v>0</v>
      </c>
      <c r="T19" s="846">
        <f>R19*(1-$W$12)</f>
        <v>0</v>
      </c>
      <c r="U19" s="846">
        <f>S19+U18*$W$10</f>
        <v>0</v>
      </c>
      <c r="V19" s="846">
        <f>U18*(1-$W$10)+T19</f>
        <v>0</v>
      </c>
      <c r="W19" s="847">
        <f>V19*CH4_fraction*conv</f>
        <v>0</v>
      </c>
    </row>
    <row r="20" spans="2:23">
      <c r="B20" s="848">
        <f>Amnt_Deposited!B15</f>
        <v>2001</v>
      </c>
      <c r="C20" s="849">
        <f>Amnt_Deposited!O15</f>
        <v>0</v>
      </c>
      <c r="D20" s="850">
        <f>Dry_Matter_Content!O7</f>
        <v>0</v>
      </c>
      <c r="E20" s="851">
        <f>MCF!R19</f>
        <v>0.6</v>
      </c>
      <c r="F20" s="852">
        <f t="shared" si="0"/>
        <v>0</v>
      </c>
      <c r="G20" s="852">
        <f t="shared" si="1"/>
        <v>0</v>
      </c>
      <c r="H20" s="852">
        <f t="shared" si="2"/>
        <v>0</v>
      </c>
      <c r="I20" s="852">
        <f t="shared" si="3"/>
        <v>0</v>
      </c>
      <c r="J20" s="852">
        <f t="shared" si="4"/>
        <v>0</v>
      </c>
      <c r="K20" s="853">
        <f>J20*CH4_fraction*conv</f>
        <v>0</v>
      </c>
      <c r="M20" s="854"/>
      <c r="O20" s="848">
        <f>Amnt_Deposited!B15</f>
        <v>2001</v>
      </c>
      <c r="P20" s="849">
        <f>Amnt_Deposited!O15</f>
        <v>0</v>
      </c>
      <c r="Q20" s="851">
        <f>MCF!R19</f>
        <v>0.6</v>
      </c>
      <c r="R20" s="852">
        <f t="shared" si="5"/>
        <v>0</v>
      </c>
      <c r="S20" s="852">
        <f>R20*$W$12</f>
        <v>0</v>
      </c>
      <c r="T20" s="852">
        <f>R20*(1-$W$12)</f>
        <v>0</v>
      </c>
      <c r="U20" s="852">
        <f>S20+U19*$W$10</f>
        <v>0</v>
      </c>
      <c r="V20" s="852">
        <f>U19*(1-$W$10)+T20</f>
        <v>0</v>
      </c>
      <c r="W20" s="853">
        <f>V20*CH4_fraction*conv</f>
        <v>0</v>
      </c>
    </row>
    <row r="21" spans="2:23">
      <c r="B21" s="848">
        <f>Amnt_Deposited!B16</f>
        <v>2002</v>
      </c>
      <c r="C21" s="849">
        <f>Amnt_Deposited!O16</f>
        <v>0</v>
      </c>
      <c r="D21" s="850">
        <f>Dry_Matter_Content!O8</f>
        <v>0</v>
      </c>
      <c r="E21" s="851">
        <f>MCF!R20</f>
        <v>0.6</v>
      </c>
      <c r="F21" s="852">
        <f t="shared" si="0"/>
        <v>0</v>
      </c>
      <c r="G21" s="852">
        <f t="shared" si="1"/>
        <v>0</v>
      </c>
      <c r="H21" s="852">
        <f t="shared" si="2"/>
        <v>0</v>
      </c>
      <c r="I21" s="852">
        <f t="shared" si="3"/>
        <v>0</v>
      </c>
      <c r="J21" s="852">
        <f t="shared" si="4"/>
        <v>0</v>
      </c>
      <c r="K21" s="853">
        <f t="shared" ref="K21:K84" si="6">J21*CH4_fraction*conv</f>
        <v>0</v>
      </c>
      <c r="O21" s="848">
        <f>Amnt_Deposited!B16</f>
        <v>2002</v>
      </c>
      <c r="P21" s="849">
        <f>Amnt_Deposited!O16</f>
        <v>0</v>
      </c>
      <c r="Q21" s="851">
        <f>MCF!R20</f>
        <v>0.6</v>
      </c>
      <c r="R21" s="852">
        <f t="shared" si="5"/>
        <v>0</v>
      </c>
      <c r="S21" s="852">
        <f t="shared" ref="S21:S84" si="7">R21*$W$12</f>
        <v>0</v>
      </c>
      <c r="T21" s="852">
        <f t="shared" ref="T21:T84" si="8">R21*(1-$W$12)</f>
        <v>0</v>
      </c>
      <c r="U21" s="852">
        <f t="shared" ref="U21:U84" si="9">S21+U20*$W$10</f>
        <v>0</v>
      </c>
      <c r="V21" s="852">
        <f t="shared" ref="V21:V84" si="10">U20*(1-$W$10)+T21</f>
        <v>0</v>
      </c>
      <c r="W21" s="853">
        <f t="shared" ref="W21:W84" si="11">V21*CH4_fraction*conv</f>
        <v>0</v>
      </c>
    </row>
    <row r="22" spans="2:23">
      <c r="B22" s="848">
        <f>Amnt_Deposited!B17</f>
        <v>2003</v>
      </c>
      <c r="C22" s="849">
        <f>Amnt_Deposited!O17</f>
        <v>0</v>
      </c>
      <c r="D22" s="850">
        <f>Dry_Matter_Content!O9</f>
        <v>0</v>
      </c>
      <c r="E22" s="851">
        <f>MCF!R21</f>
        <v>0.6</v>
      </c>
      <c r="F22" s="852">
        <f t="shared" si="0"/>
        <v>0</v>
      </c>
      <c r="G22" s="852">
        <f t="shared" si="1"/>
        <v>0</v>
      </c>
      <c r="H22" s="852">
        <f t="shared" si="2"/>
        <v>0</v>
      </c>
      <c r="I22" s="852">
        <f t="shared" si="3"/>
        <v>0</v>
      </c>
      <c r="J22" s="852">
        <f t="shared" si="4"/>
        <v>0</v>
      </c>
      <c r="K22" s="853">
        <f t="shared" si="6"/>
        <v>0</v>
      </c>
      <c r="N22" s="855"/>
      <c r="O22" s="848">
        <f>Amnt_Deposited!B17</f>
        <v>2003</v>
      </c>
      <c r="P22" s="849">
        <f>Amnt_Deposited!O17</f>
        <v>0</v>
      </c>
      <c r="Q22" s="851">
        <f>MCF!R21</f>
        <v>0.6</v>
      </c>
      <c r="R22" s="852">
        <f t="shared" si="5"/>
        <v>0</v>
      </c>
      <c r="S22" s="852">
        <f t="shared" si="7"/>
        <v>0</v>
      </c>
      <c r="T22" s="852">
        <f t="shared" si="8"/>
        <v>0</v>
      </c>
      <c r="U22" s="852">
        <f t="shared" si="9"/>
        <v>0</v>
      </c>
      <c r="V22" s="852">
        <f t="shared" si="10"/>
        <v>0</v>
      </c>
      <c r="W22" s="853">
        <f t="shared" si="11"/>
        <v>0</v>
      </c>
    </row>
    <row r="23" spans="2:23">
      <c r="B23" s="848">
        <f>Amnt_Deposited!B18</f>
        <v>2004</v>
      </c>
      <c r="C23" s="849">
        <f>Amnt_Deposited!O18</f>
        <v>0</v>
      </c>
      <c r="D23" s="850">
        <f>Dry_Matter_Content!O10</f>
        <v>0</v>
      </c>
      <c r="E23" s="851">
        <f>MCF!R22</f>
        <v>0.6</v>
      </c>
      <c r="F23" s="852">
        <f t="shared" si="0"/>
        <v>0</v>
      </c>
      <c r="G23" s="852">
        <f t="shared" si="1"/>
        <v>0</v>
      </c>
      <c r="H23" s="852">
        <f t="shared" si="2"/>
        <v>0</v>
      </c>
      <c r="I23" s="852">
        <f t="shared" si="3"/>
        <v>0</v>
      </c>
      <c r="J23" s="852">
        <f t="shared" si="4"/>
        <v>0</v>
      </c>
      <c r="K23" s="853">
        <f t="shared" si="6"/>
        <v>0</v>
      </c>
      <c r="N23" s="855"/>
      <c r="O23" s="848">
        <f>Amnt_Deposited!B18</f>
        <v>2004</v>
      </c>
      <c r="P23" s="849">
        <f>Amnt_Deposited!O18</f>
        <v>0</v>
      </c>
      <c r="Q23" s="851">
        <f>MCF!R22</f>
        <v>0.6</v>
      </c>
      <c r="R23" s="852">
        <f t="shared" si="5"/>
        <v>0</v>
      </c>
      <c r="S23" s="852">
        <f t="shared" si="7"/>
        <v>0</v>
      </c>
      <c r="T23" s="852">
        <f t="shared" si="8"/>
        <v>0</v>
      </c>
      <c r="U23" s="852">
        <f t="shared" si="9"/>
        <v>0</v>
      </c>
      <c r="V23" s="852">
        <f t="shared" si="10"/>
        <v>0</v>
      </c>
      <c r="W23" s="853">
        <f t="shared" si="11"/>
        <v>0</v>
      </c>
    </row>
    <row r="24" spans="2:23">
      <c r="B24" s="848">
        <f>Amnt_Deposited!B19</f>
        <v>2005</v>
      </c>
      <c r="C24" s="849">
        <f>Amnt_Deposited!O19</f>
        <v>0</v>
      </c>
      <c r="D24" s="850">
        <f>Dry_Matter_Content!O11</f>
        <v>0</v>
      </c>
      <c r="E24" s="851">
        <f>MCF!R23</f>
        <v>0.6</v>
      </c>
      <c r="F24" s="852">
        <f t="shared" si="0"/>
        <v>0</v>
      </c>
      <c r="G24" s="852">
        <f t="shared" si="1"/>
        <v>0</v>
      </c>
      <c r="H24" s="852">
        <f t="shared" si="2"/>
        <v>0</v>
      </c>
      <c r="I24" s="852">
        <f t="shared" si="3"/>
        <v>0</v>
      </c>
      <c r="J24" s="852">
        <f t="shared" si="4"/>
        <v>0</v>
      </c>
      <c r="K24" s="853">
        <f t="shared" si="6"/>
        <v>0</v>
      </c>
      <c r="N24" s="855"/>
      <c r="O24" s="848">
        <f>Amnt_Deposited!B19</f>
        <v>2005</v>
      </c>
      <c r="P24" s="849">
        <f>Amnt_Deposited!O19</f>
        <v>0</v>
      </c>
      <c r="Q24" s="851">
        <f>MCF!R23</f>
        <v>0.6</v>
      </c>
      <c r="R24" s="852">
        <f t="shared" si="5"/>
        <v>0</v>
      </c>
      <c r="S24" s="852">
        <f t="shared" si="7"/>
        <v>0</v>
      </c>
      <c r="T24" s="852">
        <f t="shared" si="8"/>
        <v>0</v>
      </c>
      <c r="U24" s="852">
        <f t="shared" si="9"/>
        <v>0</v>
      </c>
      <c r="V24" s="852">
        <f t="shared" si="10"/>
        <v>0</v>
      </c>
      <c r="W24" s="853">
        <f t="shared" si="11"/>
        <v>0</v>
      </c>
    </row>
    <row r="25" spans="2:23">
      <c r="B25" s="848">
        <f>Amnt_Deposited!B20</f>
        <v>2006</v>
      </c>
      <c r="C25" s="849">
        <f>Amnt_Deposited!O20</f>
        <v>0</v>
      </c>
      <c r="D25" s="850">
        <f>Dry_Matter_Content!O12</f>
        <v>0</v>
      </c>
      <c r="E25" s="851">
        <f>MCF!R24</f>
        <v>0.6</v>
      </c>
      <c r="F25" s="852">
        <f t="shared" si="0"/>
        <v>0</v>
      </c>
      <c r="G25" s="852">
        <f t="shared" si="1"/>
        <v>0</v>
      </c>
      <c r="H25" s="852">
        <f t="shared" si="2"/>
        <v>0</v>
      </c>
      <c r="I25" s="852">
        <f t="shared" si="3"/>
        <v>0</v>
      </c>
      <c r="J25" s="852">
        <f t="shared" si="4"/>
        <v>0</v>
      </c>
      <c r="K25" s="853">
        <f t="shared" si="6"/>
        <v>0</v>
      </c>
      <c r="N25" s="855"/>
      <c r="O25" s="848">
        <f>Amnt_Deposited!B20</f>
        <v>2006</v>
      </c>
      <c r="P25" s="849">
        <f>Amnt_Deposited!O20</f>
        <v>0</v>
      </c>
      <c r="Q25" s="851">
        <f>MCF!R24</f>
        <v>0.6</v>
      </c>
      <c r="R25" s="852">
        <f t="shared" si="5"/>
        <v>0</v>
      </c>
      <c r="S25" s="852">
        <f t="shared" si="7"/>
        <v>0</v>
      </c>
      <c r="T25" s="852">
        <f t="shared" si="8"/>
        <v>0</v>
      </c>
      <c r="U25" s="852">
        <f t="shared" si="9"/>
        <v>0</v>
      </c>
      <c r="V25" s="852">
        <f t="shared" si="10"/>
        <v>0</v>
      </c>
      <c r="W25" s="853">
        <f t="shared" si="11"/>
        <v>0</v>
      </c>
    </row>
    <row r="26" spans="2:23">
      <c r="B26" s="848">
        <f>Amnt_Deposited!B21</f>
        <v>2007</v>
      </c>
      <c r="C26" s="849">
        <f>Amnt_Deposited!O21</f>
        <v>0</v>
      </c>
      <c r="D26" s="850">
        <f>Dry_Matter_Content!O13</f>
        <v>0</v>
      </c>
      <c r="E26" s="851">
        <f>MCF!R25</f>
        <v>0.6</v>
      </c>
      <c r="F26" s="852">
        <f t="shared" si="0"/>
        <v>0</v>
      </c>
      <c r="G26" s="852">
        <f t="shared" si="1"/>
        <v>0</v>
      </c>
      <c r="H26" s="852">
        <f t="shared" si="2"/>
        <v>0</v>
      </c>
      <c r="I26" s="852">
        <f t="shared" si="3"/>
        <v>0</v>
      </c>
      <c r="J26" s="852">
        <f t="shared" si="4"/>
        <v>0</v>
      </c>
      <c r="K26" s="853">
        <f t="shared" si="6"/>
        <v>0</v>
      </c>
      <c r="N26" s="855"/>
      <c r="O26" s="848">
        <f>Amnt_Deposited!B21</f>
        <v>2007</v>
      </c>
      <c r="P26" s="849">
        <f>Amnt_Deposited!O21</f>
        <v>0</v>
      </c>
      <c r="Q26" s="851">
        <f>MCF!R25</f>
        <v>0.6</v>
      </c>
      <c r="R26" s="852">
        <f t="shared" si="5"/>
        <v>0</v>
      </c>
      <c r="S26" s="852">
        <f t="shared" si="7"/>
        <v>0</v>
      </c>
      <c r="T26" s="852">
        <f t="shared" si="8"/>
        <v>0</v>
      </c>
      <c r="U26" s="852">
        <f t="shared" si="9"/>
        <v>0</v>
      </c>
      <c r="V26" s="852">
        <f t="shared" si="10"/>
        <v>0</v>
      </c>
      <c r="W26" s="853">
        <f t="shared" si="11"/>
        <v>0</v>
      </c>
    </row>
    <row r="27" spans="2:23">
      <c r="B27" s="848">
        <f>Amnt_Deposited!B22</f>
        <v>2008</v>
      </c>
      <c r="C27" s="849">
        <f>Amnt_Deposited!O22</f>
        <v>0</v>
      </c>
      <c r="D27" s="850">
        <f>Dry_Matter_Content!O14</f>
        <v>0</v>
      </c>
      <c r="E27" s="851">
        <f>MCF!R26</f>
        <v>0.6</v>
      </c>
      <c r="F27" s="852">
        <f t="shared" si="0"/>
        <v>0</v>
      </c>
      <c r="G27" s="852">
        <f t="shared" si="1"/>
        <v>0</v>
      </c>
      <c r="H27" s="852">
        <f t="shared" si="2"/>
        <v>0</v>
      </c>
      <c r="I27" s="852">
        <f t="shared" si="3"/>
        <v>0</v>
      </c>
      <c r="J27" s="852">
        <f t="shared" si="4"/>
        <v>0</v>
      </c>
      <c r="K27" s="853">
        <f t="shared" si="6"/>
        <v>0</v>
      </c>
      <c r="N27" s="855"/>
      <c r="O27" s="848">
        <f>Amnt_Deposited!B22</f>
        <v>2008</v>
      </c>
      <c r="P27" s="849">
        <f>Amnt_Deposited!O22</f>
        <v>0</v>
      </c>
      <c r="Q27" s="851">
        <f>MCF!R26</f>
        <v>0.6</v>
      </c>
      <c r="R27" s="852">
        <f t="shared" si="5"/>
        <v>0</v>
      </c>
      <c r="S27" s="852">
        <f t="shared" si="7"/>
        <v>0</v>
      </c>
      <c r="T27" s="852">
        <f t="shared" si="8"/>
        <v>0</v>
      </c>
      <c r="U27" s="852">
        <f t="shared" si="9"/>
        <v>0</v>
      </c>
      <c r="V27" s="852">
        <f t="shared" si="10"/>
        <v>0</v>
      </c>
      <c r="W27" s="853">
        <f t="shared" si="11"/>
        <v>0</v>
      </c>
    </row>
    <row r="28" spans="2:23">
      <c r="B28" s="848">
        <f>Amnt_Deposited!B23</f>
        <v>2009</v>
      </c>
      <c r="C28" s="849">
        <f>Amnt_Deposited!O23</f>
        <v>0</v>
      </c>
      <c r="D28" s="850">
        <f>Dry_Matter_Content!O15</f>
        <v>0</v>
      </c>
      <c r="E28" s="851">
        <f>MCF!R27</f>
        <v>0.6</v>
      </c>
      <c r="F28" s="852">
        <f t="shared" si="0"/>
        <v>0</v>
      </c>
      <c r="G28" s="852">
        <f t="shared" si="1"/>
        <v>0</v>
      </c>
      <c r="H28" s="852">
        <f t="shared" si="2"/>
        <v>0</v>
      </c>
      <c r="I28" s="852">
        <f t="shared" si="3"/>
        <v>0</v>
      </c>
      <c r="J28" s="852">
        <f t="shared" si="4"/>
        <v>0</v>
      </c>
      <c r="K28" s="853">
        <f t="shared" si="6"/>
        <v>0</v>
      </c>
      <c r="N28" s="855"/>
      <c r="O28" s="848">
        <f>Amnt_Deposited!B23</f>
        <v>2009</v>
      </c>
      <c r="P28" s="849">
        <f>Amnt_Deposited!O23</f>
        <v>0</v>
      </c>
      <c r="Q28" s="851">
        <f>MCF!R27</f>
        <v>0.6</v>
      </c>
      <c r="R28" s="852">
        <f t="shared" si="5"/>
        <v>0</v>
      </c>
      <c r="S28" s="852">
        <f t="shared" si="7"/>
        <v>0</v>
      </c>
      <c r="T28" s="852">
        <f t="shared" si="8"/>
        <v>0</v>
      </c>
      <c r="U28" s="852">
        <f t="shared" si="9"/>
        <v>0</v>
      </c>
      <c r="V28" s="852">
        <f t="shared" si="10"/>
        <v>0</v>
      </c>
      <c r="W28" s="853">
        <f t="shared" si="11"/>
        <v>0</v>
      </c>
    </row>
    <row r="29" spans="2:23">
      <c r="B29" s="848">
        <f>Amnt_Deposited!B24</f>
        <v>2010</v>
      </c>
      <c r="C29" s="849">
        <f>Amnt_Deposited!O24</f>
        <v>0</v>
      </c>
      <c r="D29" s="850">
        <f>Dry_Matter_Content!O16</f>
        <v>0</v>
      </c>
      <c r="E29" s="851">
        <f>MCF!R28</f>
        <v>0.6</v>
      </c>
      <c r="F29" s="852">
        <f t="shared" si="0"/>
        <v>0</v>
      </c>
      <c r="G29" s="852">
        <f t="shared" si="1"/>
        <v>0</v>
      </c>
      <c r="H29" s="852">
        <f t="shared" si="2"/>
        <v>0</v>
      </c>
      <c r="I29" s="852">
        <f t="shared" si="3"/>
        <v>0</v>
      </c>
      <c r="J29" s="852">
        <f t="shared" si="4"/>
        <v>0</v>
      </c>
      <c r="K29" s="853">
        <f t="shared" si="6"/>
        <v>0</v>
      </c>
      <c r="O29" s="848">
        <f>Amnt_Deposited!B24</f>
        <v>2010</v>
      </c>
      <c r="P29" s="849">
        <f>Amnt_Deposited!O24</f>
        <v>0</v>
      </c>
      <c r="Q29" s="851">
        <f>MCF!R28</f>
        <v>0.6</v>
      </c>
      <c r="R29" s="852">
        <f t="shared" si="5"/>
        <v>0</v>
      </c>
      <c r="S29" s="852">
        <f t="shared" si="7"/>
        <v>0</v>
      </c>
      <c r="T29" s="852">
        <f t="shared" si="8"/>
        <v>0</v>
      </c>
      <c r="U29" s="852">
        <f t="shared" si="9"/>
        <v>0</v>
      </c>
      <c r="V29" s="852">
        <f t="shared" si="10"/>
        <v>0</v>
      </c>
      <c r="W29" s="853">
        <f t="shared" si="11"/>
        <v>0</v>
      </c>
    </row>
    <row r="30" spans="2:23">
      <c r="B30" s="848">
        <f>Amnt_Deposited!B25</f>
        <v>2011</v>
      </c>
      <c r="C30" s="849">
        <f>Amnt_Deposited!O25</f>
        <v>0</v>
      </c>
      <c r="D30" s="850">
        <f>Dry_Matter_Content!O17</f>
        <v>0</v>
      </c>
      <c r="E30" s="851">
        <f>MCF!R29</f>
        <v>0.6</v>
      </c>
      <c r="F30" s="852">
        <f t="shared" si="0"/>
        <v>0</v>
      </c>
      <c r="G30" s="852">
        <f t="shared" si="1"/>
        <v>0</v>
      </c>
      <c r="H30" s="852">
        <f t="shared" si="2"/>
        <v>0</v>
      </c>
      <c r="I30" s="852">
        <f t="shared" si="3"/>
        <v>0</v>
      </c>
      <c r="J30" s="852">
        <f t="shared" si="4"/>
        <v>0</v>
      </c>
      <c r="K30" s="853">
        <f t="shared" si="6"/>
        <v>0</v>
      </c>
      <c r="O30" s="848">
        <f>Amnt_Deposited!B25</f>
        <v>2011</v>
      </c>
      <c r="P30" s="849">
        <f>Amnt_Deposited!O25</f>
        <v>0</v>
      </c>
      <c r="Q30" s="851">
        <f>MCF!R29</f>
        <v>0.6</v>
      </c>
      <c r="R30" s="852">
        <f t="shared" si="5"/>
        <v>0</v>
      </c>
      <c r="S30" s="852">
        <f t="shared" si="7"/>
        <v>0</v>
      </c>
      <c r="T30" s="852">
        <f t="shared" si="8"/>
        <v>0</v>
      </c>
      <c r="U30" s="852">
        <f t="shared" si="9"/>
        <v>0</v>
      </c>
      <c r="V30" s="852">
        <f t="shared" si="10"/>
        <v>0</v>
      </c>
      <c r="W30" s="853">
        <f t="shared" si="11"/>
        <v>0</v>
      </c>
    </row>
    <row r="31" spans="2:23">
      <c r="B31" s="848">
        <f>Amnt_Deposited!B26</f>
        <v>2012</v>
      </c>
      <c r="C31" s="849">
        <f>Amnt_Deposited!O26</f>
        <v>0</v>
      </c>
      <c r="D31" s="850">
        <f>Dry_Matter_Content!O18</f>
        <v>0</v>
      </c>
      <c r="E31" s="851">
        <f>MCF!R30</f>
        <v>0.6</v>
      </c>
      <c r="F31" s="852">
        <f t="shared" si="0"/>
        <v>0</v>
      </c>
      <c r="G31" s="852">
        <f t="shared" si="1"/>
        <v>0</v>
      </c>
      <c r="H31" s="852">
        <f t="shared" si="2"/>
        <v>0</v>
      </c>
      <c r="I31" s="852">
        <f t="shared" si="3"/>
        <v>0</v>
      </c>
      <c r="J31" s="852">
        <f t="shared" si="4"/>
        <v>0</v>
      </c>
      <c r="K31" s="853">
        <f t="shared" si="6"/>
        <v>0</v>
      </c>
      <c r="O31" s="848">
        <f>Amnt_Deposited!B26</f>
        <v>2012</v>
      </c>
      <c r="P31" s="849">
        <f>Amnt_Deposited!O26</f>
        <v>0</v>
      </c>
      <c r="Q31" s="851">
        <f>MCF!R30</f>
        <v>0.6</v>
      </c>
      <c r="R31" s="852">
        <f t="shared" si="5"/>
        <v>0</v>
      </c>
      <c r="S31" s="852">
        <f t="shared" si="7"/>
        <v>0</v>
      </c>
      <c r="T31" s="852">
        <f t="shared" si="8"/>
        <v>0</v>
      </c>
      <c r="U31" s="852">
        <f t="shared" si="9"/>
        <v>0</v>
      </c>
      <c r="V31" s="852">
        <f t="shared" si="10"/>
        <v>0</v>
      </c>
      <c r="W31" s="853">
        <f t="shared" si="11"/>
        <v>0</v>
      </c>
    </row>
    <row r="32" spans="2:23">
      <c r="B32" s="848">
        <f>Amnt_Deposited!B27</f>
        <v>2013</v>
      </c>
      <c r="C32" s="849">
        <f>Amnt_Deposited!O27</f>
        <v>0</v>
      </c>
      <c r="D32" s="850">
        <f>Dry_Matter_Content!O19</f>
        <v>0</v>
      </c>
      <c r="E32" s="851">
        <f>MCF!R31</f>
        <v>0.6</v>
      </c>
      <c r="F32" s="852">
        <f t="shared" si="0"/>
        <v>0</v>
      </c>
      <c r="G32" s="852">
        <f t="shared" si="1"/>
        <v>0</v>
      </c>
      <c r="H32" s="852">
        <f t="shared" si="2"/>
        <v>0</v>
      </c>
      <c r="I32" s="852">
        <f t="shared" si="3"/>
        <v>0</v>
      </c>
      <c r="J32" s="852">
        <f t="shared" si="4"/>
        <v>0</v>
      </c>
      <c r="K32" s="853">
        <f t="shared" si="6"/>
        <v>0</v>
      </c>
      <c r="O32" s="848">
        <f>Amnt_Deposited!B27</f>
        <v>2013</v>
      </c>
      <c r="P32" s="849">
        <f>Amnt_Deposited!O27</f>
        <v>0</v>
      </c>
      <c r="Q32" s="851">
        <f>MCF!R31</f>
        <v>0.6</v>
      </c>
      <c r="R32" s="852">
        <f t="shared" si="5"/>
        <v>0</v>
      </c>
      <c r="S32" s="852">
        <f t="shared" si="7"/>
        <v>0</v>
      </c>
      <c r="T32" s="852">
        <f t="shared" si="8"/>
        <v>0</v>
      </c>
      <c r="U32" s="852">
        <f t="shared" si="9"/>
        <v>0</v>
      </c>
      <c r="V32" s="852">
        <f t="shared" si="10"/>
        <v>0</v>
      </c>
      <c r="W32" s="853">
        <f t="shared" si="11"/>
        <v>0</v>
      </c>
    </row>
    <row r="33" spans="2:23">
      <c r="B33" s="848">
        <f>Amnt_Deposited!B28</f>
        <v>2014</v>
      </c>
      <c r="C33" s="849">
        <f>Amnt_Deposited!O28</f>
        <v>0</v>
      </c>
      <c r="D33" s="850">
        <f>Dry_Matter_Content!O20</f>
        <v>0</v>
      </c>
      <c r="E33" s="851">
        <f>MCF!R32</f>
        <v>0.6</v>
      </c>
      <c r="F33" s="852">
        <f t="shared" si="0"/>
        <v>0</v>
      </c>
      <c r="G33" s="852">
        <f t="shared" si="1"/>
        <v>0</v>
      </c>
      <c r="H33" s="852">
        <f t="shared" si="2"/>
        <v>0</v>
      </c>
      <c r="I33" s="852">
        <f t="shared" si="3"/>
        <v>0</v>
      </c>
      <c r="J33" s="852">
        <f t="shared" si="4"/>
        <v>0</v>
      </c>
      <c r="K33" s="853">
        <f t="shared" si="6"/>
        <v>0</v>
      </c>
      <c r="O33" s="848">
        <f>Amnt_Deposited!B28</f>
        <v>2014</v>
      </c>
      <c r="P33" s="849">
        <f>Amnt_Deposited!O28</f>
        <v>0</v>
      </c>
      <c r="Q33" s="851">
        <f>MCF!R32</f>
        <v>0.6</v>
      </c>
      <c r="R33" s="852">
        <f t="shared" si="5"/>
        <v>0</v>
      </c>
      <c r="S33" s="852">
        <f t="shared" si="7"/>
        <v>0</v>
      </c>
      <c r="T33" s="852">
        <f t="shared" si="8"/>
        <v>0</v>
      </c>
      <c r="U33" s="852">
        <f t="shared" si="9"/>
        <v>0</v>
      </c>
      <c r="V33" s="852">
        <f t="shared" si="10"/>
        <v>0</v>
      </c>
      <c r="W33" s="853">
        <f t="shared" si="11"/>
        <v>0</v>
      </c>
    </row>
    <row r="34" spans="2:23">
      <c r="B34" s="848">
        <f>Amnt_Deposited!B29</f>
        <v>2015</v>
      </c>
      <c r="C34" s="849">
        <f>Amnt_Deposited!O29</f>
        <v>0</v>
      </c>
      <c r="D34" s="850">
        <f>Dry_Matter_Content!O21</f>
        <v>0</v>
      </c>
      <c r="E34" s="851">
        <f>MCF!R33</f>
        <v>0.6</v>
      </c>
      <c r="F34" s="852">
        <f t="shared" si="0"/>
        <v>0</v>
      </c>
      <c r="G34" s="852">
        <f t="shared" si="1"/>
        <v>0</v>
      </c>
      <c r="H34" s="852">
        <f t="shared" si="2"/>
        <v>0</v>
      </c>
      <c r="I34" s="852">
        <f t="shared" si="3"/>
        <v>0</v>
      </c>
      <c r="J34" s="852">
        <f t="shared" si="4"/>
        <v>0</v>
      </c>
      <c r="K34" s="853">
        <f t="shared" si="6"/>
        <v>0</v>
      </c>
      <c r="O34" s="848">
        <f>Amnt_Deposited!B29</f>
        <v>2015</v>
      </c>
      <c r="P34" s="849">
        <f>Amnt_Deposited!O29</f>
        <v>0</v>
      </c>
      <c r="Q34" s="851">
        <f>MCF!R33</f>
        <v>0.6</v>
      </c>
      <c r="R34" s="852">
        <f t="shared" si="5"/>
        <v>0</v>
      </c>
      <c r="S34" s="852">
        <f t="shared" si="7"/>
        <v>0</v>
      </c>
      <c r="T34" s="852">
        <f t="shared" si="8"/>
        <v>0</v>
      </c>
      <c r="U34" s="852">
        <f t="shared" si="9"/>
        <v>0</v>
      </c>
      <c r="V34" s="852">
        <f t="shared" si="10"/>
        <v>0</v>
      </c>
      <c r="W34" s="853">
        <f t="shared" si="11"/>
        <v>0</v>
      </c>
    </row>
    <row r="35" spans="2:23">
      <c r="B35" s="848">
        <f>Amnt_Deposited!B30</f>
        <v>2016</v>
      </c>
      <c r="C35" s="849">
        <f>Amnt_Deposited!O30</f>
        <v>0</v>
      </c>
      <c r="D35" s="850">
        <f>Dry_Matter_Content!O22</f>
        <v>0</v>
      </c>
      <c r="E35" s="851">
        <f>MCF!R34</f>
        <v>0.6</v>
      </c>
      <c r="F35" s="852">
        <f t="shared" si="0"/>
        <v>0</v>
      </c>
      <c r="G35" s="852">
        <f t="shared" si="1"/>
        <v>0</v>
      </c>
      <c r="H35" s="852">
        <f t="shared" si="2"/>
        <v>0</v>
      </c>
      <c r="I35" s="852">
        <f t="shared" si="3"/>
        <v>0</v>
      </c>
      <c r="J35" s="852">
        <f t="shared" si="4"/>
        <v>0</v>
      </c>
      <c r="K35" s="853">
        <f t="shared" si="6"/>
        <v>0</v>
      </c>
      <c r="O35" s="848">
        <f>Amnt_Deposited!B30</f>
        <v>2016</v>
      </c>
      <c r="P35" s="849">
        <f>Amnt_Deposited!O30</f>
        <v>0</v>
      </c>
      <c r="Q35" s="851">
        <f>MCF!R34</f>
        <v>0.6</v>
      </c>
      <c r="R35" s="852">
        <f t="shared" si="5"/>
        <v>0</v>
      </c>
      <c r="S35" s="852">
        <f t="shared" si="7"/>
        <v>0</v>
      </c>
      <c r="T35" s="852">
        <f t="shared" si="8"/>
        <v>0</v>
      </c>
      <c r="U35" s="852">
        <f t="shared" si="9"/>
        <v>0</v>
      </c>
      <c r="V35" s="852">
        <f t="shared" si="10"/>
        <v>0</v>
      </c>
      <c r="W35" s="853">
        <f t="shared" si="11"/>
        <v>0</v>
      </c>
    </row>
    <row r="36" spans="2:23">
      <c r="B36" s="848">
        <f>Amnt_Deposited!B31</f>
        <v>2017</v>
      </c>
      <c r="C36" s="849">
        <f>Amnt_Deposited!O31</f>
        <v>2.8599516</v>
      </c>
      <c r="D36" s="850">
        <f>Dry_Matter_Content!O23</f>
        <v>0</v>
      </c>
      <c r="E36" s="851">
        <f>MCF!R35</f>
        <v>0.6</v>
      </c>
      <c r="F36" s="852">
        <f t="shared" si="0"/>
        <v>0</v>
      </c>
      <c r="G36" s="852">
        <f t="shared" si="1"/>
        <v>0</v>
      </c>
      <c r="H36" s="852">
        <f t="shared" si="2"/>
        <v>0</v>
      </c>
      <c r="I36" s="852">
        <f t="shared" si="3"/>
        <v>0</v>
      </c>
      <c r="J36" s="852">
        <f t="shared" si="4"/>
        <v>0</v>
      </c>
      <c r="K36" s="853">
        <f t="shared" si="6"/>
        <v>0</v>
      </c>
      <c r="O36" s="848">
        <f>Amnt_Deposited!B31</f>
        <v>2017</v>
      </c>
      <c r="P36" s="849">
        <f>Amnt_Deposited!O31</f>
        <v>2.8599516</v>
      </c>
      <c r="Q36" s="851">
        <f>MCF!R35</f>
        <v>0.6</v>
      </c>
      <c r="R36" s="852">
        <f t="shared" si="5"/>
        <v>0</v>
      </c>
      <c r="S36" s="852">
        <f t="shared" si="7"/>
        <v>0</v>
      </c>
      <c r="T36" s="852">
        <f t="shared" si="8"/>
        <v>0</v>
      </c>
      <c r="U36" s="852">
        <f t="shared" si="9"/>
        <v>0</v>
      </c>
      <c r="V36" s="852">
        <f t="shared" si="10"/>
        <v>0</v>
      </c>
      <c r="W36" s="853">
        <f t="shared" si="11"/>
        <v>0</v>
      </c>
    </row>
    <row r="37" spans="2:23">
      <c r="B37" s="848">
        <f>Amnt_Deposited!B32</f>
        <v>2018</v>
      </c>
      <c r="C37" s="849">
        <f>Amnt_Deposited!O32</f>
        <v>3.1400134656000005</v>
      </c>
      <c r="D37" s="850">
        <f>Dry_Matter_Content!O24</f>
        <v>0</v>
      </c>
      <c r="E37" s="851">
        <f>MCF!R36</f>
        <v>0.6</v>
      </c>
      <c r="F37" s="852">
        <f t="shared" si="0"/>
        <v>0</v>
      </c>
      <c r="G37" s="852">
        <f t="shared" si="1"/>
        <v>0</v>
      </c>
      <c r="H37" s="852">
        <f t="shared" si="2"/>
        <v>0</v>
      </c>
      <c r="I37" s="852">
        <f t="shared" si="3"/>
        <v>0</v>
      </c>
      <c r="J37" s="852">
        <f t="shared" si="4"/>
        <v>0</v>
      </c>
      <c r="K37" s="853">
        <f t="shared" si="6"/>
        <v>0</v>
      </c>
      <c r="O37" s="848">
        <f>Amnt_Deposited!B32</f>
        <v>2018</v>
      </c>
      <c r="P37" s="849">
        <f>Amnt_Deposited!O32</f>
        <v>3.1400134656000005</v>
      </c>
      <c r="Q37" s="851">
        <f>MCF!R36</f>
        <v>0.6</v>
      </c>
      <c r="R37" s="852">
        <f t="shared" si="5"/>
        <v>0</v>
      </c>
      <c r="S37" s="852">
        <f t="shared" si="7"/>
        <v>0</v>
      </c>
      <c r="T37" s="852">
        <f t="shared" si="8"/>
        <v>0</v>
      </c>
      <c r="U37" s="852">
        <f t="shared" si="9"/>
        <v>0</v>
      </c>
      <c r="V37" s="852">
        <f t="shared" si="10"/>
        <v>0</v>
      </c>
      <c r="W37" s="853">
        <f t="shared" si="11"/>
        <v>0</v>
      </c>
    </row>
    <row r="38" spans="2:23">
      <c r="B38" s="848">
        <f>Amnt_Deposited!B33</f>
        <v>2019</v>
      </c>
      <c r="C38" s="849">
        <f>Amnt_Deposited!O33</f>
        <v>3.4457236815012</v>
      </c>
      <c r="D38" s="850">
        <f>Dry_Matter_Content!O25</f>
        <v>0</v>
      </c>
      <c r="E38" s="851">
        <f>MCF!R37</f>
        <v>0.6</v>
      </c>
      <c r="F38" s="852">
        <f t="shared" si="0"/>
        <v>0</v>
      </c>
      <c r="G38" s="852">
        <f t="shared" si="1"/>
        <v>0</v>
      </c>
      <c r="H38" s="852">
        <f t="shared" si="2"/>
        <v>0</v>
      </c>
      <c r="I38" s="852">
        <f t="shared" si="3"/>
        <v>0</v>
      </c>
      <c r="J38" s="852">
        <f t="shared" si="4"/>
        <v>0</v>
      </c>
      <c r="K38" s="853">
        <f t="shared" si="6"/>
        <v>0</v>
      </c>
      <c r="O38" s="848">
        <f>Amnt_Deposited!B33</f>
        <v>2019</v>
      </c>
      <c r="P38" s="849">
        <f>Amnt_Deposited!O33</f>
        <v>3.4457236815012</v>
      </c>
      <c r="Q38" s="851">
        <f>MCF!R37</f>
        <v>0.6</v>
      </c>
      <c r="R38" s="852">
        <f t="shared" si="5"/>
        <v>0</v>
      </c>
      <c r="S38" s="852">
        <f t="shared" si="7"/>
        <v>0</v>
      </c>
      <c r="T38" s="852">
        <f t="shared" si="8"/>
        <v>0</v>
      </c>
      <c r="U38" s="852">
        <f t="shared" si="9"/>
        <v>0</v>
      </c>
      <c r="V38" s="852">
        <f t="shared" si="10"/>
        <v>0</v>
      </c>
      <c r="W38" s="853">
        <f t="shared" si="11"/>
        <v>0</v>
      </c>
    </row>
    <row r="39" spans="2:23">
      <c r="B39" s="848">
        <f>Amnt_Deposited!B34</f>
        <v>2020</v>
      </c>
      <c r="C39" s="849">
        <f>Amnt_Deposited!O34</f>
        <v>3.7793344571657932</v>
      </c>
      <c r="D39" s="850">
        <f>Dry_Matter_Content!O26</f>
        <v>0</v>
      </c>
      <c r="E39" s="851">
        <f>MCF!R38</f>
        <v>0.6</v>
      </c>
      <c r="F39" s="852">
        <f t="shared" si="0"/>
        <v>0</v>
      </c>
      <c r="G39" s="852">
        <f t="shared" si="1"/>
        <v>0</v>
      </c>
      <c r="H39" s="852">
        <f t="shared" si="2"/>
        <v>0</v>
      </c>
      <c r="I39" s="852">
        <f t="shared" si="3"/>
        <v>0</v>
      </c>
      <c r="J39" s="852">
        <f t="shared" si="4"/>
        <v>0</v>
      </c>
      <c r="K39" s="853">
        <f t="shared" si="6"/>
        <v>0</v>
      </c>
      <c r="O39" s="848">
        <f>Amnt_Deposited!B34</f>
        <v>2020</v>
      </c>
      <c r="P39" s="849">
        <f>Amnt_Deposited!O34</f>
        <v>3.7793344571657932</v>
      </c>
      <c r="Q39" s="851">
        <f>MCF!R38</f>
        <v>0.6</v>
      </c>
      <c r="R39" s="852">
        <f t="shared" si="5"/>
        <v>0</v>
      </c>
      <c r="S39" s="852">
        <f t="shared" si="7"/>
        <v>0</v>
      </c>
      <c r="T39" s="852">
        <f t="shared" si="8"/>
        <v>0</v>
      </c>
      <c r="U39" s="852">
        <f t="shared" si="9"/>
        <v>0</v>
      </c>
      <c r="V39" s="852">
        <f t="shared" si="10"/>
        <v>0</v>
      </c>
      <c r="W39" s="853">
        <f t="shared" si="11"/>
        <v>0</v>
      </c>
    </row>
    <row r="40" spans="2:23">
      <c r="B40" s="848">
        <f>Amnt_Deposited!B35</f>
        <v>2021</v>
      </c>
      <c r="C40" s="849">
        <f>Amnt_Deposited!O35</f>
        <v>4.143290144578696</v>
      </c>
      <c r="D40" s="850">
        <f>Dry_Matter_Content!O27</f>
        <v>0</v>
      </c>
      <c r="E40" s="851">
        <f>MCF!R39</f>
        <v>0.6</v>
      </c>
      <c r="F40" s="852">
        <f t="shared" si="0"/>
        <v>0</v>
      </c>
      <c r="G40" s="852">
        <f t="shared" si="1"/>
        <v>0</v>
      </c>
      <c r="H40" s="852">
        <f t="shared" si="2"/>
        <v>0</v>
      </c>
      <c r="I40" s="852">
        <f t="shared" si="3"/>
        <v>0</v>
      </c>
      <c r="J40" s="852">
        <f t="shared" si="4"/>
        <v>0</v>
      </c>
      <c r="K40" s="853">
        <f t="shared" si="6"/>
        <v>0</v>
      </c>
      <c r="O40" s="848">
        <f>Amnt_Deposited!B35</f>
        <v>2021</v>
      </c>
      <c r="P40" s="849">
        <f>Amnt_Deposited!O35</f>
        <v>4.143290144578696</v>
      </c>
      <c r="Q40" s="851">
        <f>MCF!R39</f>
        <v>0.6</v>
      </c>
      <c r="R40" s="852">
        <f t="shared" si="5"/>
        <v>0</v>
      </c>
      <c r="S40" s="852">
        <f t="shared" si="7"/>
        <v>0</v>
      </c>
      <c r="T40" s="852">
        <f t="shared" si="8"/>
        <v>0</v>
      </c>
      <c r="U40" s="852">
        <f t="shared" si="9"/>
        <v>0</v>
      </c>
      <c r="V40" s="852">
        <f t="shared" si="10"/>
        <v>0</v>
      </c>
      <c r="W40" s="853">
        <f t="shared" si="11"/>
        <v>0</v>
      </c>
    </row>
    <row r="41" spans="2:23">
      <c r="B41" s="848">
        <f>Amnt_Deposited!B36</f>
        <v>2022</v>
      </c>
      <c r="C41" s="849">
        <f>Amnt_Deposited!O36</f>
        <v>4.540243289031646</v>
      </c>
      <c r="D41" s="850">
        <f>Dry_Matter_Content!O28</f>
        <v>0</v>
      </c>
      <c r="E41" s="851">
        <f>MCF!R40</f>
        <v>0.6</v>
      </c>
      <c r="F41" s="852">
        <f t="shared" si="0"/>
        <v>0</v>
      </c>
      <c r="G41" s="852">
        <f t="shared" si="1"/>
        <v>0</v>
      </c>
      <c r="H41" s="852">
        <f t="shared" si="2"/>
        <v>0</v>
      </c>
      <c r="I41" s="852">
        <f t="shared" si="3"/>
        <v>0</v>
      </c>
      <c r="J41" s="852">
        <f t="shared" si="4"/>
        <v>0</v>
      </c>
      <c r="K41" s="853">
        <f t="shared" si="6"/>
        <v>0</v>
      </c>
      <c r="O41" s="848">
        <f>Amnt_Deposited!B36</f>
        <v>2022</v>
      </c>
      <c r="P41" s="849">
        <f>Amnt_Deposited!O36</f>
        <v>4.540243289031646</v>
      </c>
      <c r="Q41" s="851">
        <f>MCF!R40</f>
        <v>0.6</v>
      </c>
      <c r="R41" s="852">
        <f t="shared" si="5"/>
        <v>0</v>
      </c>
      <c r="S41" s="852">
        <f t="shared" si="7"/>
        <v>0</v>
      </c>
      <c r="T41" s="852">
        <f t="shared" si="8"/>
        <v>0</v>
      </c>
      <c r="U41" s="852">
        <f t="shared" si="9"/>
        <v>0</v>
      </c>
      <c r="V41" s="852">
        <f t="shared" si="10"/>
        <v>0</v>
      </c>
      <c r="W41" s="853">
        <f t="shared" si="11"/>
        <v>0</v>
      </c>
    </row>
    <row r="42" spans="2:23">
      <c r="B42" s="848">
        <f>Amnt_Deposited!B37</f>
        <v>2023</v>
      </c>
      <c r="C42" s="849">
        <f>Amnt_Deposited!O37</f>
        <v>4.9730719993942687</v>
      </c>
      <c r="D42" s="850">
        <f>Dry_Matter_Content!O29</f>
        <v>0</v>
      </c>
      <c r="E42" s="851">
        <f>MCF!R41</f>
        <v>0.6</v>
      </c>
      <c r="F42" s="852">
        <f t="shared" si="0"/>
        <v>0</v>
      </c>
      <c r="G42" s="852">
        <f t="shared" si="1"/>
        <v>0</v>
      </c>
      <c r="H42" s="852">
        <f t="shared" si="2"/>
        <v>0</v>
      </c>
      <c r="I42" s="852">
        <f t="shared" si="3"/>
        <v>0</v>
      </c>
      <c r="J42" s="852">
        <f t="shared" si="4"/>
        <v>0</v>
      </c>
      <c r="K42" s="853">
        <f t="shared" si="6"/>
        <v>0</v>
      </c>
      <c r="O42" s="848">
        <f>Amnt_Deposited!B37</f>
        <v>2023</v>
      </c>
      <c r="P42" s="849">
        <f>Amnt_Deposited!O37</f>
        <v>4.9730719993942687</v>
      </c>
      <c r="Q42" s="851">
        <f>MCF!R41</f>
        <v>0.6</v>
      </c>
      <c r="R42" s="852">
        <f t="shared" si="5"/>
        <v>0</v>
      </c>
      <c r="S42" s="852">
        <f t="shared" si="7"/>
        <v>0</v>
      </c>
      <c r="T42" s="852">
        <f t="shared" si="8"/>
        <v>0</v>
      </c>
      <c r="U42" s="852">
        <f t="shared" si="9"/>
        <v>0</v>
      </c>
      <c r="V42" s="852">
        <f t="shared" si="10"/>
        <v>0</v>
      </c>
      <c r="W42" s="853">
        <f t="shared" si="11"/>
        <v>0</v>
      </c>
    </row>
    <row r="43" spans="2:23">
      <c r="B43" s="848">
        <f>Amnt_Deposited!B38</f>
        <v>2024</v>
      </c>
      <c r="C43" s="849">
        <f>Amnt_Deposited!O38</f>
        <v>5.4448987449825825</v>
      </c>
      <c r="D43" s="850">
        <f>Dry_Matter_Content!O30</f>
        <v>0</v>
      </c>
      <c r="E43" s="851">
        <f>MCF!R42</f>
        <v>0.6</v>
      </c>
      <c r="F43" s="852">
        <f t="shared" si="0"/>
        <v>0</v>
      </c>
      <c r="G43" s="852">
        <f t="shared" si="1"/>
        <v>0</v>
      </c>
      <c r="H43" s="852">
        <f t="shared" si="2"/>
        <v>0</v>
      </c>
      <c r="I43" s="852">
        <f t="shared" si="3"/>
        <v>0</v>
      </c>
      <c r="J43" s="852">
        <f t="shared" si="4"/>
        <v>0</v>
      </c>
      <c r="K43" s="853">
        <f t="shared" si="6"/>
        <v>0</v>
      </c>
      <c r="O43" s="848">
        <f>Amnt_Deposited!B38</f>
        <v>2024</v>
      </c>
      <c r="P43" s="849">
        <f>Amnt_Deposited!O38</f>
        <v>5.4448987449825825</v>
      </c>
      <c r="Q43" s="851">
        <f>MCF!R42</f>
        <v>0.6</v>
      </c>
      <c r="R43" s="852">
        <f t="shared" si="5"/>
        <v>0</v>
      </c>
      <c r="S43" s="852">
        <f t="shared" si="7"/>
        <v>0</v>
      </c>
      <c r="T43" s="852">
        <f t="shared" si="8"/>
        <v>0</v>
      </c>
      <c r="U43" s="852">
        <f t="shared" si="9"/>
        <v>0</v>
      </c>
      <c r="V43" s="852">
        <f t="shared" si="10"/>
        <v>0</v>
      </c>
      <c r="W43" s="853">
        <f t="shared" si="11"/>
        <v>0</v>
      </c>
    </row>
    <row r="44" spans="2:23">
      <c r="B44" s="848">
        <f>Amnt_Deposited!B39</f>
        <v>2025</v>
      </c>
      <c r="C44" s="849">
        <f>Amnt_Deposited!O39</f>
        <v>5.9591106947420185</v>
      </c>
      <c r="D44" s="850">
        <f>Dry_Matter_Content!O31</f>
        <v>0</v>
      </c>
      <c r="E44" s="851">
        <f>MCF!R43</f>
        <v>0.6</v>
      </c>
      <c r="F44" s="852">
        <f t="shared" si="0"/>
        <v>0</v>
      </c>
      <c r="G44" s="852">
        <f t="shared" si="1"/>
        <v>0</v>
      </c>
      <c r="H44" s="852">
        <f t="shared" si="2"/>
        <v>0</v>
      </c>
      <c r="I44" s="852">
        <f t="shared" si="3"/>
        <v>0</v>
      </c>
      <c r="J44" s="852">
        <f t="shared" si="4"/>
        <v>0</v>
      </c>
      <c r="K44" s="853">
        <f t="shared" si="6"/>
        <v>0</v>
      </c>
      <c r="O44" s="848">
        <f>Amnt_Deposited!B39</f>
        <v>2025</v>
      </c>
      <c r="P44" s="849">
        <f>Amnt_Deposited!O39</f>
        <v>5.9591106947420185</v>
      </c>
      <c r="Q44" s="851">
        <f>MCF!R43</f>
        <v>0.6</v>
      </c>
      <c r="R44" s="852">
        <f t="shared" si="5"/>
        <v>0</v>
      </c>
      <c r="S44" s="852">
        <f t="shared" si="7"/>
        <v>0</v>
      </c>
      <c r="T44" s="852">
        <f t="shared" si="8"/>
        <v>0</v>
      </c>
      <c r="U44" s="852">
        <f t="shared" si="9"/>
        <v>0</v>
      </c>
      <c r="V44" s="852">
        <f t="shared" si="10"/>
        <v>0</v>
      </c>
      <c r="W44" s="853">
        <f t="shared" si="11"/>
        <v>0</v>
      </c>
    </row>
    <row r="45" spans="2:23">
      <c r="B45" s="848">
        <f>Amnt_Deposited!B40</f>
        <v>2026</v>
      </c>
      <c r="C45" s="849">
        <f>Amnt_Deposited!O40</f>
        <v>6.5193817237543206</v>
      </c>
      <c r="D45" s="850">
        <f>Dry_Matter_Content!O32</f>
        <v>0</v>
      </c>
      <c r="E45" s="851">
        <f>MCF!R44</f>
        <v>0.6</v>
      </c>
      <c r="F45" s="852">
        <f t="shared" si="0"/>
        <v>0</v>
      </c>
      <c r="G45" s="852">
        <f t="shared" si="1"/>
        <v>0</v>
      </c>
      <c r="H45" s="852">
        <f t="shared" si="2"/>
        <v>0</v>
      </c>
      <c r="I45" s="852">
        <f t="shared" si="3"/>
        <v>0</v>
      </c>
      <c r="J45" s="852">
        <f t="shared" si="4"/>
        <v>0</v>
      </c>
      <c r="K45" s="853">
        <f t="shared" si="6"/>
        <v>0</v>
      </c>
      <c r="O45" s="848">
        <f>Amnt_Deposited!B40</f>
        <v>2026</v>
      </c>
      <c r="P45" s="849">
        <f>Amnt_Deposited!O40</f>
        <v>6.5193817237543206</v>
      </c>
      <c r="Q45" s="851">
        <f>MCF!R44</f>
        <v>0.6</v>
      </c>
      <c r="R45" s="852">
        <f t="shared" si="5"/>
        <v>0</v>
      </c>
      <c r="S45" s="852">
        <f t="shared" si="7"/>
        <v>0</v>
      </c>
      <c r="T45" s="852">
        <f t="shared" si="8"/>
        <v>0</v>
      </c>
      <c r="U45" s="852">
        <f t="shared" si="9"/>
        <v>0</v>
      </c>
      <c r="V45" s="852">
        <f t="shared" si="10"/>
        <v>0</v>
      </c>
      <c r="W45" s="853">
        <f t="shared" si="11"/>
        <v>0</v>
      </c>
    </row>
    <row r="46" spans="2:23">
      <c r="B46" s="848">
        <f>Amnt_Deposited!B41</f>
        <v>2027</v>
      </c>
      <c r="C46" s="849">
        <f>Amnt_Deposited!O41</f>
        <v>7.1296962221101392</v>
      </c>
      <c r="D46" s="850">
        <f>Dry_Matter_Content!O33</f>
        <v>0</v>
      </c>
      <c r="E46" s="851">
        <f>MCF!R45</f>
        <v>0.6</v>
      </c>
      <c r="F46" s="852">
        <f t="shared" si="0"/>
        <v>0</v>
      </c>
      <c r="G46" s="852">
        <f t="shared" si="1"/>
        <v>0</v>
      </c>
      <c r="H46" s="852">
        <f t="shared" si="2"/>
        <v>0</v>
      </c>
      <c r="I46" s="852">
        <f t="shared" si="3"/>
        <v>0</v>
      </c>
      <c r="J46" s="852">
        <f t="shared" si="4"/>
        <v>0</v>
      </c>
      <c r="K46" s="853">
        <f t="shared" si="6"/>
        <v>0</v>
      </c>
      <c r="O46" s="848">
        <f>Amnt_Deposited!B41</f>
        <v>2027</v>
      </c>
      <c r="P46" s="849">
        <f>Amnt_Deposited!O41</f>
        <v>7.1296962221101392</v>
      </c>
      <c r="Q46" s="851">
        <f>MCF!R45</f>
        <v>0.6</v>
      </c>
      <c r="R46" s="852">
        <f t="shared" si="5"/>
        <v>0</v>
      </c>
      <c r="S46" s="852">
        <f t="shared" si="7"/>
        <v>0</v>
      </c>
      <c r="T46" s="852">
        <f t="shared" si="8"/>
        <v>0</v>
      </c>
      <c r="U46" s="852">
        <f t="shared" si="9"/>
        <v>0</v>
      </c>
      <c r="V46" s="852">
        <f t="shared" si="10"/>
        <v>0</v>
      </c>
      <c r="W46" s="853">
        <f t="shared" si="11"/>
        <v>0</v>
      </c>
    </row>
    <row r="47" spans="2:23">
      <c r="B47" s="848">
        <f>Amnt_Deposited!B42</f>
        <v>2028</v>
      </c>
      <c r="C47" s="849">
        <f>Amnt_Deposited!O42</f>
        <v>7.7943748520200193</v>
      </c>
      <c r="D47" s="850">
        <f>Dry_Matter_Content!O34</f>
        <v>0</v>
      </c>
      <c r="E47" s="851">
        <f>MCF!R46</f>
        <v>0.6</v>
      </c>
      <c r="F47" s="852">
        <f t="shared" si="0"/>
        <v>0</v>
      </c>
      <c r="G47" s="852">
        <f t="shared" si="1"/>
        <v>0</v>
      </c>
      <c r="H47" s="852">
        <f t="shared" si="2"/>
        <v>0</v>
      </c>
      <c r="I47" s="852">
        <f t="shared" si="3"/>
        <v>0</v>
      </c>
      <c r="J47" s="852">
        <f t="shared" si="4"/>
        <v>0</v>
      </c>
      <c r="K47" s="853">
        <f t="shared" si="6"/>
        <v>0</v>
      </c>
      <c r="O47" s="848">
        <f>Amnt_Deposited!B42</f>
        <v>2028</v>
      </c>
      <c r="P47" s="849">
        <f>Amnt_Deposited!O42</f>
        <v>7.7943748520200193</v>
      </c>
      <c r="Q47" s="851">
        <f>MCF!R46</f>
        <v>0.6</v>
      </c>
      <c r="R47" s="852">
        <f t="shared" si="5"/>
        <v>0</v>
      </c>
      <c r="S47" s="852">
        <f t="shared" si="7"/>
        <v>0</v>
      </c>
      <c r="T47" s="852">
        <f t="shared" si="8"/>
        <v>0</v>
      </c>
      <c r="U47" s="852">
        <f t="shared" si="9"/>
        <v>0</v>
      </c>
      <c r="V47" s="852">
        <f t="shared" si="10"/>
        <v>0</v>
      </c>
      <c r="W47" s="853">
        <f t="shared" si="11"/>
        <v>0</v>
      </c>
    </row>
    <row r="48" spans="2:23">
      <c r="B48" s="848">
        <f>Amnt_Deposited!B43</f>
        <v>2029</v>
      </c>
      <c r="C48" s="849">
        <f>Amnt_Deposited!O43</f>
        <v>8.5181024107291172</v>
      </c>
      <c r="D48" s="850">
        <f>Dry_Matter_Content!O35</f>
        <v>0</v>
      </c>
      <c r="E48" s="851">
        <f>MCF!R47</f>
        <v>0.6</v>
      </c>
      <c r="F48" s="852">
        <f t="shared" si="0"/>
        <v>0</v>
      </c>
      <c r="G48" s="852">
        <f t="shared" si="1"/>
        <v>0</v>
      </c>
      <c r="H48" s="852">
        <f t="shared" si="2"/>
        <v>0</v>
      </c>
      <c r="I48" s="852">
        <f t="shared" si="3"/>
        <v>0</v>
      </c>
      <c r="J48" s="852">
        <f t="shared" si="4"/>
        <v>0</v>
      </c>
      <c r="K48" s="853">
        <f t="shared" si="6"/>
        <v>0</v>
      </c>
      <c r="O48" s="848">
        <f>Amnt_Deposited!B43</f>
        <v>2029</v>
      </c>
      <c r="P48" s="849">
        <f>Amnt_Deposited!O43</f>
        <v>8.5181024107291172</v>
      </c>
      <c r="Q48" s="851">
        <f>MCF!R47</f>
        <v>0.6</v>
      </c>
      <c r="R48" s="852">
        <f t="shared" si="5"/>
        <v>0</v>
      </c>
      <c r="S48" s="852">
        <f t="shared" si="7"/>
        <v>0</v>
      </c>
      <c r="T48" s="852">
        <f t="shared" si="8"/>
        <v>0</v>
      </c>
      <c r="U48" s="852">
        <f t="shared" si="9"/>
        <v>0</v>
      </c>
      <c r="V48" s="852">
        <f t="shared" si="10"/>
        <v>0</v>
      </c>
      <c r="W48" s="853">
        <f t="shared" si="11"/>
        <v>0</v>
      </c>
    </row>
    <row r="49" spans="2:23">
      <c r="B49" s="848">
        <f>Amnt_Deposited!B44</f>
        <v>2030</v>
      </c>
      <c r="C49" s="849">
        <f>Amnt_Deposited!O44</f>
        <v>9.3090360000000008</v>
      </c>
      <c r="D49" s="850">
        <f>Dry_Matter_Content!O36</f>
        <v>0</v>
      </c>
      <c r="E49" s="851">
        <f>MCF!R48</f>
        <v>0.6</v>
      </c>
      <c r="F49" s="852">
        <f t="shared" si="0"/>
        <v>0</v>
      </c>
      <c r="G49" s="852">
        <f t="shared" si="1"/>
        <v>0</v>
      </c>
      <c r="H49" s="852">
        <f t="shared" si="2"/>
        <v>0</v>
      </c>
      <c r="I49" s="852">
        <f t="shared" si="3"/>
        <v>0</v>
      </c>
      <c r="J49" s="852">
        <f t="shared" si="4"/>
        <v>0</v>
      </c>
      <c r="K49" s="853">
        <f t="shared" si="6"/>
        <v>0</v>
      </c>
      <c r="O49" s="848">
        <f>Amnt_Deposited!B44</f>
        <v>2030</v>
      </c>
      <c r="P49" s="849">
        <f>Amnt_Deposited!O44</f>
        <v>9.3090360000000008</v>
      </c>
      <c r="Q49" s="851">
        <f>MCF!R48</f>
        <v>0.6</v>
      </c>
      <c r="R49" s="852">
        <f t="shared" si="5"/>
        <v>0</v>
      </c>
      <c r="S49" s="852">
        <f t="shared" si="7"/>
        <v>0</v>
      </c>
      <c r="T49" s="852">
        <f t="shared" si="8"/>
        <v>0</v>
      </c>
      <c r="U49" s="852">
        <f t="shared" si="9"/>
        <v>0</v>
      </c>
      <c r="V49" s="852">
        <f t="shared" si="10"/>
        <v>0</v>
      </c>
      <c r="W49" s="853">
        <f t="shared" si="11"/>
        <v>0</v>
      </c>
    </row>
    <row r="50" spans="2:23">
      <c r="B50" s="848">
        <f>Amnt_Deposited!B45</f>
        <v>2031</v>
      </c>
      <c r="C50" s="849">
        <f>Amnt_Deposited!O45</f>
        <v>0</v>
      </c>
      <c r="D50" s="850">
        <f>Dry_Matter_Content!O37</f>
        <v>0</v>
      </c>
      <c r="E50" s="851">
        <f>MCF!R49</f>
        <v>0.6</v>
      </c>
      <c r="F50" s="852">
        <f t="shared" si="0"/>
        <v>0</v>
      </c>
      <c r="G50" s="852">
        <f t="shared" si="1"/>
        <v>0</v>
      </c>
      <c r="H50" s="852">
        <f t="shared" si="2"/>
        <v>0</v>
      </c>
      <c r="I50" s="852">
        <f t="shared" si="3"/>
        <v>0</v>
      </c>
      <c r="J50" s="852">
        <f t="shared" si="4"/>
        <v>0</v>
      </c>
      <c r="K50" s="853">
        <f t="shared" si="6"/>
        <v>0</v>
      </c>
      <c r="O50" s="848">
        <f>Amnt_Deposited!B45</f>
        <v>2031</v>
      </c>
      <c r="P50" s="849">
        <f>Amnt_Deposited!O45</f>
        <v>0</v>
      </c>
      <c r="Q50" s="851">
        <f>MCF!R49</f>
        <v>0.6</v>
      </c>
      <c r="R50" s="852">
        <f t="shared" si="5"/>
        <v>0</v>
      </c>
      <c r="S50" s="852">
        <f t="shared" si="7"/>
        <v>0</v>
      </c>
      <c r="T50" s="852">
        <f t="shared" si="8"/>
        <v>0</v>
      </c>
      <c r="U50" s="852">
        <f t="shared" si="9"/>
        <v>0</v>
      </c>
      <c r="V50" s="852">
        <f t="shared" si="10"/>
        <v>0</v>
      </c>
      <c r="W50" s="853">
        <f t="shared" si="11"/>
        <v>0</v>
      </c>
    </row>
    <row r="51" spans="2:23">
      <c r="B51" s="848">
        <f>Amnt_Deposited!B46</f>
        <v>2032</v>
      </c>
      <c r="C51" s="849">
        <f>Amnt_Deposited!O46</f>
        <v>0</v>
      </c>
      <c r="D51" s="850">
        <f>Dry_Matter_Content!O38</f>
        <v>0</v>
      </c>
      <c r="E51" s="851">
        <f>MCF!R50</f>
        <v>0.6</v>
      </c>
      <c r="F51" s="852">
        <f t="shared" si="0"/>
        <v>0</v>
      </c>
      <c r="G51" s="852">
        <f t="shared" si="1"/>
        <v>0</v>
      </c>
      <c r="H51" s="852">
        <f t="shared" si="2"/>
        <v>0</v>
      </c>
      <c r="I51" s="852">
        <f t="shared" si="3"/>
        <v>0</v>
      </c>
      <c r="J51" s="852">
        <f t="shared" si="4"/>
        <v>0</v>
      </c>
      <c r="K51" s="853">
        <f t="shared" si="6"/>
        <v>0</v>
      </c>
      <c r="O51" s="848">
        <f>Amnt_Deposited!B46</f>
        <v>2032</v>
      </c>
      <c r="P51" s="849">
        <f>Amnt_Deposited!O46</f>
        <v>0</v>
      </c>
      <c r="Q51" s="851">
        <f>MCF!R50</f>
        <v>0.6</v>
      </c>
      <c r="R51" s="852">
        <f t="shared" si="5"/>
        <v>0</v>
      </c>
      <c r="S51" s="852">
        <f t="shared" si="7"/>
        <v>0</v>
      </c>
      <c r="T51" s="852">
        <f t="shared" si="8"/>
        <v>0</v>
      </c>
      <c r="U51" s="852">
        <f t="shared" si="9"/>
        <v>0</v>
      </c>
      <c r="V51" s="852">
        <f t="shared" si="10"/>
        <v>0</v>
      </c>
      <c r="W51" s="853">
        <f t="shared" si="11"/>
        <v>0</v>
      </c>
    </row>
    <row r="52" spans="2:23">
      <c r="B52" s="848">
        <f>Amnt_Deposited!B47</f>
        <v>2033</v>
      </c>
      <c r="C52" s="849">
        <f>Amnt_Deposited!O47</f>
        <v>0</v>
      </c>
      <c r="D52" s="850">
        <f>Dry_Matter_Content!O39</f>
        <v>0</v>
      </c>
      <c r="E52" s="851">
        <f>MCF!R51</f>
        <v>0.6</v>
      </c>
      <c r="F52" s="852">
        <f t="shared" si="0"/>
        <v>0</v>
      </c>
      <c r="G52" s="852">
        <f t="shared" si="1"/>
        <v>0</v>
      </c>
      <c r="H52" s="852">
        <f t="shared" si="2"/>
        <v>0</v>
      </c>
      <c r="I52" s="852">
        <f t="shared" si="3"/>
        <v>0</v>
      </c>
      <c r="J52" s="852">
        <f t="shared" si="4"/>
        <v>0</v>
      </c>
      <c r="K52" s="853">
        <f t="shared" si="6"/>
        <v>0</v>
      </c>
      <c r="O52" s="848">
        <f>Amnt_Deposited!B47</f>
        <v>2033</v>
      </c>
      <c r="P52" s="849">
        <f>Amnt_Deposited!O47</f>
        <v>0</v>
      </c>
      <c r="Q52" s="851">
        <f>MCF!R51</f>
        <v>0.6</v>
      </c>
      <c r="R52" s="852">
        <f t="shared" si="5"/>
        <v>0</v>
      </c>
      <c r="S52" s="852">
        <f t="shared" si="7"/>
        <v>0</v>
      </c>
      <c r="T52" s="852">
        <f t="shared" si="8"/>
        <v>0</v>
      </c>
      <c r="U52" s="852">
        <f t="shared" si="9"/>
        <v>0</v>
      </c>
      <c r="V52" s="852">
        <f t="shared" si="10"/>
        <v>0</v>
      </c>
      <c r="W52" s="853">
        <f t="shared" si="11"/>
        <v>0</v>
      </c>
    </row>
    <row r="53" spans="2:23">
      <c r="B53" s="848">
        <f>Amnt_Deposited!B48</f>
        <v>2034</v>
      </c>
      <c r="C53" s="849">
        <f>Amnt_Deposited!O48</f>
        <v>0</v>
      </c>
      <c r="D53" s="850">
        <f>Dry_Matter_Content!O40</f>
        <v>0</v>
      </c>
      <c r="E53" s="851">
        <f>MCF!R52</f>
        <v>0.6</v>
      </c>
      <c r="F53" s="852">
        <f t="shared" si="0"/>
        <v>0</v>
      </c>
      <c r="G53" s="852">
        <f t="shared" si="1"/>
        <v>0</v>
      </c>
      <c r="H53" s="852">
        <f t="shared" si="2"/>
        <v>0</v>
      </c>
      <c r="I53" s="852">
        <f t="shared" si="3"/>
        <v>0</v>
      </c>
      <c r="J53" s="852">
        <f t="shared" si="4"/>
        <v>0</v>
      </c>
      <c r="K53" s="853">
        <f t="shared" si="6"/>
        <v>0</v>
      </c>
      <c r="O53" s="848">
        <f>Amnt_Deposited!B48</f>
        <v>2034</v>
      </c>
      <c r="P53" s="849">
        <f>Amnt_Deposited!O48</f>
        <v>0</v>
      </c>
      <c r="Q53" s="851">
        <f>MCF!R52</f>
        <v>0.6</v>
      </c>
      <c r="R53" s="852">
        <f t="shared" si="5"/>
        <v>0</v>
      </c>
      <c r="S53" s="852">
        <f t="shared" si="7"/>
        <v>0</v>
      </c>
      <c r="T53" s="852">
        <f t="shared" si="8"/>
        <v>0</v>
      </c>
      <c r="U53" s="852">
        <f t="shared" si="9"/>
        <v>0</v>
      </c>
      <c r="V53" s="852">
        <f t="shared" si="10"/>
        <v>0</v>
      </c>
      <c r="W53" s="853">
        <f t="shared" si="11"/>
        <v>0</v>
      </c>
    </row>
    <row r="54" spans="2:23">
      <c r="B54" s="848">
        <f>Amnt_Deposited!B49</f>
        <v>2035</v>
      </c>
      <c r="C54" s="849">
        <f>Amnt_Deposited!O49</f>
        <v>0</v>
      </c>
      <c r="D54" s="850">
        <f>Dry_Matter_Content!O41</f>
        <v>0</v>
      </c>
      <c r="E54" s="851">
        <f>MCF!R53</f>
        <v>0.6</v>
      </c>
      <c r="F54" s="852">
        <f t="shared" si="0"/>
        <v>0</v>
      </c>
      <c r="G54" s="852">
        <f t="shared" si="1"/>
        <v>0</v>
      </c>
      <c r="H54" s="852">
        <f t="shared" si="2"/>
        <v>0</v>
      </c>
      <c r="I54" s="852">
        <f t="shared" si="3"/>
        <v>0</v>
      </c>
      <c r="J54" s="852">
        <f t="shared" si="4"/>
        <v>0</v>
      </c>
      <c r="K54" s="853">
        <f t="shared" si="6"/>
        <v>0</v>
      </c>
      <c r="O54" s="848">
        <f>Amnt_Deposited!B49</f>
        <v>2035</v>
      </c>
      <c r="P54" s="849">
        <f>Amnt_Deposited!O49</f>
        <v>0</v>
      </c>
      <c r="Q54" s="851">
        <f>MCF!R53</f>
        <v>0.6</v>
      </c>
      <c r="R54" s="852">
        <f t="shared" si="5"/>
        <v>0</v>
      </c>
      <c r="S54" s="852">
        <f t="shared" si="7"/>
        <v>0</v>
      </c>
      <c r="T54" s="852">
        <f t="shared" si="8"/>
        <v>0</v>
      </c>
      <c r="U54" s="852">
        <f t="shared" si="9"/>
        <v>0</v>
      </c>
      <c r="V54" s="852">
        <f t="shared" si="10"/>
        <v>0</v>
      </c>
      <c r="W54" s="853">
        <f t="shared" si="11"/>
        <v>0</v>
      </c>
    </row>
    <row r="55" spans="2:23">
      <c r="B55" s="848">
        <f>Amnt_Deposited!B50</f>
        <v>2036</v>
      </c>
      <c r="C55" s="849">
        <f>Amnt_Deposited!O50</f>
        <v>0</v>
      </c>
      <c r="D55" s="850">
        <f>Dry_Matter_Content!O42</f>
        <v>0</v>
      </c>
      <c r="E55" s="851">
        <f>MCF!R54</f>
        <v>0.6</v>
      </c>
      <c r="F55" s="852">
        <f t="shared" si="0"/>
        <v>0</v>
      </c>
      <c r="G55" s="852">
        <f t="shared" si="1"/>
        <v>0</v>
      </c>
      <c r="H55" s="852">
        <f t="shared" si="2"/>
        <v>0</v>
      </c>
      <c r="I55" s="852">
        <f t="shared" si="3"/>
        <v>0</v>
      </c>
      <c r="J55" s="852">
        <f t="shared" si="4"/>
        <v>0</v>
      </c>
      <c r="K55" s="853">
        <f t="shared" si="6"/>
        <v>0</v>
      </c>
      <c r="O55" s="848">
        <f>Amnt_Deposited!B50</f>
        <v>2036</v>
      </c>
      <c r="P55" s="849">
        <f>Amnt_Deposited!O50</f>
        <v>0</v>
      </c>
      <c r="Q55" s="851">
        <f>MCF!R54</f>
        <v>0.6</v>
      </c>
      <c r="R55" s="852">
        <f t="shared" si="5"/>
        <v>0</v>
      </c>
      <c r="S55" s="852">
        <f t="shared" si="7"/>
        <v>0</v>
      </c>
      <c r="T55" s="852">
        <f t="shared" si="8"/>
        <v>0</v>
      </c>
      <c r="U55" s="852">
        <f t="shared" si="9"/>
        <v>0</v>
      </c>
      <c r="V55" s="852">
        <f t="shared" si="10"/>
        <v>0</v>
      </c>
      <c r="W55" s="853">
        <f t="shared" si="11"/>
        <v>0</v>
      </c>
    </row>
    <row r="56" spans="2:23">
      <c r="B56" s="848">
        <f>Amnt_Deposited!B51</f>
        <v>2037</v>
      </c>
      <c r="C56" s="849">
        <f>Amnt_Deposited!O51</f>
        <v>0</v>
      </c>
      <c r="D56" s="850">
        <f>Dry_Matter_Content!O43</f>
        <v>0</v>
      </c>
      <c r="E56" s="851">
        <f>MCF!R55</f>
        <v>0.6</v>
      </c>
      <c r="F56" s="852">
        <f t="shared" si="0"/>
        <v>0</v>
      </c>
      <c r="G56" s="852">
        <f t="shared" si="1"/>
        <v>0</v>
      </c>
      <c r="H56" s="852">
        <f t="shared" si="2"/>
        <v>0</v>
      </c>
      <c r="I56" s="852">
        <f t="shared" si="3"/>
        <v>0</v>
      </c>
      <c r="J56" s="852">
        <f t="shared" si="4"/>
        <v>0</v>
      </c>
      <c r="K56" s="853">
        <f t="shared" si="6"/>
        <v>0</v>
      </c>
      <c r="O56" s="848">
        <f>Amnt_Deposited!B51</f>
        <v>2037</v>
      </c>
      <c r="P56" s="849">
        <f>Amnt_Deposited!O51</f>
        <v>0</v>
      </c>
      <c r="Q56" s="851">
        <f>MCF!R55</f>
        <v>0.6</v>
      </c>
      <c r="R56" s="852">
        <f t="shared" si="5"/>
        <v>0</v>
      </c>
      <c r="S56" s="852">
        <f t="shared" si="7"/>
        <v>0</v>
      </c>
      <c r="T56" s="852">
        <f t="shared" si="8"/>
        <v>0</v>
      </c>
      <c r="U56" s="852">
        <f t="shared" si="9"/>
        <v>0</v>
      </c>
      <c r="V56" s="852">
        <f t="shared" si="10"/>
        <v>0</v>
      </c>
      <c r="W56" s="853">
        <f t="shared" si="11"/>
        <v>0</v>
      </c>
    </row>
    <row r="57" spans="2:23">
      <c r="B57" s="848">
        <f>Amnt_Deposited!B52</f>
        <v>2038</v>
      </c>
      <c r="C57" s="849">
        <f>Amnt_Deposited!O52</f>
        <v>0</v>
      </c>
      <c r="D57" s="850">
        <f>Dry_Matter_Content!O44</f>
        <v>0</v>
      </c>
      <c r="E57" s="851">
        <f>MCF!R56</f>
        <v>0.6</v>
      </c>
      <c r="F57" s="852">
        <f t="shared" si="0"/>
        <v>0</v>
      </c>
      <c r="G57" s="852">
        <f t="shared" si="1"/>
        <v>0</v>
      </c>
      <c r="H57" s="852">
        <f t="shared" si="2"/>
        <v>0</v>
      </c>
      <c r="I57" s="852">
        <f t="shared" si="3"/>
        <v>0</v>
      </c>
      <c r="J57" s="852">
        <f t="shared" si="4"/>
        <v>0</v>
      </c>
      <c r="K57" s="853">
        <f t="shared" si="6"/>
        <v>0</v>
      </c>
      <c r="O57" s="848">
        <f>Amnt_Deposited!B52</f>
        <v>2038</v>
      </c>
      <c r="P57" s="849">
        <f>Amnt_Deposited!O52</f>
        <v>0</v>
      </c>
      <c r="Q57" s="851">
        <f>MCF!R56</f>
        <v>0.6</v>
      </c>
      <c r="R57" s="852">
        <f t="shared" si="5"/>
        <v>0</v>
      </c>
      <c r="S57" s="852">
        <f t="shared" si="7"/>
        <v>0</v>
      </c>
      <c r="T57" s="852">
        <f t="shared" si="8"/>
        <v>0</v>
      </c>
      <c r="U57" s="852">
        <f t="shared" si="9"/>
        <v>0</v>
      </c>
      <c r="V57" s="852">
        <f t="shared" si="10"/>
        <v>0</v>
      </c>
      <c r="W57" s="853">
        <f t="shared" si="11"/>
        <v>0</v>
      </c>
    </row>
    <row r="58" spans="2:23">
      <c r="B58" s="848">
        <f>Amnt_Deposited!B53</f>
        <v>2039</v>
      </c>
      <c r="C58" s="849">
        <f>Amnt_Deposited!O53</f>
        <v>0</v>
      </c>
      <c r="D58" s="850">
        <f>Dry_Matter_Content!O45</f>
        <v>0</v>
      </c>
      <c r="E58" s="851">
        <f>MCF!R57</f>
        <v>0.6</v>
      </c>
      <c r="F58" s="852">
        <f t="shared" si="0"/>
        <v>0</v>
      </c>
      <c r="G58" s="852">
        <f t="shared" si="1"/>
        <v>0</v>
      </c>
      <c r="H58" s="852">
        <f t="shared" si="2"/>
        <v>0</v>
      </c>
      <c r="I58" s="852">
        <f t="shared" si="3"/>
        <v>0</v>
      </c>
      <c r="J58" s="852">
        <f t="shared" si="4"/>
        <v>0</v>
      </c>
      <c r="K58" s="853">
        <f t="shared" si="6"/>
        <v>0</v>
      </c>
      <c r="O58" s="848">
        <f>Amnt_Deposited!B53</f>
        <v>2039</v>
      </c>
      <c r="P58" s="849">
        <f>Amnt_Deposited!O53</f>
        <v>0</v>
      </c>
      <c r="Q58" s="851">
        <f>MCF!R57</f>
        <v>0.6</v>
      </c>
      <c r="R58" s="852">
        <f t="shared" si="5"/>
        <v>0</v>
      </c>
      <c r="S58" s="852">
        <f t="shared" si="7"/>
        <v>0</v>
      </c>
      <c r="T58" s="852">
        <f t="shared" si="8"/>
        <v>0</v>
      </c>
      <c r="U58" s="852">
        <f t="shared" si="9"/>
        <v>0</v>
      </c>
      <c r="V58" s="852">
        <f t="shared" si="10"/>
        <v>0</v>
      </c>
      <c r="W58" s="853">
        <f t="shared" si="11"/>
        <v>0</v>
      </c>
    </row>
    <row r="59" spans="2:23">
      <c r="B59" s="848">
        <f>Amnt_Deposited!B54</f>
        <v>2040</v>
      </c>
      <c r="C59" s="849">
        <f>Amnt_Deposited!O54</f>
        <v>0</v>
      </c>
      <c r="D59" s="850">
        <f>Dry_Matter_Content!O46</f>
        <v>0</v>
      </c>
      <c r="E59" s="851">
        <f>MCF!R58</f>
        <v>0.6</v>
      </c>
      <c r="F59" s="852">
        <f t="shared" si="0"/>
        <v>0</v>
      </c>
      <c r="G59" s="852">
        <f t="shared" si="1"/>
        <v>0</v>
      </c>
      <c r="H59" s="852">
        <f t="shared" si="2"/>
        <v>0</v>
      </c>
      <c r="I59" s="852">
        <f t="shared" si="3"/>
        <v>0</v>
      </c>
      <c r="J59" s="852">
        <f t="shared" si="4"/>
        <v>0</v>
      </c>
      <c r="K59" s="853">
        <f t="shared" si="6"/>
        <v>0</v>
      </c>
      <c r="O59" s="848">
        <f>Amnt_Deposited!B54</f>
        <v>2040</v>
      </c>
      <c r="P59" s="849">
        <f>Amnt_Deposited!O54</f>
        <v>0</v>
      </c>
      <c r="Q59" s="851">
        <f>MCF!R58</f>
        <v>0.6</v>
      </c>
      <c r="R59" s="852">
        <f t="shared" si="5"/>
        <v>0</v>
      </c>
      <c r="S59" s="852">
        <f t="shared" si="7"/>
        <v>0</v>
      </c>
      <c r="T59" s="852">
        <f t="shared" si="8"/>
        <v>0</v>
      </c>
      <c r="U59" s="852">
        <f t="shared" si="9"/>
        <v>0</v>
      </c>
      <c r="V59" s="852">
        <f t="shared" si="10"/>
        <v>0</v>
      </c>
      <c r="W59" s="853">
        <f t="shared" si="11"/>
        <v>0</v>
      </c>
    </row>
    <row r="60" spans="2:23">
      <c r="B60" s="848">
        <f>Amnt_Deposited!B55</f>
        <v>2041</v>
      </c>
      <c r="C60" s="849">
        <f>Amnt_Deposited!O55</f>
        <v>0</v>
      </c>
      <c r="D60" s="850">
        <f>Dry_Matter_Content!O47</f>
        <v>0</v>
      </c>
      <c r="E60" s="851">
        <f>MCF!R59</f>
        <v>0.6</v>
      </c>
      <c r="F60" s="852">
        <f t="shared" si="0"/>
        <v>0</v>
      </c>
      <c r="G60" s="852">
        <f t="shared" si="1"/>
        <v>0</v>
      </c>
      <c r="H60" s="852">
        <f t="shared" si="2"/>
        <v>0</v>
      </c>
      <c r="I60" s="852">
        <f t="shared" si="3"/>
        <v>0</v>
      </c>
      <c r="J60" s="852">
        <f t="shared" si="4"/>
        <v>0</v>
      </c>
      <c r="K60" s="853">
        <f t="shared" si="6"/>
        <v>0</v>
      </c>
      <c r="O60" s="848">
        <f>Amnt_Deposited!B55</f>
        <v>2041</v>
      </c>
      <c r="P60" s="849">
        <f>Amnt_Deposited!O55</f>
        <v>0</v>
      </c>
      <c r="Q60" s="851">
        <f>MCF!R59</f>
        <v>0.6</v>
      </c>
      <c r="R60" s="852">
        <f t="shared" si="5"/>
        <v>0</v>
      </c>
      <c r="S60" s="852">
        <f t="shared" si="7"/>
        <v>0</v>
      </c>
      <c r="T60" s="852">
        <f t="shared" si="8"/>
        <v>0</v>
      </c>
      <c r="U60" s="852">
        <f t="shared" si="9"/>
        <v>0</v>
      </c>
      <c r="V60" s="852">
        <f t="shared" si="10"/>
        <v>0</v>
      </c>
      <c r="W60" s="853">
        <f t="shared" si="11"/>
        <v>0</v>
      </c>
    </row>
    <row r="61" spans="2:23">
      <c r="B61" s="848">
        <f>Amnt_Deposited!B56</f>
        <v>2042</v>
      </c>
      <c r="C61" s="849">
        <f>Amnt_Deposited!O56</f>
        <v>0</v>
      </c>
      <c r="D61" s="850">
        <f>Dry_Matter_Content!O48</f>
        <v>0</v>
      </c>
      <c r="E61" s="851">
        <f>MCF!R60</f>
        <v>0.6</v>
      </c>
      <c r="F61" s="852">
        <f t="shared" si="0"/>
        <v>0</v>
      </c>
      <c r="G61" s="852">
        <f t="shared" si="1"/>
        <v>0</v>
      </c>
      <c r="H61" s="852">
        <f t="shared" si="2"/>
        <v>0</v>
      </c>
      <c r="I61" s="852">
        <f t="shared" si="3"/>
        <v>0</v>
      </c>
      <c r="J61" s="852">
        <f t="shared" si="4"/>
        <v>0</v>
      </c>
      <c r="K61" s="853">
        <f t="shared" si="6"/>
        <v>0</v>
      </c>
      <c r="O61" s="848">
        <f>Amnt_Deposited!B56</f>
        <v>2042</v>
      </c>
      <c r="P61" s="849">
        <f>Amnt_Deposited!O56</f>
        <v>0</v>
      </c>
      <c r="Q61" s="851">
        <f>MCF!R60</f>
        <v>0.6</v>
      </c>
      <c r="R61" s="852">
        <f t="shared" si="5"/>
        <v>0</v>
      </c>
      <c r="S61" s="852">
        <f t="shared" si="7"/>
        <v>0</v>
      </c>
      <c r="T61" s="852">
        <f t="shared" si="8"/>
        <v>0</v>
      </c>
      <c r="U61" s="852">
        <f t="shared" si="9"/>
        <v>0</v>
      </c>
      <c r="V61" s="852">
        <f t="shared" si="10"/>
        <v>0</v>
      </c>
      <c r="W61" s="853">
        <f t="shared" si="11"/>
        <v>0</v>
      </c>
    </row>
    <row r="62" spans="2:23">
      <c r="B62" s="848">
        <f>Amnt_Deposited!B57</f>
        <v>2043</v>
      </c>
      <c r="C62" s="849">
        <f>Amnt_Deposited!O57</f>
        <v>0</v>
      </c>
      <c r="D62" s="850">
        <f>Dry_Matter_Content!O49</f>
        <v>0</v>
      </c>
      <c r="E62" s="851">
        <f>MCF!R61</f>
        <v>0.6</v>
      </c>
      <c r="F62" s="852">
        <f t="shared" si="0"/>
        <v>0</v>
      </c>
      <c r="G62" s="852">
        <f t="shared" si="1"/>
        <v>0</v>
      </c>
      <c r="H62" s="852">
        <f t="shared" si="2"/>
        <v>0</v>
      </c>
      <c r="I62" s="852">
        <f t="shared" si="3"/>
        <v>0</v>
      </c>
      <c r="J62" s="852">
        <f t="shared" si="4"/>
        <v>0</v>
      </c>
      <c r="K62" s="853">
        <f t="shared" si="6"/>
        <v>0</v>
      </c>
      <c r="O62" s="848">
        <f>Amnt_Deposited!B57</f>
        <v>2043</v>
      </c>
      <c r="P62" s="849">
        <f>Amnt_Deposited!O57</f>
        <v>0</v>
      </c>
      <c r="Q62" s="851">
        <f>MCF!R61</f>
        <v>0.6</v>
      </c>
      <c r="R62" s="852">
        <f t="shared" si="5"/>
        <v>0</v>
      </c>
      <c r="S62" s="852">
        <f t="shared" si="7"/>
        <v>0</v>
      </c>
      <c r="T62" s="852">
        <f t="shared" si="8"/>
        <v>0</v>
      </c>
      <c r="U62" s="852">
        <f t="shared" si="9"/>
        <v>0</v>
      </c>
      <c r="V62" s="852">
        <f t="shared" si="10"/>
        <v>0</v>
      </c>
      <c r="W62" s="853">
        <f t="shared" si="11"/>
        <v>0</v>
      </c>
    </row>
    <row r="63" spans="2:23">
      <c r="B63" s="848">
        <f>Amnt_Deposited!B58</f>
        <v>2044</v>
      </c>
      <c r="C63" s="849">
        <f>Amnt_Deposited!O58</f>
        <v>0</v>
      </c>
      <c r="D63" s="850">
        <f>Dry_Matter_Content!O50</f>
        <v>0</v>
      </c>
      <c r="E63" s="851">
        <f>MCF!R62</f>
        <v>0.6</v>
      </c>
      <c r="F63" s="852">
        <f t="shared" si="0"/>
        <v>0</v>
      </c>
      <c r="G63" s="852">
        <f t="shared" si="1"/>
        <v>0</v>
      </c>
      <c r="H63" s="852">
        <f t="shared" si="2"/>
        <v>0</v>
      </c>
      <c r="I63" s="852">
        <f t="shared" si="3"/>
        <v>0</v>
      </c>
      <c r="J63" s="852">
        <f t="shared" si="4"/>
        <v>0</v>
      </c>
      <c r="K63" s="853">
        <f t="shared" si="6"/>
        <v>0</v>
      </c>
      <c r="O63" s="848">
        <f>Amnt_Deposited!B58</f>
        <v>2044</v>
      </c>
      <c r="P63" s="849">
        <f>Amnt_Deposited!O58</f>
        <v>0</v>
      </c>
      <c r="Q63" s="851">
        <f>MCF!R62</f>
        <v>0.6</v>
      </c>
      <c r="R63" s="852">
        <f t="shared" si="5"/>
        <v>0</v>
      </c>
      <c r="S63" s="852">
        <f t="shared" si="7"/>
        <v>0</v>
      </c>
      <c r="T63" s="852">
        <f t="shared" si="8"/>
        <v>0</v>
      </c>
      <c r="U63" s="852">
        <f t="shared" si="9"/>
        <v>0</v>
      </c>
      <c r="V63" s="852">
        <f t="shared" si="10"/>
        <v>0</v>
      </c>
      <c r="W63" s="853">
        <f t="shared" si="11"/>
        <v>0</v>
      </c>
    </row>
    <row r="64" spans="2:23">
      <c r="B64" s="848">
        <f>Amnt_Deposited!B59</f>
        <v>2045</v>
      </c>
      <c r="C64" s="849">
        <f>Amnt_Deposited!O59</f>
        <v>0</v>
      </c>
      <c r="D64" s="850">
        <f>Dry_Matter_Content!O51</f>
        <v>0</v>
      </c>
      <c r="E64" s="851">
        <f>MCF!R63</f>
        <v>0.6</v>
      </c>
      <c r="F64" s="852">
        <f t="shared" si="0"/>
        <v>0</v>
      </c>
      <c r="G64" s="852">
        <f t="shared" si="1"/>
        <v>0</v>
      </c>
      <c r="H64" s="852">
        <f t="shared" si="2"/>
        <v>0</v>
      </c>
      <c r="I64" s="852">
        <f t="shared" si="3"/>
        <v>0</v>
      </c>
      <c r="J64" s="852">
        <f t="shared" si="4"/>
        <v>0</v>
      </c>
      <c r="K64" s="853">
        <f t="shared" si="6"/>
        <v>0</v>
      </c>
      <c r="O64" s="848">
        <f>Amnt_Deposited!B59</f>
        <v>2045</v>
      </c>
      <c r="P64" s="849">
        <f>Amnt_Deposited!O59</f>
        <v>0</v>
      </c>
      <c r="Q64" s="851">
        <f>MCF!R63</f>
        <v>0.6</v>
      </c>
      <c r="R64" s="852">
        <f t="shared" si="5"/>
        <v>0</v>
      </c>
      <c r="S64" s="852">
        <f t="shared" si="7"/>
        <v>0</v>
      </c>
      <c r="T64" s="852">
        <f t="shared" si="8"/>
        <v>0</v>
      </c>
      <c r="U64" s="852">
        <f t="shared" si="9"/>
        <v>0</v>
      </c>
      <c r="V64" s="852">
        <f t="shared" si="10"/>
        <v>0</v>
      </c>
      <c r="W64" s="853">
        <f t="shared" si="11"/>
        <v>0</v>
      </c>
    </row>
    <row r="65" spans="2:23">
      <c r="B65" s="848">
        <f>Amnt_Deposited!B60</f>
        <v>2046</v>
      </c>
      <c r="C65" s="849">
        <f>Amnt_Deposited!O60</f>
        <v>0</v>
      </c>
      <c r="D65" s="850">
        <f>Dry_Matter_Content!O52</f>
        <v>0</v>
      </c>
      <c r="E65" s="851">
        <f>MCF!R64</f>
        <v>0.6</v>
      </c>
      <c r="F65" s="852">
        <f t="shared" si="0"/>
        <v>0</v>
      </c>
      <c r="G65" s="852">
        <f t="shared" si="1"/>
        <v>0</v>
      </c>
      <c r="H65" s="852">
        <f t="shared" si="2"/>
        <v>0</v>
      </c>
      <c r="I65" s="852">
        <f t="shared" si="3"/>
        <v>0</v>
      </c>
      <c r="J65" s="852">
        <f t="shared" si="4"/>
        <v>0</v>
      </c>
      <c r="K65" s="853">
        <f t="shared" si="6"/>
        <v>0</v>
      </c>
      <c r="O65" s="848">
        <f>Amnt_Deposited!B60</f>
        <v>2046</v>
      </c>
      <c r="P65" s="849">
        <f>Amnt_Deposited!O60</f>
        <v>0</v>
      </c>
      <c r="Q65" s="851">
        <f>MCF!R64</f>
        <v>0.6</v>
      </c>
      <c r="R65" s="852">
        <f t="shared" si="5"/>
        <v>0</v>
      </c>
      <c r="S65" s="852">
        <f t="shared" si="7"/>
        <v>0</v>
      </c>
      <c r="T65" s="852">
        <f t="shared" si="8"/>
        <v>0</v>
      </c>
      <c r="U65" s="852">
        <f t="shared" si="9"/>
        <v>0</v>
      </c>
      <c r="V65" s="852">
        <f t="shared" si="10"/>
        <v>0</v>
      </c>
      <c r="W65" s="853">
        <f t="shared" si="11"/>
        <v>0</v>
      </c>
    </row>
    <row r="66" spans="2:23">
      <c r="B66" s="848">
        <f>Amnt_Deposited!B61</f>
        <v>2047</v>
      </c>
      <c r="C66" s="849">
        <f>Amnt_Deposited!O61</f>
        <v>0</v>
      </c>
      <c r="D66" s="850">
        <f>Dry_Matter_Content!O53</f>
        <v>0</v>
      </c>
      <c r="E66" s="851">
        <f>MCF!R65</f>
        <v>0.6</v>
      </c>
      <c r="F66" s="852">
        <f t="shared" si="0"/>
        <v>0</v>
      </c>
      <c r="G66" s="852">
        <f t="shared" si="1"/>
        <v>0</v>
      </c>
      <c r="H66" s="852">
        <f t="shared" si="2"/>
        <v>0</v>
      </c>
      <c r="I66" s="852">
        <f t="shared" si="3"/>
        <v>0</v>
      </c>
      <c r="J66" s="852">
        <f t="shared" si="4"/>
        <v>0</v>
      </c>
      <c r="K66" s="853">
        <f t="shared" si="6"/>
        <v>0</v>
      </c>
      <c r="O66" s="848">
        <f>Amnt_Deposited!B61</f>
        <v>2047</v>
      </c>
      <c r="P66" s="849">
        <f>Amnt_Deposited!O61</f>
        <v>0</v>
      </c>
      <c r="Q66" s="851">
        <f>MCF!R65</f>
        <v>0.6</v>
      </c>
      <c r="R66" s="852">
        <f t="shared" si="5"/>
        <v>0</v>
      </c>
      <c r="S66" s="852">
        <f t="shared" si="7"/>
        <v>0</v>
      </c>
      <c r="T66" s="852">
        <f t="shared" si="8"/>
        <v>0</v>
      </c>
      <c r="U66" s="852">
        <f t="shared" si="9"/>
        <v>0</v>
      </c>
      <c r="V66" s="852">
        <f t="shared" si="10"/>
        <v>0</v>
      </c>
      <c r="W66" s="853">
        <f t="shared" si="11"/>
        <v>0</v>
      </c>
    </row>
    <row r="67" spans="2:23">
      <c r="B67" s="848">
        <f>Amnt_Deposited!B62</f>
        <v>2048</v>
      </c>
      <c r="C67" s="849">
        <f>Amnt_Deposited!O62</f>
        <v>0</v>
      </c>
      <c r="D67" s="850">
        <f>Dry_Matter_Content!O54</f>
        <v>0</v>
      </c>
      <c r="E67" s="851">
        <f>MCF!R66</f>
        <v>0.6</v>
      </c>
      <c r="F67" s="852">
        <f t="shared" si="0"/>
        <v>0</v>
      </c>
      <c r="G67" s="852">
        <f t="shared" si="1"/>
        <v>0</v>
      </c>
      <c r="H67" s="852">
        <f t="shared" si="2"/>
        <v>0</v>
      </c>
      <c r="I67" s="852">
        <f t="shared" si="3"/>
        <v>0</v>
      </c>
      <c r="J67" s="852">
        <f t="shared" si="4"/>
        <v>0</v>
      </c>
      <c r="K67" s="853">
        <f t="shared" si="6"/>
        <v>0</v>
      </c>
      <c r="O67" s="848">
        <f>Amnt_Deposited!B62</f>
        <v>2048</v>
      </c>
      <c r="P67" s="849">
        <f>Amnt_Deposited!O62</f>
        <v>0</v>
      </c>
      <c r="Q67" s="851">
        <f>MCF!R66</f>
        <v>0.6</v>
      </c>
      <c r="R67" s="852">
        <f t="shared" si="5"/>
        <v>0</v>
      </c>
      <c r="S67" s="852">
        <f t="shared" si="7"/>
        <v>0</v>
      </c>
      <c r="T67" s="852">
        <f t="shared" si="8"/>
        <v>0</v>
      </c>
      <c r="U67" s="852">
        <f t="shared" si="9"/>
        <v>0</v>
      </c>
      <c r="V67" s="852">
        <f t="shared" si="10"/>
        <v>0</v>
      </c>
      <c r="W67" s="853">
        <f t="shared" si="11"/>
        <v>0</v>
      </c>
    </row>
    <row r="68" spans="2:23">
      <c r="B68" s="848">
        <f>Amnt_Deposited!B63</f>
        <v>2049</v>
      </c>
      <c r="C68" s="849">
        <f>Amnt_Deposited!O63</f>
        <v>0</v>
      </c>
      <c r="D68" s="850">
        <f>Dry_Matter_Content!O55</f>
        <v>0</v>
      </c>
      <c r="E68" s="851">
        <f>MCF!R67</f>
        <v>0.6</v>
      </c>
      <c r="F68" s="852">
        <f t="shared" si="0"/>
        <v>0</v>
      </c>
      <c r="G68" s="852">
        <f t="shared" si="1"/>
        <v>0</v>
      </c>
      <c r="H68" s="852">
        <f t="shared" si="2"/>
        <v>0</v>
      </c>
      <c r="I68" s="852">
        <f t="shared" si="3"/>
        <v>0</v>
      </c>
      <c r="J68" s="852">
        <f t="shared" si="4"/>
        <v>0</v>
      </c>
      <c r="K68" s="853">
        <f t="shared" si="6"/>
        <v>0</v>
      </c>
      <c r="O68" s="848">
        <f>Amnt_Deposited!B63</f>
        <v>2049</v>
      </c>
      <c r="P68" s="849">
        <f>Amnt_Deposited!O63</f>
        <v>0</v>
      </c>
      <c r="Q68" s="851">
        <f>MCF!R67</f>
        <v>0.6</v>
      </c>
      <c r="R68" s="852">
        <f t="shared" si="5"/>
        <v>0</v>
      </c>
      <c r="S68" s="852">
        <f t="shared" si="7"/>
        <v>0</v>
      </c>
      <c r="T68" s="852">
        <f t="shared" si="8"/>
        <v>0</v>
      </c>
      <c r="U68" s="852">
        <f t="shared" si="9"/>
        <v>0</v>
      </c>
      <c r="V68" s="852">
        <f t="shared" si="10"/>
        <v>0</v>
      </c>
      <c r="W68" s="853">
        <f t="shared" si="11"/>
        <v>0</v>
      </c>
    </row>
    <row r="69" spans="2:23">
      <c r="B69" s="848">
        <f>Amnt_Deposited!B64</f>
        <v>2050</v>
      </c>
      <c r="C69" s="849">
        <f>Amnt_Deposited!O64</f>
        <v>0</v>
      </c>
      <c r="D69" s="850">
        <f>Dry_Matter_Content!O56</f>
        <v>0</v>
      </c>
      <c r="E69" s="851">
        <f>MCF!R68</f>
        <v>0.6</v>
      </c>
      <c r="F69" s="852">
        <f t="shared" si="0"/>
        <v>0</v>
      </c>
      <c r="G69" s="852">
        <f t="shared" si="1"/>
        <v>0</v>
      </c>
      <c r="H69" s="852">
        <f t="shared" si="2"/>
        <v>0</v>
      </c>
      <c r="I69" s="852">
        <f t="shared" si="3"/>
        <v>0</v>
      </c>
      <c r="J69" s="852">
        <f t="shared" si="4"/>
        <v>0</v>
      </c>
      <c r="K69" s="853">
        <f t="shared" si="6"/>
        <v>0</v>
      </c>
      <c r="O69" s="848">
        <f>Amnt_Deposited!B64</f>
        <v>2050</v>
      </c>
      <c r="P69" s="849">
        <f>Amnt_Deposited!O64</f>
        <v>0</v>
      </c>
      <c r="Q69" s="851">
        <f>MCF!R68</f>
        <v>0.6</v>
      </c>
      <c r="R69" s="852">
        <f t="shared" si="5"/>
        <v>0</v>
      </c>
      <c r="S69" s="852">
        <f t="shared" si="7"/>
        <v>0</v>
      </c>
      <c r="T69" s="852">
        <f t="shared" si="8"/>
        <v>0</v>
      </c>
      <c r="U69" s="852">
        <f t="shared" si="9"/>
        <v>0</v>
      </c>
      <c r="V69" s="852">
        <f t="shared" si="10"/>
        <v>0</v>
      </c>
      <c r="W69" s="853">
        <f t="shared" si="11"/>
        <v>0</v>
      </c>
    </row>
    <row r="70" spans="2:23">
      <c r="B70" s="848">
        <f>Amnt_Deposited!B65</f>
        <v>2051</v>
      </c>
      <c r="C70" s="849">
        <f>Amnt_Deposited!O65</f>
        <v>0</v>
      </c>
      <c r="D70" s="850">
        <f>Dry_Matter_Content!O57</f>
        <v>0</v>
      </c>
      <c r="E70" s="851">
        <f>MCF!R69</f>
        <v>0.6</v>
      </c>
      <c r="F70" s="852">
        <f t="shared" si="0"/>
        <v>0</v>
      </c>
      <c r="G70" s="852">
        <f t="shared" si="1"/>
        <v>0</v>
      </c>
      <c r="H70" s="852">
        <f t="shared" si="2"/>
        <v>0</v>
      </c>
      <c r="I70" s="852">
        <f t="shared" si="3"/>
        <v>0</v>
      </c>
      <c r="J70" s="852">
        <f t="shared" si="4"/>
        <v>0</v>
      </c>
      <c r="K70" s="853">
        <f t="shared" si="6"/>
        <v>0</v>
      </c>
      <c r="O70" s="848">
        <f>Amnt_Deposited!B65</f>
        <v>2051</v>
      </c>
      <c r="P70" s="849">
        <f>Amnt_Deposited!O65</f>
        <v>0</v>
      </c>
      <c r="Q70" s="851">
        <f>MCF!R69</f>
        <v>0.6</v>
      </c>
      <c r="R70" s="852">
        <f t="shared" si="5"/>
        <v>0</v>
      </c>
      <c r="S70" s="852">
        <f t="shared" si="7"/>
        <v>0</v>
      </c>
      <c r="T70" s="852">
        <f t="shared" si="8"/>
        <v>0</v>
      </c>
      <c r="U70" s="852">
        <f t="shared" si="9"/>
        <v>0</v>
      </c>
      <c r="V70" s="852">
        <f t="shared" si="10"/>
        <v>0</v>
      </c>
      <c r="W70" s="853">
        <f t="shared" si="11"/>
        <v>0</v>
      </c>
    </row>
    <row r="71" spans="2:23">
      <c r="B71" s="848">
        <f>Amnt_Deposited!B66</f>
        <v>2052</v>
      </c>
      <c r="C71" s="849">
        <f>Amnt_Deposited!O66</f>
        <v>0</v>
      </c>
      <c r="D71" s="850">
        <f>Dry_Matter_Content!O58</f>
        <v>0</v>
      </c>
      <c r="E71" s="851">
        <f>MCF!R70</f>
        <v>0.6</v>
      </c>
      <c r="F71" s="852">
        <f t="shared" si="0"/>
        <v>0</v>
      </c>
      <c r="G71" s="852">
        <f t="shared" si="1"/>
        <v>0</v>
      </c>
      <c r="H71" s="852">
        <f t="shared" si="2"/>
        <v>0</v>
      </c>
      <c r="I71" s="852">
        <f t="shared" si="3"/>
        <v>0</v>
      </c>
      <c r="J71" s="852">
        <f t="shared" si="4"/>
        <v>0</v>
      </c>
      <c r="K71" s="853">
        <f t="shared" si="6"/>
        <v>0</v>
      </c>
      <c r="O71" s="848">
        <f>Amnt_Deposited!B66</f>
        <v>2052</v>
      </c>
      <c r="P71" s="849">
        <f>Amnt_Deposited!O66</f>
        <v>0</v>
      </c>
      <c r="Q71" s="851">
        <f>MCF!R70</f>
        <v>0.6</v>
      </c>
      <c r="R71" s="852">
        <f t="shared" si="5"/>
        <v>0</v>
      </c>
      <c r="S71" s="852">
        <f t="shared" si="7"/>
        <v>0</v>
      </c>
      <c r="T71" s="852">
        <f t="shared" si="8"/>
        <v>0</v>
      </c>
      <c r="U71" s="852">
        <f t="shared" si="9"/>
        <v>0</v>
      </c>
      <c r="V71" s="852">
        <f t="shared" si="10"/>
        <v>0</v>
      </c>
      <c r="W71" s="853">
        <f t="shared" si="11"/>
        <v>0</v>
      </c>
    </row>
    <row r="72" spans="2:23">
      <c r="B72" s="848">
        <f>Amnt_Deposited!B67</f>
        <v>2053</v>
      </c>
      <c r="C72" s="849">
        <f>Amnt_Deposited!O67</f>
        <v>0</v>
      </c>
      <c r="D72" s="850">
        <f>Dry_Matter_Content!O59</f>
        <v>0</v>
      </c>
      <c r="E72" s="851">
        <f>MCF!R71</f>
        <v>0.6</v>
      </c>
      <c r="F72" s="852">
        <f t="shared" si="0"/>
        <v>0</v>
      </c>
      <c r="G72" s="852">
        <f t="shared" si="1"/>
        <v>0</v>
      </c>
      <c r="H72" s="852">
        <f t="shared" si="2"/>
        <v>0</v>
      </c>
      <c r="I72" s="852">
        <f t="shared" si="3"/>
        <v>0</v>
      </c>
      <c r="J72" s="852">
        <f t="shared" si="4"/>
        <v>0</v>
      </c>
      <c r="K72" s="853">
        <f t="shared" si="6"/>
        <v>0</v>
      </c>
      <c r="O72" s="848">
        <f>Amnt_Deposited!B67</f>
        <v>2053</v>
      </c>
      <c r="P72" s="849">
        <f>Amnt_Deposited!O67</f>
        <v>0</v>
      </c>
      <c r="Q72" s="851">
        <f>MCF!R71</f>
        <v>0.6</v>
      </c>
      <c r="R72" s="852">
        <f t="shared" si="5"/>
        <v>0</v>
      </c>
      <c r="S72" s="852">
        <f t="shared" si="7"/>
        <v>0</v>
      </c>
      <c r="T72" s="852">
        <f t="shared" si="8"/>
        <v>0</v>
      </c>
      <c r="U72" s="852">
        <f t="shared" si="9"/>
        <v>0</v>
      </c>
      <c r="V72" s="852">
        <f t="shared" si="10"/>
        <v>0</v>
      </c>
      <c r="W72" s="853">
        <f t="shared" si="11"/>
        <v>0</v>
      </c>
    </row>
    <row r="73" spans="2:23">
      <c r="B73" s="848">
        <f>Amnt_Deposited!B68</f>
        <v>2054</v>
      </c>
      <c r="C73" s="849">
        <f>Amnt_Deposited!O68</f>
        <v>0</v>
      </c>
      <c r="D73" s="850">
        <f>Dry_Matter_Content!O60</f>
        <v>0</v>
      </c>
      <c r="E73" s="851">
        <f>MCF!R72</f>
        <v>0.6</v>
      </c>
      <c r="F73" s="852">
        <f t="shared" si="0"/>
        <v>0</v>
      </c>
      <c r="G73" s="852">
        <f t="shared" si="1"/>
        <v>0</v>
      </c>
      <c r="H73" s="852">
        <f t="shared" si="2"/>
        <v>0</v>
      </c>
      <c r="I73" s="852">
        <f t="shared" si="3"/>
        <v>0</v>
      </c>
      <c r="J73" s="852">
        <f t="shared" si="4"/>
        <v>0</v>
      </c>
      <c r="K73" s="853">
        <f t="shared" si="6"/>
        <v>0</v>
      </c>
      <c r="O73" s="848">
        <f>Amnt_Deposited!B68</f>
        <v>2054</v>
      </c>
      <c r="P73" s="849">
        <f>Amnt_Deposited!O68</f>
        <v>0</v>
      </c>
      <c r="Q73" s="851">
        <f>MCF!R72</f>
        <v>0.6</v>
      </c>
      <c r="R73" s="852">
        <f t="shared" si="5"/>
        <v>0</v>
      </c>
      <c r="S73" s="852">
        <f t="shared" si="7"/>
        <v>0</v>
      </c>
      <c r="T73" s="852">
        <f t="shared" si="8"/>
        <v>0</v>
      </c>
      <c r="U73" s="852">
        <f t="shared" si="9"/>
        <v>0</v>
      </c>
      <c r="V73" s="852">
        <f t="shared" si="10"/>
        <v>0</v>
      </c>
      <c r="W73" s="853">
        <f t="shared" si="11"/>
        <v>0</v>
      </c>
    </row>
    <row r="74" spans="2:23">
      <c r="B74" s="848">
        <f>Amnt_Deposited!B69</f>
        <v>2055</v>
      </c>
      <c r="C74" s="849">
        <f>Amnt_Deposited!O69</f>
        <v>0</v>
      </c>
      <c r="D74" s="850">
        <f>Dry_Matter_Content!O61</f>
        <v>0</v>
      </c>
      <c r="E74" s="851">
        <f>MCF!R73</f>
        <v>0.6</v>
      </c>
      <c r="F74" s="852">
        <f t="shared" si="0"/>
        <v>0</v>
      </c>
      <c r="G74" s="852">
        <f t="shared" si="1"/>
        <v>0</v>
      </c>
      <c r="H74" s="852">
        <f t="shared" si="2"/>
        <v>0</v>
      </c>
      <c r="I74" s="852">
        <f t="shared" si="3"/>
        <v>0</v>
      </c>
      <c r="J74" s="852">
        <f t="shared" si="4"/>
        <v>0</v>
      </c>
      <c r="K74" s="853">
        <f t="shared" si="6"/>
        <v>0</v>
      </c>
      <c r="O74" s="848">
        <f>Amnt_Deposited!B69</f>
        <v>2055</v>
      </c>
      <c r="P74" s="849">
        <f>Amnt_Deposited!O69</f>
        <v>0</v>
      </c>
      <c r="Q74" s="851">
        <f>MCF!R73</f>
        <v>0.6</v>
      </c>
      <c r="R74" s="852">
        <f t="shared" si="5"/>
        <v>0</v>
      </c>
      <c r="S74" s="852">
        <f t="shared" si="7"/>
        <v>0</v>
      </c>
      <c r="T74" s="852">
        <f t="shared" si="8"/>
        <v>0</v>
      </c>
      <c r="U74" s="852">
        <f t="shared" si="9"/>
        <v>0</v>
      </c>
      <c r="V74" s="852">
        <f t="shared" si="10"/>
        <v>0</v>
      </c>
      <c r="W74" s="853">
        <f t="shared" si="11"/>
        <v>0</v>
      </c>
    </row>
    <row r="75" spans="2:23">
      <c r="B75" s="848">
        <f>Amnt_Deposited!B70</f>
        <v>2056</v>
      </c>
      <c r="C75" s="849">
        <f>Amnt_Deposited!O70</f>
        <v>0</v>
      </c>
      <c r="D75" s="850">
        <f>Dry_Matter_Content!O62</f>
        <v>0</v>
      </c>
      <c r="E75" s="851">
        <f>MCF!R74</f>
        <v>0.6</v>
      </c>
      <c r="F75" s="852">
        <f t="shared" si="0"/>
        <v>0</v>
      </c>
      <c r="G75" s="852">
        <f t="shared" si="1"/>
        <v>0</v>
      </c>
      <c r="H75" s="852">
        <f t="shared" si="2"/>
        <v>0</v>
      </c>
      <c r="I75" s="852">
        <f t="shared" si="3"/>
        <v>0</v>
      </c>
      <c r="J75" s="852">
        <f t="shared" si="4"/>
        <v>0</v>
      </c>
      <c r="K75" s="853">
        <f t="shared" si="6"/>
        <v>0</v>
      </c>
      <c r="O75" s="848">
        <f>Amnt_Deposited!B70</f>
        <v>2056</v>
      </c>
      <c r="P75" s="849">
        <f>Amnt_Deposited!O70</f>
        <v>0</v>
      </c>
      <c r="Q75" s="851">
        <f>MCF!R74</f>
        <v>0.6</v>
      </c>
      <c r="R75" s="852">
        <f t="shared" si="5"/>
        <v>0</v>
      </c>
      <c r="S75" s="852">
        <f t="shared" si="7"/>
        <v>0</v>
      </c>
      <c r="T75" s="852">
        <f t="shared" si="8"/>
        <v>0</v>
      </c>
      <c r="U75" s="852">
        <f t="shared" si="9"/>
        <v>0</v>
      </c>
      <c r="V75" s="852">
        <f t="shared" si="10"/>
        <v>0</v>
      </c>
      <c r="W75" s="853">
        <f t="shared" si="11"/>
        <v>0</v>
      </c>
    </row>
    <row r="76" spans="2:23">
      <c r="B76" s="848">
        <f>Amnt_Deposited!B71</f>
        <v>2057</v>
      </c>
      <c r="C76" s="849">
        <f>Amnt_Deposited!O71</f>
        <v>0</v>
      </c>
      <c r="D76" s="850">
        <f>Dry_Matter_Content!O63</f>
        <v>0</v>
      </c>
      <c r="E76" s="851">
        <f>MCF!R75</f>
        <v>0.6</v>
      </c>
      <c r="F76" s="852">
        <f t="shared" si="0"/>
        <v>0</v>
      </c>
      <c r="G76" s="852">
        <f t="shared" si="1"/>
        <v>0</v>
      </c>
      <c r="H76" s="852">
        <f t="shared" si="2"/>
        <v>0</v>
      </c>
      <c r="I76" s="852">
        <f t="shared" si="3"/>
        <v>0</v>
      </c>
      <c r="J76" s="852">
        <f t="shared" si="4"/>
        <v>0</v>
      </c>
      <c r="K76" s="853">
        <f t="shared" si="6"/>
        <v>0</v>
      </c>
      <c r="O76" s="848">
        <f>Amnt_Deposited!B71</f>
        <v>2057</v>
      </c>
      <c r="P76" s="849">
        <f>Amnt_Deposited!O71</f>
        <v>0</v>
      </c>
      <c r="Q76" s="851">
        <f>MCF!R75</f>
        <v>0.6</v>
      </c>
      <c r="R76" s="852">
        <f t="shared" si="5"/>
        <v>0</v>
      </c>
      <c r="S76" s="852">
        <f t="shared" si="7"/>
        <v>0</v>
      </c>
      <c r="T76" s="852">
        <f t="shared" si="8"/>
        <v>0</v>
      </c>
      <c r="U76" s="852">
        <f t="shared" si="9"/>
        <v>0</v>
      </c>
      <c r="V76" s="852">
        <f t="shared" si="10"/>
        <v>0</v>
      </c>
      <c r="W76" s="853">
        <f t="shared" si="11"/>
        <v>0</v>
      </c>
    </row>
    <row r="77" spans="2:23">
      <c r="B77" s="848">
        <f>Amnt_Deposited!B72</f>
        <v>2058</v>
      </c>
      <c r="C77" s="849">
        <f>Amnt_Deposited!O72</f>
        <v>0</v>
      </c>
      <c r="D77" s="850">
        <f>Dry_Matter_Content!O64</f>
        <v>0</v>
      </c>
      <c r="E77" s="851">
        <f>MCF!R76</f>
        <v>0.6</v>
      </c>
      <c r="F77" s="852">
        <f t="shared" si="0"/>
        <v>0</v>
      </c>
      <c r="G77" s="852">
        <f t="shared" si="1"/>
        <v>0</v>
      </c>
      <c r="H77" s="852">
        <f t="shared" si="2"/>
        <v>0</v>
      </c>
      <c r="I77" s="852">
        <f t="shared" si="3"/>
        <v>0</v>
      </c>
      <c r="J77" s="852">
        <f t="shared" si="4"/>
        <v>0</v>
      </c>
      <c r="K77" s="853">
        <f t="shared" si="6"/>
        <v>0</v>
      </c>
      <c r="O77" s="848">
        <f>Amnt_Deposited!B72</f>
        <v>2058</v>
      </c>
      <c r="P77" s="849">
        <f>Amnt_Deposited!O72</f>
        <v>0</v>
      </c>
      <c r="Q77" s="851">
        <f>MCF!R76</f>
        <v>0.6</v>
      </c>
      <c r="R77" s="852">
        <f t="shared" si="5"/>
        <v>0</v>
      </c>
      <c r="S77" s="852">
        <f t="shared" si="7"/>
        <v>0</v>
      </c>
      <c r="T77" s="852">
        <f t="shared" si="8"/>
        <v>0</v>
      </c>
      <c r="U77" s="852">
        <f t="shared" si="9"/>
        <v>0</v>
      </c>
      <c r="V77" s="852">
        <f t="shared" si="10"/>
        <v>0</v>
      </c>
      <c r="W77" s="853">
        <f t="shared" si="11"/>
        <v>0</v>
      </c>
    </row>
    <row r="78" spans="2:23">
      <c r="B78" s="848">
        <f>Amnt_Deposited!B73</f>
        <v>2059</v>
      </c>
      <c r="C78" s="849">
        <f>Amnt_Deposited!O73</f>
        <v>0</v>
      </c>
      <c r="D78" s="850">
        <f>Dry_Matter_Content!O65</f>
        <v>0</v>
      </c>
      <c r="E78" s="851">
        <f>MCF!R77</f>
        <v>0.6</v>
      </c>
      <c r="F78" s="852">
        <f t="shared" si="0"/>
        <v>0</v>
      </c>
      <c r="G78" s="852">
        <f t="shared" si="1"/>
        <v>0</v>
      </c>
      <c r="H78" s="852">
        <f t="shared" si="2"/>
        <v>0</v>
      </c>
      <c r="I78" s="852">
        <f t="shared" si="3"/>
        <v>0</v>
      </c>
      <c r="J78" s="852">
        <f t="shared" si="4"/>
        <v>0</v>
      </c>
      <c r="K78" s="853">
        <f t="shared" si="6"/>
        <v>0</v>
      </c>
      <c r="O78" s="848">
        <f>Amnt_Deposited!B73</f>
        <v>2059</v>
      </c>
      <c r="P78" s="849">
        <f>Amnt_Deposited!O73</f>
        <v>0</v>
      </c>
      <c r="Q78" s="851">
        <f>MCF!R77</f>
        <v>0.6</v>
      </c>
      <c r="R78" s="852">
        <f t="shared" si="5"/>
        <v>0</v>
      </c>
      <c r="S78" s="852">
        <f t="shared" si="7"/>
        <v>0</v>
      </c>
      <c r="T78" s="852">
        <f t="shared" si="8"/>
        <v>0</v>
      </c>
      <c r="U78" s="852">
        <f t="shared" si="9"/>
        <v>0</v>
      </c>
      <c r="V78" s="852">
        <f t="shared" si="10"/>
        <v>0</v>
      </c>
      <c r="W78" s="853">
        <f t="shared" si="11"/>
        <v>0</v>
      </c>
    </row>
    <row r="79" spans="2:23">
      <c r="B79" s="848">
        <f>Amnt_Deposited!B74</f>
        <v>2060</v>
      </c>
      <c r="C79" s="849">
        <f>Amnt_Deposited!O74</f>
        <v>0</v>
      </c>
      <c r="D79" s="850">
        <f>Dry_Matter_Content!O66</f>
        <v>0</v>
      </c>
      <c r="E79" s="851">
        <f>MCF!R78</f>
        <v>0.6</v>
      </c>
      <c r="F79" s="852">
        <f t="shared" si="0"/>
        <v>0</v>
      </c>
      <c r="G79" s="852">
        <f t="shared" si="1"/>
        <v>0</v>
      </c>
      <c r="H79" s="852">
        <f t="shared" si="2"/>
        <v>0</v>
      </c>
      <c r="I79" s="852">
        <f t="shared" si="3"/>
        <v>0</v>
      </c>
      <c r="J79" s="852">
        <f t="shared" si="4"/>
        <v>0</v>
      </c>
      <c r="K79" s="853">
        <f t="shared" si="6"/>
        <v>0</v>
      </c>
      <c r="O79" s="848">
        <f>Amnt_Deposited!B74</f>
        <v>2060</v>
      </c>
      <c r="P79" s="849">
        <f>Amnt_Deposited!O74</f>
        <v>0</v>
      </c>
      <c r="Q79" s="851">
        <f>MCF!R78</f>
        <v>0.6</v>
      </c>
      <c r="R79" s="852">
        <f t="shared" si="5"/>
        <v>0</v>
      </c>
      <c r="S79" s="852">
        <f t="shared" si="7"/>
        <v>0</v>
      </c>
      <c r="T79" s="852">
        <f t="shared" si="8"/>
        <v>0</v>
      </c>
      <c r="U79" s="852">
        <f t="shared" si="9"/>
        <v>0</v>
      </c>
      <c r="V79" s="852">
        <f t="shared" si="10"/>
        <v>0</v>
      </c>
      <c r="W79" s="853">
        <f t="shared" si="11"/>
        <v>0</v>
      </c>
    </row>
    <row r="80" spans="2:23">
      <c r="B80" s="848">
        <f>Amnt_Deposited!B75</f>
        <v>2061</v>
      </c>
      <c r="C80" s="849">
        <f>Amnt_Deposited!O75</f>
        <v>0</v>
      </c>
      <c r="D80" s="850">
        <f>Dry_Matter_Content!O67</f>
        <v>0</v>
      </c>
      <c r="E80" s="851">
        <f>MCF!R79</f>
        <v>0.6</v>
      </c>
      <c r="F80" s="852">
        <f t="shared" si="0"/>
        <v>0</v>
      </c>
      <c r="G80" s="852">
        <f t="shared" si="1"/>
        <v>0</v>
      </c>
      <c r="H80" s="852">
        <f t="shared" si="2"/>
        <v>0</v>
      </c>
      <c r="I80" s="852">
        <f t="shared" si="3"/>
        <v>0</v>
      </c>
      <c r="J80" s="852">
        <f t="shared" si="4"/>
        <v>0</v>
      </c>
      <c r="K80" s="853">
        <f t="shared" si="6"/>
        <v>0</v>
      </c>
      <c r="O80" s="848">
        <f>Amnt_Deposited!B75</f>
        <v>2061</v>
      </c>
      <c r="P80" s="849">
        <f>Amnt_Deposited!O75</f>
        <v>0</v>
      </c>
      <c r="Q80" s="851">
        <f>MCF!R79</f>
        <v>0.6</v>
      </c>
      <c r="R80" s="852">
        <f t="shared" si="5"/>
        <v>0</v>
      </c>
      <c r="S80" s="852">
        <f t="shared" si="7"/>
        <v>0</v>
      </c>
      <c r="T80" s="852">
        <f t="shared" si="8"/>
        <v>0</v>
      </c>
      <c r="U80" s="852">
        <f t="shared" si="9"/>
        <v>0</v>
      </c>
      <c r="V80" s="852">
        <f t="shared" si="10"/>
        <v>0</v>
      </c>
      <c r="W80" s="853">
        <f t="shared" si="11"/>
        <v>0</v>
      </c>
    </row>
    <row r="81" spans="2:23">
      <c r="B81" s="848">
        <f>Amnt_Deposited!B76</f>
        <v>2062</v>
      </c>
      <c r="C81" s="849">
        <f>Amnt_Deposited!O76</f>
        <v>0</v>
      </c>
      <c r="D81" s="850">
        <f>Dry_Matter_Content!O68</f>
        <v>0</v>
      </c>
      <c r="E81" s="851">
        <f>MCF!R80</f>
        <v>0.6</v>
      </c>
      <c r="F81" s="852">
        <f t="shared" si="0"/>
        <v>0</v>
      </c>
      <c r="G81" s="852">
        <f t="shared" si="1"/>
        <v>0</v>
      </c>
      <c r="H81" s="852">
        <f t="shared" si="2"/>
        <v>0</v>
      </c>
      <c r="I81" s="852">
        <f t="shared" si="3"/>
        <v>0</v>
      </c>
      <c r="J81" s="852">
        <f t="shared" si="4"/>
        <v>0</v>
      </c>
      <c r="K81" s="853">
        <f t="shared" si="6"/>
        <v>0</v>
      </c>
      <c r="O81" s="848">
        <f>Amnt_Deposited!B76</f>
        <v>2062</v>
      </c>
      <c r="P81" s="849">
        <f>Amnt_Deposited!O76</f>
        <v>0</v>
      </c>
      <c r="Q81" s="851">
        <f>MCF!R80</f>
        <v>0.6</v>
      </c>
      <c r="R81" s="852">
        <f t="shared" si="5"/>
        <v>0</v>
      </c>
      <c r="S81" s="852">
        <f t="shared" si="7"/>
        <v>0</v>
      </c>
      <c r="T81" s="852">
        <f t="shared" si="8"/>
        <v>0</v>
      </c>
      <c r="U81" s="852">
        <f t="shared" si="9"/>
        <v>0</v>
      </c>
      <c r="V81" s="852">
        <f t="shared" si="10"/>
        <v>0</v>
      </c>
      <c r="W81" s="853">
        <f t="shared" si="11"/>
        <v>0</v>
      </c>
    </row>
    <row r="82" spans="2:23">
      <c r="B82" s="848">
        <f>Amnt_Deposited!B77</f>
        <v>2063</v>
      </c>
      <c r="C82" s="849">
        <f>Amnt_Deposited!O77</f>
        <v>0</v>
      </c>
      <c r="D82" s="850">
        <f>Dry_Matter_Content!O69</f>
        <v>0</v>
      </c>
      <c r="E82" s="851">
        <f>MCF!R81</f>
        <v>0.6</v>
      </c>
      <c r="F82" s="852">
        <f t="shared" si="0"/>
        <v>0</v>
      </c>
      <c r="G82" s="852">
        <f t="shared" si="1"/>
        <v>0</v>
      </c>
      <c r="H82" s="852">
        <f t="shared" si="2"/>
        <v>0</v>
      </c>
      <c r="I82" s="852">
        <f t="shared" si="3"/>
        <v>0</v>
      </c>
      <c r="J82" s="852">
        <f t="shared" si="4"/>
        <v>0</v>
      </c>
      <c r="K82" s="853">
        <f t="shared" si="6"/>
        <v>0</v>
      </c>
      <c r="O82" s="848">
        <f>Amnt_Deposited!B77</f>
        <v>2063</v>
      </c>
      <c r="P82" s="849">
        <f>Amnt_Deposited!O77</f>
        <v>0</v>
      </c>
      <c r="Q82" s="851">
        <f>MCF!R81</f>
        <v>0.6</v>
      </c>
      <c r="R82" s="852">
        <f t="shared" si="5"/>
        <v>0</v>
      </c>
      <c r="S82" s="852">
        <f t="shared" si="7"/>
        <v>0</v>
      </c>
      <c r="T82" s="852">
        <f t="shared" si="8"/>
        <v>0</v>
      </c>
      <c r="U82" s="852">
        <f t="shared" si="9"/>
        <v>0</v>
      </c>
      <c r="V82" s="852">
        <f t="shared" si="10"/>
        <v>0</v>
      </c>
      <c r="W82" s="853">
        <f t="shared" si="11"/>
        <v>0</v>
      </c>
    </row>
    <row r="83" spans="2:23">
      <c r="B83" s="848">
        <f>Amnt_Deposited!B78</f>
        <v>2064</v>
      </c>
      <c r="C83" s="849">
        <f>Amnt_Deposited!O78</f>
        <v>0</v>
      </c>
      <c r="D83" s="850">
        <f>Dry_Matter_Content!O70</f>
        <v>0</v>
      </c>
      <c r="E83" s="851">
        <f>MCF!R82</f>
        <v>0.6</v>
      </c>
      <c r="F83" s="852">
        <f t="shared" ref="F83:F99" si="12">C83*D83*$K$6*DOCF*E83</f>
        <v>0</v>
      </c>
      <c r="G83" s="852">
        <f t="shared" ref="G83:G99" si="13">F83*$K$12</f>
        <v>0</v>
      </c>
      <c r="H83" s="852">
        <f t="shared" ref="H83:H99" si="14">F83*(1-$K$12)</f>
        <v>0</v>
      </c>
      <c r="I83" s="852">
        <f t="shared" ref="I83:I99" si="15">G83+I82*$K$10</f>
        <v>0</v>
      </c>
      <c r="J83" s="852">
        <f t="shared" ref="J83:J99" si="16">I82*(1-$K$10)+H83</f>
        <v>0</v>
      </c>
      <c r="K83" s="853">
        <f t="shared" si="6"/>
        <v>0</v>
      </c>
      <c r="O83" s="848">
        <f>Amnt_Deposited!B78</f>
        <v>2064</v>
      </c>
      <c r="P83" s="849">
        <f>Amnt_Deposited!O78</f>
        <v>0</v>
      </c>
      <c r="Q83" s="851">
        <f>MCF!R82</f>
        <v>0.6</v>
      </c>
      <c r="R83" s="852">
        <f t="shared" ref="R83:R99" si="17">P83*$W$6*DOCF*Q83</f>
        <v>0</v>
      </c>
      <c r="S83" s="852">
        <f t="shared" si="7"/>
        <v>0</v>
      </c>
      <c r="T83" s="852">
        <f t="shared" si="8"/>
        <v>0</v>
      </c>
      <c r="U83" s="852">
        <f t="shared" si="9"/>
        <v>0</v>
      </c>
      <c r="V83" s="852">
        <f t="shared" si="10"/>
        <v>0</v>
      </c>
      <c r="W83" s="853">
        <f t="shared" si="11"/>
        <v>0</v>
      </c>
    </row>
    <row r="84" spans="2:23">
      <c r="B84" s="848">
        <f>Amnt_Deposited!B79</f>
        <v>2065</v>
      </c>
      <c r="C84" s="849">
        <f>Amnt_Deposited!O79</f>
        <v>0</v>
      </c>
      <c r="D84" s="850">
        <f>Dry_Matter_Content!O71</f>
        <v>0</v>
      </c>
      <c r="E84" s="851">
        <f>MCF!R83</f>
        <v>0.6</v>
      </c>
      <c r="F84" s="852">
        <f t="shared" si="12"/>
        <v>0</v>
      </c>
      <c r="G84" s="852">
        <f t="shared" si="13"/>
        <v>0</v>
      </c>
      <c r="H84" s="852">
        <f t="shared" si="14"/>
        <v>0</v>
      </c>
      <c r="I84" s="852">
        <f t="shared" si="15"/>
        <v>0</v>
      </c>
      <c r="J84" s="852">
        <f t="shared" si="16"/>
        <v>0</v>
      </c>
      <c r="K84" s="853">
        <f t="shared" si="6"/>
        <v>0</v>
      </c>
      <c r="O84" s="848">
        <f>Amnt_Deposited!B79</f>
        <v>2065</v>
      </c>
      <c r="P84" s="849">
        <f>Amnt_Deposited!O79</f>
        <v>0</v>
      </c>
      <c r="Q84" s="851">
        <f>MCF!R83</f>
        <v>0.6</v>
      </c>
      <c r="R84" s="852">
        <f t="shared" si="17"/>
        <v>0</v>
      </c>
      <c r="S84" s="852">
        <f t="shared" si="7"/>
        <v>0</v>
      </c>
      <c r="T84" s="852">
        <f t="shared" si="8"/>
        <v>0</v>
      </c>
      <c r="U84" s="852">
        <f t="shared" si="9"/>
        <v>0</v>
      </c>
      <c r="V84" s="852">
        <f t="shared" si="10"/>
        <v>0</v>
      </c>
      <c r="W84" s="853">
        <f t="shared" si="11"/>
        <v>0</v>
      </c>
    </row>
    <row r="85" spans="2:23">
      <c r="B85" s="848">
        <f>Amnt_Deposited!B80</f>
        <v>2066</v>
      </c>
      <c r="C85" s="849">
        <f>Amnt_Deposited!O80</f>
        <v>0</v>
      </c>
      <c r="D85" s="850">
        <f>Dry_Matter_Content!O72</f>
        <v>0</v>
      </c>
      <c r="E85" s="851">
        <f>MCF!R84</f>
        <v>0.6</v>
      </c>
      <c r="F85" s="852">
        <f t="shared" si="12"/>
        <v>0</v>
      </c>
      <c r="G85" s="852">
        <f t="shared" si="13"/>
        <v>0</v>
      </c>
      <c r="H85" s="852">
        <f t="shared" si="14"/>
        <v>0</v>
      </c>
      <c r="I85" s="852">
        <f t="shared" si="15"/>
        <v>0</v>
      </c>
      <c r="J85" s="852">
        <f t="shared" si="16"/>
        <v>0</v>
      </c>
      <c r="K85" s="853">
        <f t="shared" ref="K85:K99" si="18">J85*CH4_fraction*conv</f>
        <v>0</v>
      </c>
      <c r="O85" s="848">
        <f>Amnt_Deposited!B80</f>
        <v>2066</v>
      </c>
      <c r="P85" s="849">
        <f>Amnt_Deposited!O80</f>
        <v>0</v>
      </c>
      <c r="Q85" s="851">
        <f>MCF!R84</f>
        <v>0.6</v>
      </c>
      <c r="R85" s="852">
        <f t="shared" si="17"/>
        <v>0</v>
      </c>
      <c r="S85" s="852">
        <f t="shared" ref="S85:S98" si="19">R85*$W$12</f>
        <v>0</v>
      </c>
      <c r="T85" s="852">
        <f t="shared" ref="T85:T98" si="20">R85*(1-$W$12)</f>
        <v>0</v>
      </c>
      <c r="U85" s="852">
        <f t="shared" ref="U85:U98" si="21">S85+U84*$W$10</f>
        <v>0</v>
      </c>
      <c r="V85" s="852">
        <f t="shared" ref="V85:V98" si="22">U84*(1-$W$10)+T85</f>
        <v>0</v>
      </c>
      <c r="W85" s="853">
        <f t="shared" ref="W85:W99" si="23">V85*CH4_fraction*conv</f>
        <v>0</v>
      </c>
    </row>
    <row r="86" spans="2:23">
      <c r="B86" s="848">
        <f>Amnt_Deposited!B81</f>
        <v>2067</v>
      </c>
      <c r="C86" s="849">
        <f>Amnt_Deposited!O81</f>
        <v>0</v>
      </c>
      <c r="D86" s="850">
        <f>Dry_Matter_Content!O73</f>
        <v>0</v>
      </c>
      <c r="E86" s="851">
        <f>MCF!R85</f>
        <v>0.6</v>
      </c>
      <c r="F86" s="852">
        <f t="shared" si="12"/>
        <v>0</v>
      </c>
      <c r="G86" s="852">
        <f t="shared" si="13"/>
        <v>0</v>
      </c>
      <c r="H86" s="852">
        <f t="shared" si="14"/>
        <v>0</v>
      </c>
      <c r="I86" s="852">
        <f t="shared" si="15"/>
        <v>0</v>
      </c>
      <c r="J86" s="852">
        <f t="shared" si="16"/>
        <v>0</v>
      </c>
      <c r="K86" s="853">
        <f t="shared" si="18"/>
        <v>0</v>
      </c>
      <c r="O86" s="848">
        <f>Amnt_Deposited!B81</f>
        <v>2067</v>
      </c>
      <c r="P86" s="849">
        <f>Amnt_Deposited!O81</f>
        <v>0</v>
      </c>
      <c r="Q86" s="851">
        <f>MCF!R85</f>
        <v>0.6</v>
      </c>
      <c r="R86" s="852">
        <f t="shared" si="17"/>
        <v>0</v>
      </c>
      <c r="S86" s="852">
        <f t="shared" si="19"/>
        <v>0</v>
      </c>
      <c r="T86" s="852">
        <f t="shared" si="20"/>
        <v>0</v>
      </c>
      <c r="U86" s="852">
        <f t="shared" si="21"/>
        <v>0</v>
      </c>
      <c r="V86" s="852">
        <f t="shared" si="22"/>
        <v>0</v>
      </c>
      <c r="W86" s="853">
        <f t="shared" si="23"/>
        <v>0</v>
      </c>
    </row>
    <row r="87" spans="2:23">
      <c r="B87" s="848">
        <f>Amnt_Deposited!B82</f>
        <v>2068</v>
      </c>
      <c r="C87" s="849">
        <f>Amnt_Deposited!O82</f>
        <v>0</v>
      </c>
      <c r="D87" s="850">
        <f>Dry_Matter_Content!O74</f>
        <v>0</v>
      </c>
      <c r="E87" s="851">
        <f>MCF!R86</f>
        <v>0.6</v>
      </c>
      <c r="F87" s="852">
        <f t="shared" si="12"/>
        <v>0</v>
      </c>
      <c r="G87" s="852">
        <f t="shared" si="13"/>
        <v>0</v>
      </c>
      <c r="H87" s="852">
        <f t="shared" si="14"/>
        <v>0</v>
      </c>
      <c r="I87" s="852">
        <f t="shared" si="15"/>
        <v>0</v>
      </c>
      <c r="J87" s="852">
        <f t="shared" si="16"/>
        <v>0</v>
      </c>
      <c r="K87" s="853">
        <f t="shared" si="18"/>
        <v>0</v>
      </c>
      <c r="O87" s="848">
        <f>Amnt_Deposited!B82</f>
        <v>2068</v>
      </c>
      <c r="P87" s="849">
        <f>Amnt_Deposited!O82</f>
        <v>0</v>
      </c>
      <c r="Q87" s="851">
        <f>MCF!R86</f>
        <v>0.6</v>
      </c>
      <c r="R87" s="852">
        <f t="shared" si="17"/>
        <v>0</v>
      </c>
      <c r="S87" s="852">
        <f t="shared" si="19"/>
        <v>0</v>
      </c>
      <c r="T87" s="852">
        <f t="shared" si="20"/>
        <v>0</v>
      </c>
      <c r="U87" s="852">
        <f t="shared" si="21"/>
        <v>0</v>
      </c>
      <c r="V87" s="852">
        <f t="shared" si="22"/>
        <v>0</v>
      </c>
      <c r="W87" s="853">
        <f t="shared" si="23"/>
        <v>0</v>
      </c>
    </row>
    <row r="88" spans="2:23">
      <c r="B88" s="848">
        <f>Amnt_Deposited!B83</f>
        <v>2069</v>
      </c>
      <c r="C88" s="849">
        <f>Amnt_Deposited!O83</f>
        <v>0</v>
      </c>
      <c r="D88" s="850">
        <f>Dry_Matter_Content!O75</f>
        <v>0</v>
      </c>
      <c r="E88" s="851">
        <f>MCF!R87</f>
        <v>0.6</v>
      </c>
      <c r="F88" s="852">
        <f t="shared" si="12"/>
        <v>0</v>
      </c>
      <c r="G88" s="852">
        <f t="shared" si="13"/>
        <v>0</v>
      </c>
      <c r="H88" s="852">
        <f t="shared" si="14"/>
        <v>0</v>
      </c>
      <c r="I88" s="852">
        <f t="shared" si="15"/>
        <v>0</v>
      </c>
      <c r="J88" s="852">
        <f t="shared" si="16"/>
        <v>0</v>
      </c>
      <c r="K88" s="853">
        <f t="shared" si="18"/>
        <v>0</v>
      </c>
      <c r="O88" s="848">
        <f>Amnt_Deposited!B83</f>
        <v>2069</v>
      </c>
      <c r="P88" s="849">
        <f>Amnt_Deposited!O83</f>
        <v>0</v>
      </c>
      <c r="Q88" s="851">
        <f>MCF!R87</f>
        <v>0.6</v>
      </c>
      <c r="R88" s="852">
        <f t="shared" si="17"/>
        <v>0</v>
      </c>
      <c r="S88" s="852">
        <f t="shared" si="19"/>
        <v>0</v>
      </c>
      <c r="T88" s="852">
        <f t="shared" si="20"/>
        <v>0</v>
      </c>
      <c r="U88" s="852">
        <f t="shared" si="21"/>
        <v>0</v>
      </c>
      <c r="V88" s="852">
        <f t="shared" si="22"/>
        <v>0</v>
      </c>
      <c r="W88" s="853">
        <f t="shared" si="23"/>
        <v>0</v>
      </c>
    </row>
    <row r="89" spans="2:23">
      <c r="B89" s="848">
        <f>Amnt_Deposited!B84</f>
        <v>2070</v>
      </c>
      <c r="C89" s="849">
        <f>Amnt_Deposited!O84</f>
        <v>0</v>
      </c>
      <c r="D89" s="850">
        <f>Dry_Matter_Content!O76</f>
        <v>0</v>
      </c>
      <c r="E89" s="851">
        <f>MCF!R88</f>
        <v>0.6</v>
      </c>
      <c r="F89" s="852">
        <f t="shared" si="12"/>
        <v>0</v>
      </c>
      <c r="G89" s="852">
        <f t="shared" si="13"/>
        <v>0</v>
      </c>
      <c r="H89" s="852">
        <f t="shared" si="14"/>
        <v>0</v>
      </c>
      <c r="I89" s="852">
        <f t="shared" si="15"/>
        <v>0</v>
      </c>
      <c r="J89" s="852">
        <f t="shared" si="16"/>
        <v>0</v>
      </c>
      <c r="K89" s="853">
        <f t="shared" si="18"/>
        <v>0</v>
      </c>
      <c r="O89" s="848">
        <f>Amnt_Deposited!B84</f>
        <v>2070</v>
      </c>
      <c r="P89" s="849">
        <f>Amnt_Deposited!O84</f>
        <v>0</v>
      </c>
      <c r="Q89" s="851">
        <f>MCF!R88</f>
        <v>0.6</v>
      </c>
      <c r="R89" s="852">
        <f t="shared" si="17"/>
        <v>0</v>
      </c>
      <c r="S89" s="852">
        <f t="shared" si="19"/>
        <v>0</v>
      </c>
      <c r="T89" s="852">
        <f t="shared" si="20"/>
        <v>0</v>
      </c>
      <c r="U89" s="852">
        <f t="shared" si="21"/>
        <v>0</v>
      </c>
      <c r="V89" s="852">
        <f t="shared" si="22"/>
        <v>0</v>
      </c>
      <c r="W89" s="853">
        <f t="shared" si="23"/>
        <v>0</v>
      </c>
    </row>
    <row r="90" spans="2:23">
      <c r="B90" s="848">
        <f>Amnt_Deposited!B85</f>
        <v>2071</v>
      </c>
      <c r="C90" s="849">
        <f>Amnt_Deposited!O85</f>
        <v>0</v>
      </c>
      <c r="D90" s="850">
        <f>Dry_Matter_Content!O77</f>
        <v>0</v>
      </c>
      <c r="E90" s="851">
        <f>MCF!R89</f>
        <v>0.6</v>
      </c>
      <c r="F90" s="852">
        <f t="shared" si="12"/>
        <v>0</v>
      </c>
      <c r="G90" s="852">
        <f t="shared" si="13"/>
        <v>0</v>
      </c>
      <c r="H90" s="852">
        <f t="shared" si="14"/>
        <v>0</v>
      </c>
      <c r="I90" s="852">
        <f t="shared" si="15"/>
        <v>0</v>
      </c>
      <c r="J90" s="852">
        <f t="shared" si="16"/>
        <v>0</v>
      </c>
      <c r="K90" s="853">
        <f t="shared" si="18"/>
        <v>0</v>
      </c>
      <c r="O90" s="848">
        <f>Amnt_Deposited!B85</f>
        <v>2071</v>
      </c>
      <c r="P90" s="849">
        <f>Amnt_Deposited!O85</f>
        <v>0</v>
      </c>
      <c r="Q90" s="851">
        <f>MCF!R89</f>
        <v>0.6</v>
      </c>
      <c r="R90" s="852">
        <f t="shared" si="17"/>
        <v>0</v>
      </c>
      <c r="S90" s="852">
        <f t="shared" si="19"/>
        <v>0</v>
      </c>
      <c r="T90" s="852">
        <f t="shared" si="20"/>
        <v>0</v>
      </c>
      <c r="U90" s="852">
        <f t="shared" si="21"/>
        <v>0</v>
      </c>
      <c r="V90" s="852">
        <f t="shared" si="22"/>
        <v>0</v>
      </c>
      <c r="W90" s="853">
        <f t="shared" si="23"/>
        <v>0</v>
      </c>
    </row>
    <row r="91" spans="2:23">
      <c r="B91" s="848">
        <f>Amnt_Deposited!B86</f>
        <v>2072</v>
      </c>
      <c r="C91" s="849">
        <f>Amnt_Deposited!O86</f>
        <v>0</v>
      </c>
      <c r="D91" s="850">
        <f>Dry_Matter_Content!O78</f>
        <v>0</v>
      </c>
      <c r="E91" s="851">
        <f>MCF!R90</f>
        <v>0.6</v>
      </c>
      <c r="F91" s="852">
        <f t="shared" si="12"/>
        <v>0</v>
      </c>
      <c r="G91" s="852">
        <f t="shared" si="13"/>
        <v>0</v>
      </c>
      <c r="H91" s="852">
        <f t="shared" si="14"/>
        <v>0</v>
      </c>
      <c r="I91" s="852">
        <f t="shared" si="15"/>
        <v>0</v>
      </c>
      <c r="J91" s="852">
        <f t="shared" si="16"/>
        <v>0</v>
      </c>
      <c r="K91" s="853">
        <f t="shared" si="18"/>
        <v>0</v>
      </c>
      <c r="O91" s="848">
        <f>Amnt_Deposited!B86</f>
        <v>2072</v>
      </c>
      <c r="P91" s="849">
        <f>Amnt_Deposited!O86</f>
        <v>0</v>
      </c>
      <c r="Q91" s="851">
        <f>MCF!R90</f>
        <v>0.6</v>
      </c>
      <c r="R91" s="852">
        <f t="shared" si="17"/>
        <v>0</v>
      </c>
      <c r="S91" s="852">
        <f t="shared" si="19"/>
        <v>0</v>
      </c>
      <c r="T91" s="852">
        <f t="shared" si="20"/>
        <v>0</v>
      </c>
      <c r="U91" s="852">
        <f t="shared" si="21"/>
        <v>0</v>
      </c>
      <c r="V91" s="852">
        <f t="shared" si="22"/>
        <v>0</v>
      </c>
      <c r="W91" s="853">
        <f t="shared" si="23"/>
        <v>0</v>
      </c>
    </row>
    <row r="92" spans="2:23">
      <c r="B92" s="848">
        <f>Amnt_Deposited!B87</f>
        <v>2073</v>
      </c>
      <c r="C92" s="849">
        <f>Amnt_Deposited!O87</f>
        <v>0</v>
      </c>
      <c r="D92" s="850">
        <f>Dry_Matter_Content!O79</f>
        <v>0</v>
      </c>
      <c r="E92" s="851">
        <f>MCF!R91</f>
        <v>0.6</v>
      </c>
      <c r="F92" s="852">
        <f t="shared" si="12"/>
        <v>0</v>
      </c>
      <c r="G92" s="852">
        <f t="shared" si="13"/>
        <v>0</v>
      </c>
      <c r="H92" s="852">
        <f t="shared" si="14"/>
        <v>0</v>
      </c>
      <c r="I92" s="852">
        <f t="shared" si="15"/>
        <v>0</v>
      </c>
      <c r="J92" s="852">
        <f t="shared" si="16"/>
        <v>0</v>
      </c>
      <c r="K92" s="853">
        <f t="shared" si="18"/>
        <v>0</v>
      </c>
      <c r="O92" s="848">
        <f>Amnt_Deposited!B87</f>
        <v>2073</v>
      </c>
      <c r="P92" s="849">
        <f>Amnt_Deposited!O87</f>
        <v>0</v>
      </c>
      <c r="Q92" s="851">
        <f>MCF!R91</f>
        <v>0.6</v>
      </c>
      <c r="R92" s="852">
        <f t="shared" si="17"/>
        <v>0</v>
      </c>
      <c r="S92" s="852">
        <f t="shared" si="19"/>
        <v>0</v>
      </c>
      <c r="T92" s="852">
        <f t="shared" si="20"/>
        <v>0</v>
      </c>
      <c r="U92" s="852">
        <f t="shared" si="21"/>
        <v>0</v>
      </c>
      <c r="V92" s="852">
        <f t="shared" si="22"/>
        <v>0</v>
      </c>
      <c r="W92" s="853">
        <f t="shared" si="23"/>
        <v>0</v>
      </c>
    </row>
    <row r="93" spans="2:23">
      <c r="B93" s="848">
        <f>Amnt_Deposited!B88</f>
        <v>2074</v>
      </c>
      <c r="C93" s="849">
        <f>Amnt_Deposited!O88</f>
        <v>0</v>
      </c>
      <c r="D93" s="850">
        <f>Dry_Matter_Content!O80</f>
        <v>0</v>
      </c>
      <c r="E93" s="851">
        <f>MCF!R92</f>
        <v>0.6</v>
      </c>
      <c r="F93" s="852">
        <f t="shared" si="12"/>
        <v>0</v>
      </c>
      <c r="G93" s="852">
        <f t="shared" si="13"/>
        <v>0</v>
      </c>
      <c r="H93" s="852">
        <f t="shared" si="14"/>
        <v>0</v>
      </c>
      <c r="I93" s="852">
        <f t="shared" si="15"/>
        <v>0</v>
      </c>
      <c r="J93" s="852">
        <f t="shared" si="16"/>
        <v>0</v>
      </c>
      <c r="K93" s="853">
        <f t="shared" si="18"/>
        <v>0</v>
      </c>
      <c r="O93" s="848">
        <f>Amnt_Deposited!B88</f>
        <v>2074</v>
      </c>
      <c r="P93" s="849">
        <f>Amnt_Deposited!O88</f>
        <v>0</v>
      </c>
      <c r="Q93" s="851">
        <f>MCF!R92</f>
        <v>0.6</v>
      </c>
      <c r="R93" s="852">
        <f t="shared" si="17"/>
        <v>0</v>
      </c>
      <c r="S93" s="852">
        <f t="shared" si="19"/>
        <v>0</v>
      </c>
      <c r="T93" s="852">
        <f t="shared" si="20"/>
        <v>0</v>
      </c>
      <c r="U93" s="852">
        <f t="shared" si="21"/>
        <v>0</v>
      </c>
      <c r="V93" s="852">
        <f t="shared" si="22"/>
        <v>0</v>
      </c>
      <c r="W93" s="853">
        <f t="shared" si="23"/>
        <v>0</v>
      </c>
    </row>
    <row r="94" spans="2:23">
      <c r="B94" s="848">
        <f>Amnt_Deposited!B89</f>
        <v>2075</v>
      </c>
      <c r="C94" s="849">
        <f>Amnt_Deposited!O89</f>
        <v>0</v>
      </c>
      <c r="D94" s="850">
        <f>Dry_Matter_Content!O81</f>
        <v>0</v>
      </c>
      <c r="E94" s="851">
        <f>MCF!R93</f>
        <v>0.6</v>
      </c>
      <c r="F94" s="852">
        <f t="shared" si="12"/>
        <v>0</v>
      </c>
      <c r="G94" s="852">
        <f t="shared" si="13"/>
        <v>0</v>
      </c>
      <c r="H94" s="852">
        <f t="shared" si="14"/>
        <v>0</v>
      </c>
      <c r="I94" s="852">
        <f t="shared" si="15"/>
        <v>0</v>
      </c>
      <c r="J94" s="852">
        <f t="shared" si="16"/>
        <v>0</v>
      </c>
      <c r="K94" s="853">
        <f t="shared" si="18"/>
        <v>0</v>
      </c>
      <c r="O94" s="848">
        <f>Amnt_Deposited!B89</f>
        <v>2075</v>
      </c>
      <c r="P94" s="849">
        <f>Amnt_Deposited!O89</f>
        <v>0</v>
      </c>
      <c r="Q94" s="851">
        <f>MCF!R93</f>
        <v>0.6</v>
      </c>
      <c r="R94" s="852">
        <f t="shared" si="17"/>
        <v>0</v>
      </c>
      <c r="S94" s="852">
        <f t="shared" si="19"/>
        <v>0</v>
      </c>
      <c r="T94" s="852">
        <f t="shared" si="20"/>
        <v>0</v>
      </c>
      <c r="U94" s="852">
        <f t="shared" si="21"/>
        <v>0</v>
      </c>
      <c r="V94" s="852">
        <f t="shared" si="22"/>
        <v>0</v>
      </c>
      <c r="W94" s="853">
        <f t="shared" si="23"/>
        <v>0</v>
      </c>
    </row>
    <row r="95" spans="2:23">
      <c r="B95" s="848">
        <f>Amnt_Deposited!B90</f>
        <v>2076</v>
      </c>
      <c r="C95" s="849">
        <f>Amnt_Deposited!O90</f>
        <v>0</v>
      </c>
      <c r="D95" s="850">
        <f>Dry_Matter_Content!O82</f>
        <v>0</v>
      </c>
      <c r="E95" s="851">
        <f>MCF!R94</f>
        <v>0.6</v>
      </c>
      <c r="F95" s="852">
        <f t="shared" si="12"/>
        <v>0</v>
      </c>
      <c r="G95" s="852">
        <f t="shared" si="13"/>
        <v>0</v>
      </c>
      <c r="H95" s="852">
        <f t="shared" si="14"/>
        <v>0</v>
      </c>
      <c r="I95" s="852">
        <f t="shared" si="15"/>
        <v>0</v>
      </c>
      <c r="J95" s="852">
        <f t="shared" si="16"/>
        <v>0</v>
      </c>
      <c r="K95" s="853">
        <f t="shared" si="18"/>
        <v>0</v>
      </c>
      <c r="O95" s="848">
        <f>Amnt_Deposited!B90</f>
        <v>2076</v>
      </c>
      <c r="P95" s="849">
        <f>Amnt_Deposited!O90</f>
        <v>0</v>
      </c>
      <c r="Q95" s="851">
        <f>MCF!R94</f>
        <v>0.6</v>
      </c>
      <c r="R95" s="852">
        <f t="shared" si="17"/>
        <v>0</v>
      </c>
      <c r="S95" s="852">
        <f t="shared" si="19"/>
        <v>0</v>
      </c>
      <c r="T95" s="852">
        <f t="shared" si="20"/>
        <v>0</v>
      </c>
      <c r="U95" s="852">
        <f t="shared" si="21"/>
        <v>0</v>
      </c>
      <c r="V95" s="852">
        <f t="shared" si="22"/>
        <v>0</v>
      </c>
      <c r="W95" s="853">
        <f t="shared" si="23"/>
        <v>0</v>
      </c>
    </row>
    <row r="96" spans="2:23">
      <c r="B96" s="848">
        <f>Amnt_Deposited!B91</f>
        <v>2077</v>
      </c>
      <c r="C96" s="849">
        <f>Amnt_Deposited!O91</f>
        <v>0</v>
      </c>
      <c r="D96" s="850">
        <f>Dry_Matter_Content!O83</f>
        <v>0</v>
      </c>
      <c r="E96" s="851">
        <f>MCF!R95</f>
        <v>0.6</v>
      </c>
      <c r="F96" s="852">
        <f t="shared" si="12"/>
        <v>0</v>
      </c>
      <c r="G96" s="852">
        <f t="shared" si="13"/>
        <v>0</v>
      </c>
      <c r="H96" s="852">
        <f t="shared" si="14"/>
        <v>0</v>
      </c>
      <c r="I96" s="852">
        <f t="shared" si="15"/>
        <v>0</v>
      </c>
      <c r="J96" s="852">
        <f t="shared" si="16"/>
        <v>0</v>
      </c>
      <c r="K96" s="853">
        <f t="shared" si="18"/>
        <v>0</v>
      </c>
      <c r="O96" s="848">
        <f>Amnt_Deposited!B91</f>
        <v>2077</v>
      </c>
      <c r="P96" s="849">
        <f>Amnt_Deposited!O91</f>
        <v>0</v>
      </c>
      <c r="Q96" s="851">
        <f>MCF!R95</f>
        <v>0.6</v>
      </c>
      <c r="R96" s="852">
        <f t="shared" si="17"/>
        <v>0</v>
      </c>
      <c r="S96" s="852">
        <f t="shared" si="19"/>
        <v>0</v>
      </c>
      <c r="T96" s="852">
        <f t="shared" si="20"/>
        <v>0</v>
      </c>
      <c r="U96" s="852">
        <f t="shared" si="21"/>
        <v>0</v>
      </c>
      <c r="V96" s="852">
        <f t="shared" si="22"/>
        <v>0</v>
      </c>
      <c r="W96" s="853">
        <f t="shared" si="23"/>
        <v>0</v>
      </c>
    </row>
    <row r="97" spans="2:23">
      <c r="B97" s="848">
        <f>Amnt_Deposited!B92</f>
        <v>2078</v>
      </c>
      <c r="C97" s="849">
        <f>Amnt_Deposited!O92</f>
        <v>0</v>
      </c>
      <c r="D97" s="850">
        <f>Dry_Matter_Content!O84</f>
        <v>0</v>
      </c>
      <c r="E97" s="851">
        <f>MCF!R96</f>
        <v>0.6</v>
      </c>
      <c r="F97" s="852">
        <f t="shared" si="12"/>
        <v>0</v>
      </c>
      <c r="G97" s="852">
        <f t="shared" si="13"/>
        <v>0</v>
      </c>
      <c r="H97" s="852">
        <f t="shared" si="14"/>
        <v>0</v>
      </c>
      <c r="I97" s="852">
        <f t="shared" si="15"/>
        <v>0</v>
      </c>
      <c r="J97" s="852">
        <f t="shared" si="16"/>
        <v>0</v>
      </c>
      <c r="K97" s="853">
        <f t="shared" si="18"/>
        <v>0</v>
      </c>
      <c r="O97" s="848">
        <f>Amnt_Deposited!B92</f>
        <v>2078</v>
      </c>
      <c r="P97" s="849">
        <f>Amnt_Deposited!O92</f>
        <v>0</v>
      </c>
      <c r="Q97" s="851">
        <f>MCF!R96</f>
        <v>0.6</v>
      </c>
      <c r="R97" s="852">
        <f t="shared" si="17"/>
        <v>0</v>
      </c>
      <c r="S97" s="852">
        <f t="shared" si="19"/>
        <v>0</v>
      </c>
      <c r="T97" s="852">
        <f t="shared" si="20"/>
        <v>0</v>
      </c>
      <c r="U97" s="852">
        <f t="shared" si="21"/>
        <v>0</v>
      </c>
      <c r="V97" s="852">
        <f t="shared" si="22"/>
        <v>0</v>
      </c>
      <c r="W97" s="853">
        <f t="shared" si="23"/>
        <v>0</v>
      </c>
    </row>
    <row r="98" spans="2:23">
      <c r="B98" s="848">
        <f>Amnt_Deposited!B93</f>
        <v>2079</v>
      </c>
      <c r="C98" s="849">
        <f>Amnt_Deposited!O93</f>
        <v>0</v>
      </c>
      <c r="D98" s="850">
        <f>Dry_Matter_Content!O85</f>
        <v>0</v>
      </c>
      <c r="E98" s="851">
        <f>MCF!R97</f>
        <v>0.6</v>
      </c>
      <c r="F98" s="852">
        <f t="shared" si="12"/>
        <v>0</v>
      </c>
      <c r="G98" s="852">
        <f t="shared" si="13"/>
        <v>0</v>
      </c>
      <c r="H98" s="852">
        <f t="shared" si="14"/>
        <v>0</v>
      </c>
      <c r="I98" s="852">
        <f t="shared" si="15"/>
        <v>0</v>
      </c>
      <c r="J98" s="852">
        <f t="shared" si="16"/>
        <v>0</v>
      </c>
      <c r="K98" s="853">
        <f t="shared" si="18"/>
        <v>0</v>
      </c>
      <c r="O98" s="848">
        <f>Amnt_Deposited!B93</f>
        <v>2079</v>
      </c>
      <c r="P98" s="849">
        <f>Amnt_Deposited!O93</f>
        <v>0</v>
      </c>
      <c r="Q98" s="851">
        <f>MCF!R97</f>
        <v>0.6</v>
      </c>
      <c r="R98" s="852">
        <f t="shared" si="17"/>
        <v>0</v>
      </c>
      <c r="S98" s="852">
        <f t="shared" si="19"/>
        <v>0</v>
      </c>
      <c r="T98" s="852">
        <f t="shared" si="20"/>
        <v>0</v>
      </c>
      <c r="U98" s="852">
        <f t="shared" si="21"/>
        <v>0</v>
      </c>
      <c r="V98" s="852">
        <f t="shared" si="22"/>
        <v>0</v>
      </c>
      <c r="W98" s="853">
        <f t="shared" si="23"/>
        <v>0</v>
      </c>
    </row>
    <row r="99" spans="2:23" ht="13.5" thickBot="1">
      <c r="B99" s="856">
        <f>Amnt_Deposited!B94</f>
        <v>2080</v>
      </c>
      <c r="C99" s="849">
        <f>Amnt_Deposited!O94</f>
        <v>0</v>
      </c>
      <c r="D99" s="857">
        <f>Dry_Matter_Content!O86</f>
        <v>0</v>
      </c>
      <c r="E99" s="858">
        <f>MCF!R98</f>
        <v>0.6</v>
      </c>
      <c r="F99" s="859">
        <f t="shared" si="12"/>
        <v>0</v>
      </c>
      <c r="G99" s="859">
        <f t="shared" si="13"/>
        <v>0</v>
      </c>
      <c r="H99" s="859">
        <f t="shared" si="14"/>
        <v>0</v>
      </c>
      <c r="I99" s="859">
        <f t="shared" si="15"/>
        <v>0</v>
      </c>
      <c r="J99" s="859">
        <f t="shared" si="16"/>
        <v>0</v>
      </c>
      <c r="K99" s="860">
        <f t="shared" si="18"/>
        <v>0</v>
      </c>
      <c r="O99" s="856">
        <f>Amnt_Deposited!B94</f>
        <v>2080</v>
      </c>
      <c r="P99" s="849">
        <f>Amnt_Deposited!O94</f>
        <v>0</v>
      </c>
      <c r="Q99" s="858">
        <f>MCF!R98</f>
        <v>0.6</v>
      </c>
      <c r="R99" s="859">
        <f t="shared" si="17"/>
        <v>0</v>
      </c>
      <c r="S99" s="859">
        <f>R99*$W$12</f>
        <v>0</v>
      </c>
      <c r="T99" s="859">
        <f>R99*(1-$W$12)</f>
        <v>0</v>
      </c>
      <c r="U99" s="859">
        <f>S99+U98*$W$10</f>
        <v>0</v>
      </c>
      <c r="V99" s="859">
        <f>U98*(1-$W$10)+T99</f>
        <v>0</v>
      </c>
      <c r="W99" s="860">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topLeftCell="A7" zoomScale="85" zoomScaleNormal="85" zoomScalePageLayoutView="150" workbookViewId="0">
      <selection activeCell="G31" sqref="G31"/>
    </sheetView>
  </sheetViews>
  <sheetFormatPr defaultColWidth="11.42578125" defaultRowHeight="12.75"/>
  <cols>
    <col min="1" max="1" width="3.42578125" style="659" customWidth="1"/>
    <col min="2" max="2" width="15.28515625" style="659" customWidth="1"/>
    <col min="3" max="4" width="10.140625" style="659" bestFit="1" customWidth="1"/>
    <col min="5" max="5" width="9.42578125" style="659" customWidth="1"/>
    <col min="6" max="6" width="11.28515625" style="659" customWidth="1"/>
    <col min="7" max="7" width="9.42578125" style="659" customWidth="1"/>
    <col min="8" max="8" width="8.42578125" style="659" customWidth="1"/>
    <col min="9" max="10" width="10.85546875" style="659" customWidth="1"/>
    <col min="11" max="11" width="9.42578125" style="659" bestFit="1" customWidth="1"/>
    <col min="12" max="12" width="10.28515625" style="659" customWidth="1"/>
    <col min="13" max="13" width="10.140625" style="659" customWidth="1"/>
    <col min="14" max="14" width="8.42578125" style="659" customWidth="1"/>
    <col min="15" max="15" width="23.7109375" style="659" customWidth="1"/>
    <col min="16" max="16" width="9.28515625" style="659" customWidth="1"/>
    <col min="17" max="17" width="3.85546875" style="659" customWidth="1"/>
    <col min="18" max="19" width="13" style="659" customWidth="1"/>
    <col min="20" max="20" width="9.42578125" style="659" customWidth="1"/>
    <col min="21" max="16384" width="11.42578125" style="659"/>
  </cols>
  <sheetData>
    <row r="2" spans="2:20" ht="15.75">
      <c r="C2" s="660" t="s">
        <v>106</v>
      </c>
      <c r="Q2" s="892" t="s">
        <v>107</v>
      </c>
      <c r="R2" s="892"/>
      <c r="S2" s="892"/>
      <c r="T2" s="892"/>
    </row>
    <row r="4" spans="2:20">
      <c r="C4" s="659" t="s">
        <v>26</v>
      </c>
    </row>
    <row r="5" spans="2:20">
      <c r="C5" s="659" t="s">
        <v>281</v>
      </c>
    </row>
    <row r="6" spans="2:20">
      <c r="C6" s="659" t="s">
        <v>29</v>
      </c>
    </row>
    <row r="7" spans="2:20">
      <c r="C7" s="659" t="s">
        <v>109</v>
      </c>
    </row>
    <row r="8" spans="2:20" ht="13.5" thickBot="1"/>
    <row r="9" spans="2:20" ht="13.5" thickBot="1">
      <c r="C9" s="893" t="s">
        <v>95</v>
      </c>
      <c r="D9" s="894"/>
      <c r="E9" s="894"/>
      <c r="F9" s="894"/>
      <c r="G9" s="894"/>
      <c r="H9" s="895"/>
      <c r="I9" s="901" t="s">
        <v>308</v>
      </c>
      <c r="J9" s="902"/>
      <c r="K9" s="902"/>
      <c r="L9" s="902"/>
      <c r="M9" s="902"/>
      <c r="N9" s="903"/>
      <c r="R9" s="661" t="s">
        <v>95</v>
      </c>
      <c r="S9" s="662" t="s">
        <v>308</v>
      </c>
    </row>
    <row r="10" spans="2:20" s="669" customFormat="1" ht="38.25" customHeight="1">
      <c r="B10" s="663"/>
      <c r="C10" s="663" t="s">
        <v>104</v>
      </c>
      <c r="D10" s="664" t="s">
        <v>105</v>
      </c>
      <c r="E10" s="664" t="s">
        <v>0</v>
      </c>
      <c r="F10" s="664" t="s">
        <v>206</v>
      </c>
      <c r="G10" s="664" t="s">
        <v>103</v>
      </c>
      <c r="H10" s="665" t="s">
        <v>161</v>
      </c>
      <c r="I10" s="666" t="s">
        <v>104</v>
      </c>
      <c r="J10" s="667" t="s">
        <v>105</v>
      </c>
      <c r="K10" s="667" t="s">
        <v>0</v>
      </c>
      <c r="L10" s="667" t="s">
        <v>206</v>
      </c>
      <c r="M10" s="667" t="s">
        <v>103</v>
      </c>
      <c r="N10" s="668" t="s">
        <v>161</v>
      </c>
      <c r="O10" s="369" t="s">
        <v>28</v>
      </c>
      <c r="R10" s="896" t="s">
        <v>147</v>
      </c>
      <c r="S10" s="896" t="s">
        <v>315</v>
      </c>
    </row>
    <row r="11" spans="2:20" s="674" customFormat="1" ht="13.5" thickBot="1">
      <c r="B11" s="670"/>
      <c r="C11" s="670" t="s">
        <v>11</v>
      </c>
      <c r="D11" s="671" t="s">
        <v>11</v>
      </c>
      <c r="E11" s="671" t="s">
        <v>11</v>
      </c>
      <c r="F11" s="671" t="s">
        <v>11</v>
      </c>
      <c r="G11" s="671" t="s">
        <v>11</v>
      </c>
      <c r="H11" s="672"/>
      <c r="I11" s="670" t="s">
        <v>11</v>
      </c>
      <c r="J11" s="671" t="s">
        <v>11</v>
      </c>
      <c r="K11" s="671" t="s">
        <v>11</v>
      </c>
      <c r="L11" s="671" t="s">
        <v>11</v>
      </c>
      <c r="M11" s="671" t="s">
        <v>11</v>
      </c>
      <c r="N11" s="672"/>
      <c r="O11" s="673"/>
      <c r="R11" s="897"/>
      <c r="S11" s="897"/>
    </row>
    <row r="12" spans="2:20" s="674" customFormat="1" ht="13.5" thickBot="1">
      <c r="B12" s="675" t="s">
        <v>25</v>
      </c>
      <c r="C12" s="676">
        <v>0.4</v>
      </c>
      <c r="D12" s="677">
        <v>0.8</v>
      </c>
      <c r="E12" s="677">
        <v>1</v>
      </c>
      <c r="F12" s="677">
        <v>0.5</v>
      </c>
      <c r="G12" s="677">
        <v>0.6</v>
      </c>
      <c r="H12" s="678"/>
      <c r="I12" s="676">
        <v>0.4</v>
      </c>
      <c r="J12" s="677">
        <v>0.8</v>
      </c>
      <c r="K12" s="677">
        <v>1</v>
      </c>
      <c r="L12" s="677">
        <v>0.5</v>
      </c>
      <c r="M12" s="677">
        <v>0.6</v>
      </c>
      <c r="N12" s="678"/>
      <c r="O12" s="679"/>
      <c r="R12" s="897"/>
      <c r="S12" s="897"/>
    </row>
    <row r="13" spans="2:20" s="674" customFormat="1" ht="26.25" thickBot="1">
      <c r="B13" s="675" t="s">
        <v>159</v>
      </c>
      <c r="C13" s="680">
        <f>C12</f>
        <v>0.4</v>
      </c>
      <c r="D13" s="681">
        <f>D12</f>
        <v>0.8</v>
      </c>
      <c r="E13" s="681">
        <f>E12</f>
        <v>1</v>
      </c>
      <c r="F13" s="681">
        <f>F12</f>
        <v>0.5</v>
      </c>
      <c r="G13" s="681">
        <f>G12</f>
        <v>0.6</v>
      </c>
      <c r="H13" s="682"/>
      <c r="I13" s="680">
        <v>0.4</v>
      </c>
      <c r="J13" s="681">
        <v>0.8</v>
      </c>
      <c r="K13" s="681">
        <v>1</v>
      </c>
      <c r="L13" s="681">
        <v>0.5</v>
      </c>
      <c r="M13" s="681">
        <v>0.6</v>
      </c>
      <c r="N13" s="682"/>
      <c r="O13" s="683"/>
      <c r="R13" s="897"/>
      <c r="S13" s="897"/>
    </row>
    <row r="14" spans="2:20" s="674" customFormat="1" ht="13.5" thickBot="1">
      <c r="B14" s="684"/>
      <c r="C14" s="684"/>
      <c r="D14" s="685"/>
      <c r="E14" s="685"/>
      <c r="F14" s="685"/>
      <c r="G14" s="685"/>
      <c r="H14" s="686"/>
      <c r="I14" s="684"/>
      <c r="J14" s="685"/>
      <c r="K14" s="685"/>
      <c r="L14" s="685"/>
      <c r="M14" s="685"/>
      <c r="N14" s="686"/>
      <c r="O14" s="687"/>
      <c r="R14" s="897"/>
      <c r="S14" s="897"/>
    </row>
    <row r="15" spans="2:20" s="674" customFormat="1" ht="12.75" customHeight="1" thickBot="1">
      <c r="B15" s="688"/>
      <c r="C15" s="889" t="s">
        <v>158</v>
      </c>
      <c r="D15" s="890"/>
      <c r="E15" s="890"/>
      <c r="F15" s="890"/>
      <c r="G15" s="890"/>
      <c r="H15" s="891"/>
      <c r="I15" s="889" t="s">
        <v>158</v>
      </c>
      <c r="J15" s="890"/>
      <c r="K15" s="890"/>
      <c r="L15" s="890"/>
      <c r="M15" s="890"/>
      <c r="N15" s="891"/>
      <c r="O15" s="689"/>
      <c r="R15" s="897"/>
      <c r="S15" s="897"/>
    </row>
    <row r="16" spans="2:20" s="674" customFormat="1" ht="26.25" thickBot="1">
      <c r="B16" s="675" t="s">
        <v>160</v>
      </c>
      <c r="C16" s="690">
        <v>0</v>
      </c>
      <c r="D16" s="691">
        <v>0</v>
      </c>
      <c r="E16" s="691">
        <v>0</v>
      </c>
      <c r="F16" s="691">
        <v>0</v>
      </c>
      <c r="G16" s="691">
        <v>1</v>
      </c>
      <c r="H16" s="899" t="s">
        <v>36</v>
      </c>
      <c r="I16" s="692">
        <v>0.2</v>
      </c>
      <c r="J16" s="693">
        <v>0.3</v>
      </c>
      <c r="K16" s="693">
        <v>0.25</v>
      </c>
      <c r="L16" s="693">
        <v>0.05</v>
      </c>
      <c r="M16" s="693">
        <v>0.2</v>
      </c>
      <c r="N16" s="899" t="s">
        <v>36</v>
      </c>
      <c r="O16" s="694"/>
      <c r="R16" s="898"/>
      <c r="S16" s="898"/>
    </row>
    <row r="17" spans="2:19" s="674" customFormat="1" ht="13.5" thickBot="1">
      <c r="B17" s="695" t="s">
        <v>1</v>
      </c>
      <c r="C17" s="695" t="s">
        <v>24</v>
      </c>
      <c r="D17" s="696" t="s">
        <v>24</v>
      </c>
      <c r="E17" s="696" t="s">
        <v>24</v>
      </c>
      <c r="F17" s="696" t="s">
        <v>24</v>
      </c>
      <c r="G17" s="696" t="s">
        <v>24</v>
      </c>
      <c r="H17" s="900"/>
      <c r="I17" s="695" t="s">
        <v>24</v>
      </c>
      <c r="J17" s="696" t="s">
        <v>24</v>
      </c>
      <c r="K17" s="696" t="s">
        <v>24</v>
      </c>
      <c r="L17" s="696" t="s">
        <v>24</v>
      </c>
      <c r="M17" s="696" t="s">
        <v>24</v>
      </c>
      <c r="N17" s="900"/>
      <c r="O17" s="673"/>
      <c r="R17" s="675" t="s">
        <v>157</v>
      </c>
      <c r="S17" s="697" t="s">
        <v>157</v>
      </c>
    </row>
    <row r="18" spans="2:19">
      <c r="B18" s="698">
        <f>year</f>
        <v>2000</v>
      </c>
      <c r="C18" s="699">
        <f>C$16</f>
        <v>0</v>
      </c>
      <c r="D18" s="700">
        <f t="shared" ref="D18:G33" si="0">D$16</f>
        <v>0</v>
      </c>
      <c r="E18" s="700">
        <f t="shared" si="0"/>
        <v>0</v>
      </c>
      <c r="F18" s="700">
        <f t="shared" si="0"/>
        <v>0</v>
      </c>
      <c r="G18" s="700">
        <f t="shared" si="0"/>
        <v>1</v>
      </c>
      <c r="H18" s="701">
        <f>SUM(C18:G18)</f>
        <v>1</v>
      </c>
      <c r="I18" s="699">
        <f>I$16</f>
        <v>0.2</v>
      </c>
      <c r="J18" s="700">
        <f t="shared" ref="J18:M33" si="1">J$16</f>
        <v>0.3</v>
      </c>
      <c r="K18" s="700">
        <f t="shared" si="1"/>
        <v>0.25</v>
      </c>
      <c r="L18" s="700">
        <f t="shared" si="1"/>
        <v>0.05</v>
      </c>
      <c r="M18" s="700">
        <f t="shared" si="1"/>
        <v>0.2</v>
      </c>
      <c r="N18" s="701">
        <f>SUM(I18:M18)</f>
        <v>1</v>
      </c>
      <c r="O18" s="702"/>
      <c r="R18" s="703">
        <f>C18*C$13+D18*D$13+E18*E$13+F18*F$13+G18*G$13</f>
        <v>0.6</v>
      </c>
      <c r="S18" s="704">
        <f>I18*I$13+J18*J$13+K18*K$13+L18*L$13+M18*M$13</f>
        <v>0.71500000000000008</v>
      </c>
    </row>
    <row r="19" spans="2:19">
      <c r="B19" s="705">
        <f t="shared" ref="B19:B50" si="2">B18+1</f>
        <v>2001</v>
      </c>
      <c r="C19" s="706">
        <f t="shared" ref="C19:G50" si="3">C$16</f>
        <v>0</v>
      </c>
      <c r="D19" s="707">
        <f t="shared" si="0"/>
        <v>0</v>
      </c>
      <c r="E19" s="707">
        <f t="shared" si="0"/>
        <v>0</v>
      </c>
      <c r="F19" s="707">
        <f t="shared" si="0"/>
        <v>0</v>
      </c>
      <c r="G19" s="707">
        <f t="shared" si="0"/>
        <v>1</v>
      </c>
      <c r="H19" s="708">
        <f t="shared" ref="H19:H82" si="4">SUM(C19:G19)</f>
        <v>1</v>
      </c>
      <c r="I19" s="706">
        <f t="shared" ref="I19:M50" si="5">I$16</f>
        <v>0.2</v>
      </c>
      <c r="J19" s="707">
        <f t="shared" si="1"/>
        <v>0.3</v>
      </c>
      <c r="K19" s="707">
        <f t="shared" si="1"/>
        <v>0.25</v>
      </c>
      <c r="L19" s="707">
        <f t="shared" si="1"/>
        <v>0.05</v>
      </c>
      <c r="M19" s="707">
        <f t="shared" si="1"/>
        <v>0.2</v>
      </c>
      <c r="N19" s="708">
        <f t="shared" ref="N19:N82" si="6">SUM(I19:M19)</f>
        <v>1</v>
      </c>
      <c r="O19" s="709"/>
      <c r="R19" s="703">
        <f t="shared" ref="R19:R82" si="7">C19*C$13+D19*D$13+E19*E$13+F19*F$13+G19*G$13</f>
        <v>0.6</v>
      </c>
      <c r="S19" s="704">
        <f t="shared" ref="S19:S82" si="8">I19*I$13+J19*J$13+K19*K$13+L19*L$13+M19*M$13</f>
        <v>0.71500000000000008</v>
      </c>
    </row>
    <row r="20" spans="2:19">
      <c r="B20" s="705">
        <f t="shared" si="2"/>
        <v>2002</v>
      </c>
      <c r="C20" s="706">
        <f t="shared" si="3"/>
        <v>0</v>
      </c>
      <c r="D20" s="707">
        <f t="shared" si="0"/>
        <v>0</v>
      </c>
      <c r="E20" s="707">
        <f t="shared" si="0"/>
        <v>0</v>
      </c>
      <c r="F20" s="707">
        <f t="shared" si="0"/>
        <v>0</v>
      </c>
      <c r="G20" s="707">
        <f t="shared" si="0"/>
        <v>1</v>
      </c>
      <c r="H20" s="708">
        <f t="shared" si="4"/>
        <v>1</v>
      </c>
      <c r="I20" s="706">
        <f t="shared" si="5"/>
        <v>0.2</v>
      </c>
      <c r="J20" s="707">
        <f t="shared" si="1"/>
        <v>0.3</v>
      </c>
      <c r="K20" s="707">
        <f t="shared" si="1"/>
        <v>0.25</v>
      </c>
      <c r="L20" s="707">
        <f t="shared" si="1"/>
        <v>0.05</v>
      </c>
      <c r="M20" s="707">
        <f t="shared" si="1"/>
        <v>0.2</v>
      </c>
      <c r="N20" s="708">
        <f t="shared" si="6"/>
        <v>1</v>
      </c>
      <c r="O20" s="709"/>
      <c r="R20" s="703">
        <f t="shared" si="7"/>
        <v>0.6</v>
      </c>
      <c r="S20" s="704">
        <f t="shared" si="8"/>
        <v>0.71500000000000008</v>
      </c>
    </row>
    <row r="21" spans="2:19">
      <c r="B21" s="705">
        <f t="shared" si="2"/>
        <v>2003</v>
      </c>
      <c r="C21" s="706">
        <f t="shared" si="3"/>
        <v>0</v>
      </c>
      <c r="D21" s="707">
        <f t="shared" si="0"/>
        <v>0</v>
      </c>
      <c r="E21" s="707">
        <f t="shared" si="0"/>
        <v>0</v>
      </c>
      <c r="F21" s="707">
        <f t="shared" si="0"/>
        <v>0</v>
      </c>
      <c r="G21" s="707">
        <f t="shared" si="0"/>
        <v>1</v>
      </c>
      <c r="H21" s="708">
        <f t="shared" si="4"/>
        <v>1</v>
      </c>
      <c r="I21" s="706">
        <f t="shared" si="5"/>
        <v>0.2</v>
      </c>
      <c r="J21" s="707">
        <f t="shared" si="1"/>
        <v>0.3</v>
      </c>
      <c r="K21" s="707">
        <f t="shared" si="1"/>
        <v>0.25</v>
      </c>
      <c r="L21" s="707">
        <f t="shared" si="1"/>
        <v>0.05</v>
      </c>
      <c r="M21" s="707">
        <f t="shared" si="1"/>
        <v>0.2</v>
      </c>
      <c r="N21" s="708">
        <f t="shared" si="6"/>
        <v>1</v>
      </c>
      <c r="O21" s="709"/>
      <c r="R21" s="703">
        <f t="shared" si="7"/>
        <v>0.6</v>
      </c>
      <c r="S21" s="704">
        <f t="shared" si="8"/>
        <v>0.71500000000000008</v>
      </c>
    </row>
    <row r="22" spans="2:19">
      <c r="B22" s="705">
        <f t="shared" si="2"/>
        <v>2004</v>
      </c>
      <c r="C22" s="706">
        <f t="shared" si="3"/>
        <v>0</v>
      </c>
      <c r="D22" s="707">
        <f t="shared" si="0"/>
        <v>0</v>
      </c>
      <c r="E22" s="707">
        <f t="shared" si="0"/>
        <v>0</v>
      </c>
      <c r="F22" s="707">
        <f t="shared" si="0"/>
        <v>0</v>
      </c>
      <c r="G22" s="707">
        <f t="shared" si="0"/>
        <v>1</v>
      </c>
      <c r="H22" s="708">
        <f t="shared" si="4"/>
        <v>1</v>
      </c>
      <c r="I22" s="706">
        <f t="shared" si="5"/>
        <v>0.2</v>
      </c>
      <c r="J22" s="707">
        <f t="shared" si="1"/>
        <v>0.3</v>
      </c>
      <c r="K22" s="707">
        <f t="shared" si="1"/>
        <v>0.25</v>
      </c>
      <c r="L22" s="707">
        <f t="shared" si="1"/>
        <v>0.05</v>
      </c>
      <c r="M22" s="707">
        <f t="shared" si="1"/>
        <v>0.2</v>
      </c>
      <c r="N22" s="708">
        <f t="shared" si="6"/>
        <v>1</v>
      </c>
      <c r="O22" s="709"/>
      <c r="R22" s="703">
        <f t="shared" si="7"/>
        <v>0.6</v>
      </c>
      <c r="S22" s="704">
        <f t="shared" si="8"/>
        <v>0.71500000000000008</v>
      </c>
    </row>
    <row r="23" spans="2:19">
      <c r="B23" s="705">
        <f t="shared" si="2"/>
        <v>2005</v>
      </c>
      <c r="C23" s="706">
        <f t="shared" si="3"/>
        <v>0</v>
      </c>
      <c r="D23" s="707">
        <f t="shared" si="0"/>
        <v>0</v>
      </c>
      <c r="E23" s="707">
        <f t="shared" si="0"/>
        <v>0</v>
      </c>
      <c r="F23" s="707">
        <f t="shared" si="0"/>
        <v>0</v>
      </c>
      <c r="G23" s="707">
        <f t="shared" si="0"/>
        <v>1</v>
      </c>
      <c r="H23" s="708">
        <f t="shared" si="4"/>
        <v>1</v>
      </c>
      <c r="I23" s="706">
        <f t="shared" si="5"/>
        <v>0.2</v>
      </c>
      <c r="J23" s="707">
        <f t="shared" si="1"/>
        <v>0.3</v>
      </c>
      <c r="K23" s="707">
        <f t="shared" si="1"/>
        <v>0.25</v>
      </c>
      <c r="L23" s="707">
        <f t="shared" si="1"/>
        <v>0.05</v>
      </c>
      <c r="M23" s="707">
        <f t="shared" si="1"/>
        <v>0.2</v>
      </c>
      <c r="N23" s="708">
        <f t="shared" si="6"/>
        <v>1</v>
      </c>
      <c r="O23" s="709"/>
      <c r="R23" s="703">
        <f t="shared" si="7"/>
        <v>0.6</v>
      </c>
      <c r="S23" s="704">
        <f t="shared" si="8"/>
        <v>0.71500000000000008</v>
      </c>
    </row>
    <row r="24" spans="2:19">
      <c r="B24" s="705">
        <f t="shared" si="2"/>
        <v>2006</v>
      </c>
      <c r="C24" s="706">
        <f t="shared" si="3"/>
        <v>0</v>
      </c>
      <c r="D24" s="707">
        <f t="shared" si="0"/>
        <v>0</v>
      </c>
      <c r="E24" s="707">
        <f t="shared" si="0"/>
        <v>0</v>
      </c>
      <c r="F24" s="707">
        <f t="shared" si="0"/>
        <v>0</v>
      </c>
      <c r="G24" s="707">
        <f t="shared" si="0"/>
        <v>1</v>
      </c>
      <c r="H24" s="708">
        <f t="shared" si="4"/>
        <v>1</v>
      </c>
      <c r="I24" s="706">
        <f t="shared" si="5"/>
        <v>0.2</v>
      </c>
      <c r="J24" s="707">
        <f t="shared" si="1"/>
        <v>0.3</v>
      </c>
      <c r="K24" s="707">
        <f t="shared" si="1"/>
        <v>0.25</v>
      </c>
      <c r="L24" s="707">
        <f t="shared" si="1"/>
        <v>0.05</v>
      </c>
      <c r="M24" s="707">
        <f t="shared" si="1"/>
        <v>0.2</v>
      </c>
      <c r="N24" s="708">
        <f t="shared" si="6"/>
        <v>1</v>
      </c>
      <c r="O24" s="709"/>
      <c r="R24" s="703">
        <f t="shared" si="7"/>
        <v>0.6</v>
      </c>
      <c r="S24" s="704">
        <f t="shared" si="8"/>
        <v>0.71500000000000008</v>
      </c>
    </row>
    <row r="25" spans="2:19">
      <c r="B25" s="705">
        <f t="shared" si="2"/>
        <v>2007</v>
      </c>
      <c r="C25" s="706">
        <f t="shared" si="3"/>
        <v>0</v>
      </c>
      <c r="D25" s="707">
        <f t="shared" si="0"/>
        <v>0</v>
      </c>
      <c r="E25" s="707">
        <f t="shared" si="0"/>
        <v>0</v>
      </c>
      <c r="F25" s="707">
        <f t="shared" si="0"/>
        <v>0</v>
      </c>
      <c r="G25" s="707">
        <f t="shared" si="0"/>
        <v>1</v>
      </c>
      <c r="H25" s="708">
        <f t="shared" si="4"/>
        <v>1</v>
      </c>
      <c r="I25" s="706">
        <f t="shared" si="5"/>
        <v>0.2</v>
      </c>
      <c r="J25" s="707">
        <f t="shared" si="1"/>
        <v>0.3</v>
      </c>
      <c r="K25" s="707">
        <f t="shared" si="1"/>
        <v>0.25</v>
      </c>
      <c r="L25" s="707">
        <f t="shared" si="1"/>
        <v>0.05</v>
      </c>
      <c r="M25" s="707">
        <f t="shared" si="1"/>
        <v>0.2</v>
      </c>
      <c r="N25" s="708">
        <f t="shared" si="6"/>
        <v>1</v>
      </c>
      <c r="O25" s="709"/>
      <c r="R25" s="703">
        <f t="shared" si="7"/>
        <v>0.6</v>
      </c>
      <c r="S25" s="704">
        <f t="shared" si="8"/>
        <v>0.71500000000000008</v>
      </c>
    </row>
    <row r="26" spans="2:19">
      <c r="B26" s="705">
        <f t="shared" si="2"/>
        <v>2008</v>
      </c>
      <c r="C26" s="706">
        <f t="shared" si="3"/>
        <v>0</v>
      </c>
      <c r="D26" s="707">
        <f t="shared" si="0"/>
        <v>0</v>
      </c>
      <c r="E26" s="707">
        <f t="shared" si="0"/>
        <v>0</v>
      </c>
      <c r="F26" s="707">
        <f t="shared" si="0"/>
        <v>0</v>
      </c>
      <c r="G26" s="707">
        <f t="shared" si="0"/>
        <v>1</v>
      </c>
      <c r="H26" s="708">
        <f t="shared" si="4"/>
        <v>1</v>
      </c>
      <c r="I26" s="706">
        <f t="shared" si="5"/>
        <v>0.2</v>
      </c>
      <c r="J26" s="707">
        <f t="shared" si="1"/>
        <v>0.3</v>
      </c>
      <c r="K26" s="707">
        <f t="shared" si="1"/>
        <v>0.25</v>
      </c>
      <c r="L26" s="707">
        <f t="shared" si="1"/>
        <v>0.05</v>
      </c>
      <c r="M26" s="707">
        <f t="shared" si="1"/>
        <v>0.2</v>
      </c>
      <c r="N26" s="708">
        <f t="shared" si="6"/>
        <v>1</v>
      </c>
      <c r="O26" s="709"/>
      <c r="R26" s="703">
        <f t="shared" si="7"/>
        <v>0.6</v>
      </c>
      <c r="S26" s="704">
        <f t="shared" si="8"/>
        <v>0.71500000000000008</v>
      </c>
    </row>
    <row r="27" spans="2:19">
      <c r="B27" s="705">
        <f t="shared" si="2"/>
        <v>2009</v>
      </c>
      <c r="C27" s="706">
        <f t="shared" si="3"/>
        <v>0</v>
      </c>
      <c r="D27" s="707">
        <f t="shared" si="0"/>
        <v>0</v>
      </c>
      <c r="E27" s="707">
        <f t="shared" si="0"/>
        <v>0</v>
      </c>
      <c r="F27" s="707">
        <f t="shared" si="0"/>
        <v>0</v>
      </c>
      <c r="G27" s="707">
        <f t="shared" si="0"/>
        <v>1</v>
      </c>
      <c r="H27" s="708">
        <f t="shared" si="4"/>
        <v>1</v>
      </c>
      <c r="I27" s="706">
        <f t="shared" si="5"/>
        <v>0.2</v>
      </c>
      <c r="J27" s="707">
        <f t="shared" si="1"/>
        <v>0.3</v>
      </c>
      <c r="K27" s="707">
        <f t="shared" si="1"/>
        <v>0.25</v>
      </c>
      <c r="L27" s="707">
        <f t="shared" si="1"/>
        <v>0.05</v>
      </c>
      <c r="M27" s="707">
        <f t="shared" si="1"/>
        <v>0.2</v>
      </c>
      <c r="N27" s="708">
        <f t="shared" si="6"/>
        <v>1</v>
      </c>
      <c r="O27" s="709"/>
      <c r="R27" s="703">
        <f t="shared" si="7"/>
        <v>0.6</v>
      </c>
      <c r="S27" s="704">
        <f t="shared" si="8"/>
        <v>0.71500000000000008</v>
      </c>
    </row>
    <row r="28" spans="2:19">
      <c r="B28" s="705">
        <f t="shared" si="2"/>
        <v>2010</v>
      </c>
      <c r="C28" s="706">
        <f t="shared" si="3"/>
        <v>0</v>
      </c>
      <c r="D28" s="707">
        <f t="shared" si="0"/>
        <v>0</v>
      </c>
      <c r="E28" s="707">
        <f t="shared" si="0"/>
        <v>0</v>
      </c>
      <c r="F28" s="707">
        <f t="shared" si="0"/>
        <v>0</v>
      </c>
      <c r="G28" s="707">
        <f t="shared" si="0"/>
        <v>1</v>
      </c>
      <c r="H28" s="708">
        <f t="shared" si="4"/>
        <v>1</v>
      </c>
      <c r="I28" s="706">
        <f t="shared" si="5"/>
        <v>0.2</v>
      </c>
      <c r="J28" s="707">
        <f t="shared" si="1"/>
        <v>0.3</v>
      </c>
      <c r="K28" s="707">
        <f t="shared" si="1"/>
        <v>0.25</v>
      </c>
      <c r="L28" s="707">
        <f t="shared" si="1"/>
        <v>0.05</v>
      </c>
      <c r="M28" s="707">
        <f t="shared" si="1"/>
        <v>0.2</v>
      </c>
      <c r="N28" s="708">
        <f t="shared" si="6"/>
        <v>1</v>
      </c>
      <c r="O28" s="709"/>
      <c r="R28" s="703">
        <f t="shared" si="7"/>
        <v>0.6</v>
      </c>
      <c r="S28" s="704">
        <f t="shared" si="8"/>
        <v>0.71500000000000008</v>
      </c>
    </row>
    <row r="29" spans="2:19">
      <c r="B29" s="705">
        <f t="shared" si="2"/>
        <v>2011</v>
      </c>
      <c r="C29" s="706">
        <f t="shared" si="3"/>
        <v>0</v>
      </c>
      <c r="D29" s="707">
        <f t="shared" si="0"/>
        <v>0</v>
      </c>
      <c r="E29" s="707">
        <f t="shared" si="0"/>
        <v>0</v>
      </c>
      <c r="F29" s="707">
        <f t="shared" si="0"/>
        <v>0</v>
      </c>
      <c r="G29" s="707">
        <f t="shared" si="0"/>
        <v>1</v>
      </c>
      <c r="H29" s="708">
        <f t="shared" si="4"/>
        <v>1</v>
      </c>
      <c r="I29" s="706">
        <f t="shared" si="5"/>
        <v>0.2</v>
      </c>
      <c r="J29" s="707">
        <f t="shared" si="1"/>
        <v>0.3</v>
      </c>
      <c r="K29" s="707">
        <f t="shared" si="1"/>
        <v>0.25</v>
      </c>
      <c r="L29" s="707">
        <f t="shared" si="1"/>
        <v>0.05</v>
      </c>
      <c r="M29" s="707">
        <f t="shared" si="1"/>
        <v>0.2</v>
      </c>
      <c r="N29" s="708">
        <f t="shared" si="6"/>
        <v>1</v>
      </c>
      <c r="O29" s="709"/>
      <c r="R29" s="703">
        <f t="shared" si="7"/>
        <v>0.6</v>
      </c>
      <c r="S29" s="704">
        <f t="shared" si="8"/>
        <v>0.71500000000000008</v>
      </c>
    </row>
    <row r="30" spans="2:19">
      <c r="B30" s="705">
        <f t="shared" si="2"/>
        <v>2012</v>
      </c>
      <c r="C30" s="706">
        <f t="shared" si="3"/>
        <v>0</v>
      </c>
      <c r="D30" s="707">
        <f t="shared" si="0"/>
        <v>0</v>
      </c>
      <c r="E30" s="707">
        <f t="shared" si="0"/>
        <v>0</v>
      </c>
      <c r="F30" s="707">
        <f t="shared" si="0"/>
        <v>0</v>
      </c>
      <c r="G30" s="707">
        <f t="shared" si="0"/>
        <v>1</v>
      </c>
      <c r="H30" s="708">
        <f t="shared" si="4"/>
        <v>1</v>
      </c>
      <c r="I30" s="706">
        <f t="shared" si="5"/>
        <v>0.2</v>
      </c>
      <c r="J30" s="707">
        <f t="shared" si="1"/>
        <v>0.3</v>
      </c>
      <c r="K30" s="707">
        <f t="shared" si="1"/>
        <v>0.25</v>
      </c>
      <c r="L30" s="707">
        <f t="shared" si="1"/>
        <v>0.05</v>
      </c>
      <c r="M30" s="707">
        <f t="shared" si="1"/>
        <v>0.2</v>
      </c>
      <c r="N30" s="708">
        <f t="shared" si="6"/>
        <v>1</v>
      </c>
      <c r="O30" s="709"/>
      <c r="R30" s="703">
        <f t="shared" si="7"/>
        <v>0.6</v>
      </c>
      <c r="S30" s="704">
        <f t="shared" si="8"/>
        <v>0.71500000000000008</v>
      </c>
    </row>
    <row r="31" spans="2:19">
      <c r="B31" s="705">
        <f t="shared" si="2"/>
        <v>2013</v>
      </c>
      <c r="C31" s="706">
        <f t="shared" si="3"/>
        <v>0</v>
      </c>
      <c r="D31" s="707">
        <f t="shared" si="0"/>
        <v>0</v>
      </c>
      <c r="E31" s="707">
        <f t="shared" si="0"/>
        <v>0</v>
      </c>
      <c r="F31" s="707">
        <f t="shared" si="0"/>
        <v>0</v>
      </c>
      <c r="G31" s="707">
        <f t="shared" si="0"/>
        <v>1</v>
      </c>
      <c r="H31" s="708">
        <f t="shared" si="4"/>
        <v>1</v>
      </c>
      <c r="I31" s="706">
        <f t="shared" si="5"/>
        <v>0.2</v>
      </c>
      <c r="J31" s="707">
        <f t="shared" si="1"/>
        <v>0.3</v>
      </c>
      <c r="K31" s="707">
        <f t="shared" si="1"/>
        <v>0.25</v>
      </c>
      <c r="L31" s="707">
        <f t="shared" si="1"/>
        <v>0.05</v>
      </c>
      <c r="M31" s="707">
        <f t="shared" si="1"/>
        <v>0.2</v>
      </c>
      <c r="N31" s="708">
        <f t="shared" si="6"/>
        <v>1</v>
      </c>
      <c r="O31" s="709"/>
      <c r="R31" s="703">
        <f t="shared" si="7"/>
        <v>0.6</v>
      </c>
      <c r="S31" s="704">
        <f t="shared" si="8"/>
        <v>0.71500000000000008</v>
      </c>
    </row>
    <row r="32" spans="2:19">
      <c r="B32" s="705">
        <f t="shared" si="2"/>
        <v>2014</v>
      </c>
      <c r="C32" s="706">
        <f t="shared" si="3"/>
        <v>0</v>
      </c>
      <c r="D32" s="707">
        <f t="shared" si="0"/>
        <v>0</v>
      </c>
      <c r="E32" s="707">
        <f t="shared" si="0"/>
        <v>0</v>
      </c>
      <c r="F32" s="707">
        <f t="shared" si="0"/>
        <v>0</v>
      </c>
      <c r="G32" s="707">
        <f t="shared" si="0"/>
        <v>1</v>
      </c>
      <c r="H32" s="708">
        <f t="shared" si="4"/>
        <v>1</v>
      </c>
      <c r="I32" s="706">
        <f t="shared" si="5"/>
        <v>0.2</v>
      </c>
      <c r="J32" s="707">
        <f t="shared" si="1"/>
        <v>0.3</v>
      </c>
      <c r="K32" s="707">
        <f t="shared" si="1"/>
        <v>0.25</v>
      </c>
      <c r="L32" s="707">
        <f t="shared" si="1"/>
        <v>0.05</v>
      </c>
      <c r="M32" s="707">
        <f t="shared" si="1"/>
        <v>0.2</v>
      </c>
      <c r="N32" s="708">
        <f t="shared" si="6"/>
        <v>1</v>
      </c>
      <c r="O32" s="709"/>
      <c r="R32" s="703">
        <f t="shared" si="7"/>
        <v>0.6</v>
      </c>
      <c r="S32" s="704">
        <f t="shared" si="8"/>
        <v>0.71500000000000008</v>
      </c>
    </row>
    <row r="33" spans="2:19">
      <c r="B33" s="705">
        <f t="shared" si="2"/>
        <v>2015</v>
      </c>
      <c r="C33" s="706">
        <f t="shared" si="3"/>
        <v>0</v>
      </c>
      <c r="D33" s="707">
        <f t="shared" si="0"/>
        <v>0</v>
      </c>
      <c r="E33" s="707">
        <f t="shared" si="0"/>
        <v>0</v>
      </c>
      <c r="F33" s="707">
        <f t="shared" si="0"/>
        <v>0</v>
      </c>
      <c r="G33" s="707">
        <f t="shared" si="0"/>
        <v>1</v>
      </c>
      <c r="H33" s="708">
        <f t="shared" si="4"/>
        <v>1</v>
      </c>
      <c r="I33" s="706">
        <f t="shared" si="5"/>
        <v>0.2</v>
      </c>
      <c r="J33" s="707">
        <f t="shared" si="1"/>
        <v>0.3</v>
      </c>
      <c r="K33" s="707">
        <f t="shared" si="1"/>
        <v>0.25</v>
      </c>
      <c r="L33" s="707">
        <f t="shared" si="1"/>
        <v>0.05</v>
      </c>
      <c r="M33" s="707">
        <f t="shared" si="1"/>
        <v>0.2</v>
      </c>
      <c r="N33" s="708">
        <f t="shared" si="6"/>
        <v>1</v>
      </c>
      <c r="O33" s="709"/>
      <c r="R33" s="703">
        <f t="shared" si="7"/>
        <v>0.6</v>
      </c>
      <c r="S33" s="704">
        <f t="shared" si="8"/>
        <v>0.71500000000000008</v>
      </c>
    </row>
    <row r="34" spans="2:19">
      <c r="B34" s="705">
        <f t="shared" si="2"/>
        <v>2016</v>
      </c>
      <c r="C34" s="706">
        <f t="shared" si="3"/>
        <v>0</v>
      </c>
      <c r="D34" s="707">
        <f t="shared" si="3"/>
        <v>0</v>
      </c>
      <c r="E34" s="707">
        <f t="shared" si="3"/>
        <v>0</v>
      </c>
      <c r="F34" s="707">
        <f t="shared" si="3"/>
        <v>0</v>
      </c>
      <c r="G34" s="707">
        <f t="shared" si="3"/>
        <v>1</v>
      </c>
      <c r="H34" s="708">
        <f t="shared" si="4"/>
        <v>1</v>
      </c>
      <c r="I34" s="706">
        <f t="shared" si="5"/>
        <v>0.2</v>
      </c>
      <c r="J34" s="707">
        <f t="shared" si="5"/>
        <v>0.3</v>
      </c>
      <c r="K34" s="707">
        <f t="shared" si="5"/>
        <v>0.25</v>
      </c>
      <c r="L34" s="707">
        <f t="shared" si="5"/>
        <v>0.05</v>
      </c>
      <c r="M34" s="707">
        <f t="shared" si="5"/>
        <v>0.2</v>
      </c>
      <c r="N34" s="708">
        <f t="shared" si="6"/>
        <v>1</v>
      </c>
      <c r="O34" s="709"/>
      <c r="R34" s="703">
        <f t="shared" si="7"/>
        <v>0.6</v>
      </c>
      <c r="S34" s="704">
        <f t="shared" si="8"/>
        <v>0.71500000000000008</v>
      </c>
    </row>
    <row r="35" spans="2:19">
      <c r="B35" s="705">
        <f t="shared" si="2"/>
        <v>2017</v>
      </c>
      <c r="C35" s="706">
        <f t="shared" si="3"/>
        <v>0</v>
      </c>
      <c r="D35" s="707">
        <f t="shared" si="3"/>
        <v>0</v>
      </c>
      <c r="E35" s="707">
        <f t="shared" si="3"/>
        <v>0</v>
      </c>
      <c r="F35" s="707">
        <f t="shared" si="3"/>
        <v>0</v>
      </c>
      <c r="G35" s="707">
        <f t="shared" si="3"/>
        <v>1</v>
      </c>
      <c r="H35" s="708">
        <f t="shared" si="4"/>
        <v>1</v>
      </c>
      <c r="I35" s="706">
        <f t="shared" si="5"/>
        <v>0.2</v>
      </c>
      <c r="J35" s="707">
        <f t="shared" si="5"/>
        <v>0.3</v>
      </c>
      <c r="K35" s="707">
        <f t="shared" si="5"/>
        <v>0.25</v>
      </c>
      <c r="L35" s="707">
        <f t="shared" si="5"/>
        <v>0.05</v>
      </c>
      <c r="M35" s="707">
        <f t="shared" si="5"/>
        <v>0.2</v>
      </c>
      <c r="N35" s="708">
        <f t="shared" si="6"/>
        <v>1</v>
      </c>
      <c r="O35" s="709"/>
      <c r="R35" s="703">
        <f t="shared" si="7"/>
        <v>0.6</v>
      </c>
      <c r="S35" s="704">
        <f t="shared" si="8"/>
        <v>0.71500000000000008</v>
      </c>
    </row>
    <row r="36" spans="2:19">
      <c r="B36" s="705">
        <f t="shared" si="2"/>
        <v>2018</v>
      </c>
      <c r="C36" s="706">
        <f t="shared" si="3"/>
        <v>0</v>
      </c>
      <c r="D36" s="707">
        <f t="shared" si="3"/>
        <v>0</v>
      </c>
      <c r="E36" s="707">
        <f t="shared" si="3"/>
        <v>0</v>
      </c>
      <c r="F36" s="707">
        <f t="shared" si="3"/>
        <v>0</v>
      </c>
      <c r="G36" s="707">
        <f t="shared" si="3"/>
        <v>1</v>
      </c>
      <c r="H36" s="708">
        <f t="shared" si="4"/>
        <v>1</v>
      </c>
      <c r="I36" s="706">
        <f t="shared" si="5"/>
        <v>0.2</v>
      </c>
      <c r="J36" s="707">
        <f t="shared" si="5"/>
        <v>0.3</v>
      </c>
      <c r="K36" s="707">
        <f t="shared" si="5"/>
        <v>0.25</v>
      </c>
      <c r="L36" s="707">
        <f t="shared" si="5"/>
        <v>0.05</v>
      </c>
      <c r="M36" s="707">
        <f t="shared" si="5"/>
        <v>0.2</v>
      </c>
      <c r="N36" s="708">
        <f t="shared" si="6"/>
        <v>1</v>
      </c>
      <c r="O36" s="709"/>
      <c r="R36" s="703">
        <f t="shared" si="7"/>
        <v>0.6</v>
      </c>
      <c r="S36" s="704">
        <f t="shared" si="8"/>
        <v>0.71500000000000008</v>
      </c>
    </row>
    <row r="37" spans="2:19">
      <c r="B37" s="705">
        <f t="shared" si="2"/>
        <v>2019</v>
      </c>
      <c r="C37" s="706">
        <f t="shared" si="3"/>
        <v>0</v>
      </c>
      <c r="D37" s="707">
        <f t="shared" si="3"/>
        <v>0</v>
      </c>
      <c r="E37" s="707">
        <f t="shared" si="3"/>
        <v>0</v>
      </c>
      <c r="F37" s="707">
        <f t="shared" si="3"/>
        <v>0</v>
      </c>
      <c r="G37" s="707">
        <f t="shared" si="3"/>
        <v>1</v>
      </c>
      <c r="H37" s="708">
        <f t="shared" si="4"/>
        <v>1</v>
      </c>
      <c r="I37" s="706">
        <f t="shared" si="5"/>
        <v>0.2</v>
      </c>
      <c r="J37" s="707">
        <f t="shared" si="5"/>
        <v>0.3</v>
      </c>
      <c r="K37" s="707">
        <f t="shared" si="5"/>
        <v>0.25</v>
      </c>
      <c r="L37" s="707">
        <f t="shared" si="5"/>
        <v>0.05</v>
      </c>
      <c r="M37" s="707">
        <f t="shared" si="5"/>
        <v>0.2</v>
      </c>
      <c r="N37" s="708">
        <f t="shared" si="6"/>
        <v>1</v>
      </c>
      <c r="O37" s="709"/>
      <c r="R37" s="703">
        <f t="shared" si="7"/>
        <v>0.6</v>
      </c>
      <c r="S37" s="704">
        <f t="shared" si="8"/>
        <v>0.71500000000000008</v>
      </c>
    </row>
    <row r="38" spans="2:19">
      <c r="B38" s="705">
        <f t="shared" si="2"/>
        <v>2020</v>
      </c>
      <c r="C38" s="706">
        <f t="shared" si="3"/>
        <v>0</v>
      </c>
      <c r="D38" s="707">
        <f t="shared" si="3"/>
        <v>0</v>
      </c>
      <c r="E38" s="707">
        <f t="shared" si="3"/>
        <v>0</v>
      </c>
      <c r="F38" s="707">
        <f t="shared" si="3"/>
        <v>0</v>
      </c>
      <c r="G38" s="707">
        <f t="shared" si="3"/>
        <v>1</v>
      </c>
      <c r="H38" s="708">
        <f t="shared" si="4"/>
        <v>1</v>
      </c>
      <c r="I38" s="706">
        <f t="shared" si="5"/>
        <v>0.2</v>
      </c>
      <c r="J38" s="707">
        <f t="shared" si="5"/>
        <v>0.3</v>
      </c>
      <c r="K38" s="707">
        <f t="shared" si="5"/>
        <v>0.25</v>
      </c>
      <c r="L38" s="707">
        <f t="shared" si="5"/>
        <v>0.05</v>
      </c>
      <c r="M38" s="707">
        <f t="shared" si="5"/>
        <v>0.2</v>
      </c>
      <c r="N38" s="708">
        <f t="shared" si="6"/>
        <v>1</v>
      </c>
      <c r="O38" s="709"/>
      <c r="R38" s="703">
        <f t="shared" si="7"/>
        <v>0.6</v>
      </c>
      <c r="S38" s="704">
        <f t="shared" si="8"/>
        <v>0.71500000000000008</v>
      </c>
    </row>
    <row r="39" spans="2:19">
      <c r="B39" s="705">
        <f t="shared" si="2"/>
        <v>2021</v>
      </c>
      <c r="C39" s="706">
        <f t="shared" si="3"/>
        <v>0</v>
      </c>
      <c r="D39" s="707">
        <f t="shared" si="3"/>
        <v>0</v>
      </c>
      <c r="E39" s="707">
        <f t="shared" si="3"/>
        <v>0</v>
      </c>
      <c r="F39" s="707">
        <f t="shared" si="3"/>
        <v>0</v>
      </c>
      <c r="G39" s="707">
        <f t="shared" si="3"/>
        <v>1</v>
      </c>
      <c r="H39" s="708">
        <f t="shared" si="4"/>
        <v>1</v>
      </c>
      <c r="I39" s="706">
        <f t="shared" si="5"/>
        <v>0.2</v>
      </c>
      <c r="J39" s="707">
        <f t="shared" si="5"/>
        <v>0.3</v>
      </c>
      <c r="K39" s="707">
        <f t="shared" si="5"/>
        <v>0.25</v>
      </c>
      <c r="L39" s="707">
        <f t="shared" si="5"/>
        <v>0.05</v>
      </c>
      <c r="M39" s="707">
        <f t="shared" si="5"/>
        <v>0.2</v>
      </c>
      <c r="N39" s="708">
        <f t="shared" si="6"/>
        <v>1</v>
      </c>
      <c r="O39" s="709"/>
      <c r="R39" s="703">
        <f t="shared" si="7"/>
        <v>0.6</v>
      </c>
      <c r="S39" s="704">
        <f t="shared" si="8"/>
        <v>0.71500000000000008</v>
      </c>
    </row>
    <row r="40" spans="2:19">
      <c r="B40" s="705">
        <f t="shared" si="2"/>
        <v>2022</v>
      </c>
      <c r="C40" s="706">
        <f t="shared" si="3"/>
        <v>0</v>
      </c>
      <c r="D40" s="707">
        <f t="shared" si="3"/>
        <v>0</v>
      </c>
      <c r="E40" s="707">
        <f t="shared" si="3"/>
        <v>0</v>
      </c>
      <c r="F40" s="707">
        <f t="shared" si="3"/>
        <v>0</v>
      </c>
      <c r="G40" s="707">
        <f t="shared" si="3"/>
        <v>1</v>
      </c>
      <c r="H40" s="708">
        <f t="shared" si="4"/>
        <v>1</v>
      </c>
      <c r="I40" s="706">
        <f t="shared" si="5"/>
        <v>0.2</v>
      </c>
      <c r="J40" s="707">
        <f t="shared" si="5"/>
        <v>0.3</v>
      </c>
      <c r="K40" s="707">
        <f t="shared" si="5"/>
        <v>0.25</v>
      </c>
      <c r="L40" s="707">
        <f t="shared" si="5"/>
        <v>0.05</v>
      </c>
      <c r="M40" s="707">
        <f t="shared" si="5"/>
        <v>0.2</v>
      </c>
      <c r="N40" s="708">
        <f t="shared" si="6"/>
        <v>1</v>
      </c>
      <c r="O40" s="709"/>
      <c r="R40" s="703">
        <f t="shared" si="7"/>
        <v>0.6</v>
      </c>
      <c r="S40" s="704">
        <f t="shared" si="8"/>
        <v>0.71500000000000008</v>
      </c>
    </row>
    <row r="41" spans="2:19">
      <c r="B41" s="705">
        <f t="shared" si="2"/>
        <v>2023</v>
      </c>
      <c r="C41" s="706">
        <f t="shared" si="3"/>
        <v>0</v>
      </c>
      <c r="D41" s="707">
        <f t="shared" si="3"/>
        <v>0</v>
      </c>
      <c r="E41" s="707">
        <f t="shared" si="3"/>
        <v>0</v>
      </c>
      <c r="F41" s="707">
        <f t="shared" si="3"/>
        <v>0</v>
      </c>
      <c r="G41" s="707">
        <f t="shared" si="3"/>
        <v>1</v>
      </c>
      <c r="H41" s="708">
        <f t="shared" si="4"/>
        <v>1</v>
      </c>
      <c r="I41" s="706">
        <f t="shared" si="5"/>
        <v>0.2</v>
      </c>
      <c r="J41" s="707">
        <f t="shared" si="5"/>
        <v>0.3</v>
      </c>
      <c r="K41" s="707">
        <f t="shared" si="5"/>
        <v>0.25</v>
      </c>
      <c r="L41" s="707">
        <f t="shared" si="5"/>
        <v>0.05</v>
      </c>
      <c r="M41" s="707">
        <f t="shared" si="5"/>
        <v>0.2</v>
      </c>
      <c r="N41" s="708">
        <f t="shared" si="6"/>
        <v>1</v>
      </c>
      <c r="O41" s="709"/>
      <c r="R41" s="703">
        <f t="shared" si="7"/>
        <v>0.6</v>
      </c>
      <c r="S41" s="704">
        <f t="shared" si="8"/>
        <v>0.71500000000000008</v>
      </c>
    </row>
    <row r="42" spans="2:19">
      <c r="B42" s="705">
        <f t="shared" si="2"/>
        <v>2024</v>
      </c>
      <c r="C42" s="706">
        <f t="shared" si="3"/>
        <v>0</v>
      </c>
      <c r="D42" s="707">
        <f t="shared" si="3"/>
        <v>0</v>
      </c>
      <c r="E42" s="707">
        <f t="shared" si="3"/>
        <v>0</v>
      </c>
      <c r="F42" s="707">
        <f t="shared" si="3"/>
        <v>0</v>
      </c>
      <c r="G42" s="707">
        <f t="shared" si="3"/>
        <v>1</v>
      </c>
      <c r="H42" s="708">
        <f t="shared" si="4"/>
        <v>1</v>
      </c>
      <c r="I42" s="706">
        <f t="shared" si="5"/>
        <v>0.2</v>
      </c>
      <c r="J42" s="707">
        <f t="shared" si="5"/>
        <v>0.3</v>
      </c>
      <c r="K42" s="707">
        <f t="shared" si="5"/>
        <v>0.25</v>
      </c>
      <c r="L42" s="707">
        <f t="shared" si="5"/>
        <v>0.05</v>
      </c>
      <c r="M42" s="707">
        <f t="shared" si="5"/>
        <v>0.2</v>
      </c>
      <c r="N42" s="708">
        <f t="shared" si="6"/>
        <v>1</v>
      </c>
      <c r="O42" s="709"/>
      <c r="R42" s="703">
        <f t="shared" si="7"/>
        <v>0.6</v>
      </c>
      <c r="S42" s="704">
        <f t="shared" si="8"/>
        <v>0.71500000000000008</v>
      </c>
    </row>
    <row r="43" spans="2:19">
      <c r="B43" s="705">
        <f t="shared" si="2"/>
        <v>2025</v>
      </c>
      <c r="C43" s="706">
        <f t="shared" si="3"/>
        <v>0</v>
      </c>
      <c r="D43" s="707">
        <f t="shared" si="3"/>
        <v>0</v>
      </c>
      <c r="E43" s="707">
        <f t="shared" si="3"/>
        <v>0</v>
      </c>
      <c r="F43" s="707">
        <f t="shared" si="3"/>
        <v>0</v>
      </c>
      <c r="G43" s="707">
        <f t="shared" si="3"/>
        <v>1</v>
      </c>
      <c r="H43" s="708">
        <f t="shared" si="4"/>
        <v>1</v>
      </c>
      <c r="I43" s="706">
        <f t="shared" si="5"/>
        <v>0.2</v>
      </c>
      <c r="J43" s="707">
        <f t="shared" si="5"/>
        <v>0.3</v>
      </c>
      <c r="K43" s="707">
        <f t="shared" si="5"/>
        <v>0.25</v>
      </c>
      <c r="L43" s="707">
        <f t="shared" si="5"/>
        <v>0.05</v>
      </c>
      <c r="M43" s="707">
        <f t="shared" si="5"/>
        <v>0.2</v>
      </c>
      <c r="N43" s="708">
        <f t="shared" si="6"/>
        <v>1</v>
      </c>
      <c r="O43" s="709"/>
      <c r="R43" s="703">
        <f t="shared" si="7"/>
        <v>0.6</v>
      </c>
      <c r="S43" s="704">
        <f t="shared" si="8"/>
        <v>0.71500000000000008</v>
      </c>
    </row>
    <row r="44" spans="2:19">
      <c r="B44" s="705">
        <f t="shared" si="2"/>
        <v>2026</v>
      </c>
      <c r="C44" s="706">
        <f t="shared" si="3"/>
        <v>0</v>
      </c>
      <c r="D44" s="707">
        <f t="shared" si="3"/>
        <v>0</v>
      </c>
      <c r="E44" s="707">
        <f t="shared" si="3"/>
        <v>0</v>
      </c>
      <c r="F44" s="707">
        <f t="shared" si="3"/>
        <v>0</v>
      </c>
      <c r="G44" s="707">
        <f t="shared" si="3"/>
        <v>1</v>
      </c>
      <c r="H44" s="708">
        <f t="shared" si="4"/>
        <v>1</v>
      </c>
      <c r="I44" s="706">
        <f t="shared" si="5"/>
        <v>0.2</v>
      </c>
      <c r="J44" s="707">
        <f t="shared" si="5"/>
        <v>0.3</v>
      </c>
      <c r="K44" s="707">
        <f t="shared" si="5"/>
        <v>0.25</v>
      </c>
      <c r="L44" s="707">
        <f t="shared" si="5"/>
        <v>0.05</v>
      </c>
      <c r="M44" s="707">
        <f t="shared" si="5"/>
        <v>0.2</v>
      </c>
      <c r="N44" s="708">
        <f t="shared" si="6"/>
        <v>1</v>
      </c>
      <c r="O44" s="709"/>
      <c r="R44" s="703">
        <f t="shared" si="7"/>
        <v>0.6</v>
      </c>
      <c r="S44" s="704">
        <f t="shared" si="8"/>
        <v>0.71500000000000008</v>
      </c>
    </row>
    <row r="45" spans="2:19">
      <c r="B45" s="705">
        <f t="shared" si="2"/>
        <v>2027</v>
      </c>
      <c r="C45" s="706">
        <f t="shared" si="3"/>
        <v>0</v>
      </c>
      <c r="D45" s="707">
        <f t="shared" si="3"/>
        <v>0</v>
      </c>
      <c r="E45" s="707">
        <f t="shared" si="3"/>
        <v>0</v>
      </c>
      <c r="F45" s="707">
        <f t="shared" si="3"/>
        <v>0</v>
      </c>
      <c r="G45" s="707">
        <f t="shared" si="3"/>
        <v>1</v>
      </c>
      <c r="H45" s="708">
        <f t="shared" si="4"/>
        <v>1</v>
      </c>
      <c r="I45" s="706">
        <f t="shared" si="5"/>
        <v>0.2</v>
      </c>
      <c r="J45" s="707">
        <f t="shared" si="5"/>
        <v>0.3</v>
      </c>
      <c r="K45" s="707">
        <f t="shared" si="5"/>
        <v>0.25</v>
      </c>
      <c r="L45" s="707">
        <f t="shared" si="5"/>
        <v>0.05</v>
      </c>
      <c r="M45" s="707">
        <f t="shared" si="5"/>
        <v>0.2</v>
      </c>
      <c r="N45" s="708">
        <f t="shared" si="6"/>
        <v>1</v>
      </c>
      <c r="O45" s="709"/>
      <c r="R45" s="703">
        <f t="shared" si="7"/>
        <v>0.6</v>
      </c>
      <c r="S45" s="704">
        <f t="shared" si="8"/>
        <v>0.71500000000000008</v>
      </c>
    </row>
    <row r="46" spans="2:19">
      <c r="B46" s="705">
        <f t="shared" si="2"/>
        <v>2028</v>
      </c>
      <c r="C46" s="706">
        <f t="shared" si="3"/>
        <v>0</v>
      </c>
      <c r="D46" s="707">
        <f t="shared" si="3"/>
        <v>0</v>
      </c>
      <c r="E46" s="707">
        <f t="shared" si="3"/>
        <v>0</v>
      </c>
      <c r="F46" s="707">
        <f t="shared" si="3"/>
        <v>0</v>
      </c>
      <c r="G46" s="707">
        <f t="shared" si="3"/>
        <v>1</v>
      </c>
      <c r="H46" s="708">
        <f t="shared" si="4"/>
        <v>1</v>
      </c>
      <c r="I46" s="706">
        <f t="shared" si="5"/>
        <v>0.2</v>
      </c>
      <c r="J46" s="707">
        <f t="shared" si="5"/>
        <v>0.3</v>
      </c>
      <c r="K46" s="707">
        <f t="shared" si="5"/>
        <v>0.25</v>
      </c>
      <c r="L46" s="707">
        <f t="shared" si="5"/>
        <v>0.05</v>
      </c>
      <c r="M46" s="707">
        <f t="shared" si="5"/>
        <v>0.2</v>
      </c>
      <c r="N46" s="708">
        <f t="shared" si="6"/>
        <v>1</v>
      </c>
      <c r="O46" s="709"/>
      <c r="R46" s="703">
        <f t="shared" si="7"/>
        <v>0.6</v>
      </c>
      <c r="S46" s="704">
        <f t="shared" si="8"/>
        <v>0.71500000000000008</v>
      </c>
    </row>
    <row r="47" spans="2:19">
      <c r="B47" s="705">
        <f t="shared" si="2"/>
        <v>2029</v>
      </c>
      <c r="C47" s="706">
        <f t="shared" si="3"/>
        <v>0</v>
      </c>
      <c r="D47" s="707">
        <f t="shared" si="3"/>
        <v>0</v>
      </c>
      <c r="E47" s="707">
        <f t="shared" si="3"/>
        <v>0</v>
      </c>
      <c r="F47" s="707">
        <f t="shared" si="3"/>
        <v>0</v>
      </c>
      <c r="G47" s="707">
        <f t="shared" si="3"/>
        <v>1</v>
      </c>
      <c r="H47" s="708">
        <f t="shared" si="4"/>
        <v>1</v>
      </c>
      <c r="I47" s="706">
        <f t="shared" si="5"/>
        <v>0.2</v>
      </c>
      <c r="J47" s="707">
        <f t="shared" si="5"/>
        <v>0.3</v>
      </c>
      <c r="K47" s="707">
        <f t="shared" si="5"/>
        <v>0.25</v>
      </c>
      <c r="L47" s="707">
        <f t="shared" si="5"/>
        <v>0.05</v>
      </c>
      <c r="M47" s="707">
        <f t="shared" si="5"/>
        <v>0.2</v>
      </c>
      <c r="N47" s="708">
        <f t="shared" si="6"/>
        <v>1</v>
      </c>
      <c r="O47" s="709"/>
      <c r="R47" s="703">
        <f t="shared" si="7"/>
        <v>0.6</v>
      </c>
      <c r="S47" s="704">
        <f t="shared" si="8"/>
        <v>0.71500000000000008</v>
      </c>
    </row>
    <row r="48" spans="2:19">
      <c r="B48" s="705">
        <f t="shared" si="2"/>
        <v>2030</v>
      </c>
      <c r="C48" s="706">
        <f t="shared" si="3"/>
        <v>0</v>
      </c>
      <c r="D48" s="707">
        <f t="shared" si="3"/>
        <v>0</v>
      </c>
      <c r="E48" s="707">
        <f t="shared" si="3"/>
        <v>0</v>
      </c>
      <c r="F48" s="707">
        <f t="shared" si="3"/>
        <v>0</v>
      </c>
      <c r="G48" s="707">
        <f t="shared" si="3"/>
        <v>1</v>
      </c>
      <c r="H48" s="708">
        <f t="shared" si="4"/>
        <v>1</v>
      </c>
      <c r="I48" s="706">
        <f t="shared" si="5"/>
        <v>0.2</v>
      </c>
      <c r="J48" s="707">
        <f t="shared" si="5"/>
        <v>0.3</v>
      </c>
      <c r="K48" s="707">
        <f t="shared" si="5"/>
        <v>0.25</v>
      </c>
      <c r="L48" s="707">
        <f t="shared" si="5"/>
        <v>0.05</v>
      </c>
      <c r="M48" s="707">
        <f t="shared" si="5"/>
        <v>0.2</v>
      </c>
      <c r="N48" s="708">
        <f t="shared" si="6"/>
        <v>1</v>
      </c>
      <c r="O48" s="709"/>
      <c r="R48" s="703">
        <f t="shared" si="7"/>
        <v>0.6</v>
      </c>
      <c r="S48" s="704">
        <f t="shared" si="8"/>
        <v>0.71500000000000008</v>
      </c>
    </row>
    <row r="49" spans="2:19">
      <c r="B49" s="705">
        <f t="shared" si="2"/>
        <v>2031</v>
      </c>
      <c r="C49" s="706">
        <f t="shared" si="3"/>
        <v>0</v>
      </c>
      <c r="D49" s="707">
        <f t="shared" si="3"/>
        <v>0</v>
      </c>
      <c r="E49" s="707">
        <f t="shared" si="3"/>
        <v>0</v>
      </c>
      <c r="F49" s="707">
        <f t="shared" si="3"/>
        <v>0</v>
      </c>
      <c r="G49" s="707">
        <f t="shared" si="3"/>
        <v>1</v>
      </c>
      <c r="H49" s="708">
        <f t="shared" si="4"/>
        <v>1</v>
      </c>
      <c r="I49" s="706">
        <f t="shared" si="5"/>
        <v>0.2</v>
      </c>
      <c r="J49" s="707">
        <f t="shared" si="5"/>
        <v>0.3</v>
      </c>
      <c r="K49" s="707">
        <f t="shared" si="5"/>
        <v>0.25</v>
      </c>
      <c r="L49" s="707">
        <f t="shared" si="5"/>
        <v>0.05</v>
      </c>
      <c r="M49" s="707">
        <f t="shared" si="5"/>
        <v>0.2</v>
      </c>
      <c r="N49" s="708">
        <f t="shared" si="6"/>
        <v>1</v>
      </c>
      <c r="O49" s="709"/>
      <c r="R49" s="703">
        <f t="shared" si="7"/>
        <v>0.6</v>
      </c>
      <c r="S49" s="704">
        <f t="shared" si="8"/>
        <v>0.71500000000000008</v>
      </c>
    </row>
    <row r="50" spans="2:19">
      <c r="B50" s="705">
        <f t="shared" si="2"/>
        <v>2032</v>
      </c>
      <c r="C50" s="706">
        <f t="shared" si="3"/>
        <v>0</v>
      </c>
      <c r="D50" s="707">
        <f t="shared" si="3"/>
        <v>0</v>
      </c>
      <c r="E50" s="707">
        <f t="shared" si="3"/>
        <v>0</v>
      </c>
      <c r="F50" s="707">
        <f t="shared" si="3"/>
        <v>0</v>
      </c>
      <c r="G50" s="707">
        <f t="shared" si="3"/>
        <v>1</v>
      </c>
      <c r="H50" s="708">
        <f t="shared" si="4"/>
        <v>1</v>
      </c>
      <c r="I50" s="706">
        <f t="shared" si="5"/>
        <v>0.2</v>
      </c>
      <c r="J50" s="707">
        <f t="shared" si="5"/>
        <v>0.3</v>
      </c>
      <c r="K50" s="707">
        <f t="shared" si="5"/>
        <v>0.25</v>
      </c>
      <c r="L50" s="707">
        <f t="shared" si="5"/>
        <v>0.05</v>
      </c>
      <c r="M50" s="707">
        <f t="shared" si="5"/>
        <v>0.2</v>
      </c>
      <c r="N50" s="708">
        <f t="shared" si="6"/>
        <v>1</v>
      </c>
      <c r="O50" s="709"/>
      <c r="R50" s="703">
        <f t="shared" si="7"/>
        <v>0.6</v>
      </c>
      <c r="S50" s="704">
        <f t="shared" si="8"/>
        <v>0.71500000000000008</v>
      </c>
    </row>
    <row r="51" spans="2:19">
      <c r="B51" s="705">
        <f t="shared" ref="B51:B82" si="9">B50+1</f>
        <v>2033</v>
      </c>
      <c r="C51" s="706">
        <f t="shared" ref="C51:G98" si="10">C$16</f>
        <v>0</v>
      </c>
      <c r="D51" s="707">
        <f t="shared" si="10"/>
        <v>0</v>
      </c>
      <c r="E51" s="707">
        <f t="shared" si="10"/>
        <v>0</v>
      </c>
      <c r="F51" s="707">
        <f t="shared" si="10"/>
        <v>0</v>
      </c>
      <c r="G51" s="707">
        <f t="shared" si="10"/>
        <v>1</v>
      </c>
      <c r="H51" s="708">
        <f t="shared" si="4"/>
        <v>1</v>
      </c>
      <c r="I51" s="706">
        <f t="shared" ref="I51:M98" si="11">I$16</f>
        <v>0.2</v>
      </c>
      <c r="J51" s="707">
        <f t="shared" si="11"/>
        <v>0.3</v>
      </c>
      <c r="K51" s="707">
        <f t="shared" si="11"/>
        <v>0.25</v>
      </c>
      <c r="L51" s="707">
        <f t="shared" si="11"/>
        <v>0.05</v>
      </c>
      <c r="M51" s="707">
        <f t="shared" si="11"/>
        <v>0.2</v>
      </c>
      <c r="N51" s="708">
        <f t="shared" si="6"/>
        <v>1</v>
      </c>
      <c r="O51" s="709"/>
      <c r="R51" s="703">
        <f t="shared" si="7"/>
        <v>0.6</v>
      </c>
      <c r="S51" s="704">
        <f t="shared" si="8"/>
        <v>0.71500000000000008</v>
      </c>
    </row>
    <row r="52" spans="2:19">
      <c r="B52" s="705">
        <f t="shared" si="9"/>
        <v>2034</v>
      </c>
      <c r="C52" s="706">
        <f t="shared" si="10"/>
        <v>0</v>
      </c>
      <c r="D52" s="707">
        <f t="shared" si="10"/>
        <v>0</v>
      </c>
      <c r="E52" s="707">
        <f t="shared" si="10"/>
        <v>0</v>
      </c>
      <c r="F52" s="707">
        <f t="shared" si="10"/>
        <v>0</v>
      </c>
      <c r="G52" s="707">
        <f t="shared" si="10"/>
        <v>1</v>
      </c>
      <c r="H52" s="708">
        <f t="shared" si="4"/>
        <v>1</v>
      </c>
      <c r="I52" s="706">
        <f t="shared" si="11"/>
        <v>0.2</v>
      </c>
      <c r="J52" s="707">
        <f t="shared" si="11"/>
        <v>0.3</v>
      </c>
      <c r="K52" s="707">
        <f t="shared" si="11"/>
        <v>0.25</v>
      </c>
      <c r="L52" s="707">
        <f t="shared" si="11"/>
        <v>0.05</v>
      </c>
      <c r="M52" s="707">
        <f t="shared" si="11"/>
        <v>0.2</v>
      </c>
      <c r="N52" s="708">
        <f t="shared" si="6"/>
        <v>1</v>
      </c>
      <c r="O52" s="709"/>
      <c r="R52" s="703">
        <f t="shared" si="7"/>
        <v>0.6</v>
      </c>
      <c r="S52" s="704">
        <f t="shared" si="8"/>
        <v>0.71500000000000008</v>
      </c>
    </row>
    <row r="53" spans="2:19">
      <c r="B53" s="705">
        <f t="shared" si="9"/>
        <v>2035</v>
      </c>
      <c r="C53" s="706">
        <f t="shared" si="10"/>
        <v>0</v>
      </c>
      <c r="D53" s="707">
        <f t="shared" si="10"/>
        <v>0</v>
      </c>
      <c r="E53" s="707">
        <f t="shared" si="10"/>
        <v>0</v>
      </c>
      <c r="F53" s="707">
        <f t="shared" si="10"/>
        <v>0</v>
      </c>
      <c r="G53" s="707">
        <f t="shared" si="10"/>
        <v>1</v>
      </c>
      <c r="H53" s="708">
        <f t="shared" si="4"/>
        <v>1</v>
      </c>
      <c r="I53" s="706">
        <f t="shared" si="11"/>
        <v>0.2</v>
      </c>
      <c r="J53" s="707">
        <f t="shared" si="11"/>
        <v>0.3</v>
      </c>
      <c r="K53" s="707">
        <f t="shared" si="11"/>
        <v>0.25</v>
      </c>
      <c r="L53" s="707">
        <f t="shared" si="11"/>
        <v>0.05</v>
      </c>
      <c r="M53" s="707">
        <f t="shared" si="11"/>
        <v>0.2</v>
      </c>
      <c r="N53" s="708">
        <f t="shared" si="6"/>
        <v>1</v>
      </c>
      <c r="O53" s="709"/>
      <c r="R53" s="703">
        <f t="shared" si="7"/>
        <v>0.6</v>
      </c>
      <c r="S53" s="704">
        <f t="shared" si="8"/>
        <v>0.71500000000000008</v>
      </c>
    </row>
    <row r="54" spans="2:19">
      <c r="B54" s="705">
        <f t="shared" si="9"/>
        <v>2036</v>
      </c>
      <c r="C54" s="706">
        <f t="shared" si="10"/>
        <v>0</v>
      </c>
      <c r="D54" s="707">
        <f t="shared" si="10"/>
        <v>0</v>
      </c>
      <c r="E54" s="707">
        <f t="shared" si="10"/>
        <v>0</v>
      </c>
      <c r="F54" s="707">
        <f t="shared" si="10"/>
        <v>0</v>
      </c>
      <c r="G54" s="707">
        <f t="shared" si="10"/>
        <v>1</v>
      </c>
      <c r="H54" s="708">
        <f t="shared" si="4"/>
        <v>1</v>
      </c>
      <c r="I54" s="706">
        <f t="shared" si="11"/>
        <v>0.2</v>
      </c>
      <c r="J54" s="707">
        <f t="shared" si="11"/>
        <v>0.3</v>
      </c>
      <c r="K54" s="707">
        <f t="shared" si="11"/>
        <v>0.25</v>
      </c>
      <c r="L54" s="707">
        <f t="shared" si="11"/>
        <v>0.05</v>
      </c>
      <c r="M54" s="707">
        <f t="shared" si="11"/>
        <v>0.2</v>
      </c>
      <c r="N54" s="708">
        <f t="shared" si="6"/>
        <v>1</v>
      </c>
      <c r="O54" s="709"/>
      <c r="R54" s="703">
        <f t="shared" si="7"/>
        <v>0.6</v>
      </c>
      <c r="S54" s="704">
        <f t="shared" si="8"/>
        <v>0.71500000000000008</v>
      </c>
    </row>
    <row r="55" spans="2:19">
      <c r="B55" s="705">
        <f t="shared" si="9"/>
        <v>2037</v>
      </c>
      <c r="C55" s="706">
        <f t="shared" si="10"/>
        <v>0</v>
      </c>
      <c r="D55" s="707">
        <f t="shared" si="10"/>
        <v>0</v>
      </c>
      <c r="E55" s="707">
        <f t="shared" si="10"/>
        <v>0</v>
      </c>
      <c r="F55" s="707">
        <f t="shared" si="10"/>
        <v>0</v>
      </c>
      <c r="G55" s="707">
        <f t="shared" si="10"/>
        <v>1</v>
      </c>
      <c r="H55" s="708">
        <f t="shared" si="4"/>
        <v>1</v>
      </c>
      <c r="I55" s="706">
        <f t="shared" si="11"/>
        <v>0.2</v>
      </c>
      <c r="J55" s="707">
        <f t="shared" si="11"/>
        <v>0.3</v>
      </c>
      <c r="K55" s="707">
        <f t="shared" si="11"/>
        <v>0.25</v>
      </c>
      <c r="L55" s="707">
        <f t="shared" si="11"/>
        <v>0.05</v>
      </c>
      <c r="M55" s="707">
        <f t="shared" si="11"/>
        <v>0.2</v>
      </c>
      <c r="N55" s="708">
        <f t="shared" si="6"/>
        <v>1</v>
      </c>
      <c r="O55" s="709"/>
      <c r="R55" s="703">
        <f t="shared" si="7"/>
        <v>0.6</v>
      </c>
      <c r="S55" s="704">
        <f t="shared" si="8"/>
        <v>0.71500000000000008</v>
      </c>
    </row>
    <row r="56" spans="2:19">
      <c r="B56" s="705">
        <f t="shared" si="9"/>
        <v>2038</v>
      </c>
      <c r="C56" s="706">
        <f t="shared" si="10"/>
        <v>0</v>
      </c>
      <c r="D56" s="707">
        <f t="shared" si="10"/>
        <v>0</v>
      </c>
      <c r="E56" s="707">
        <f t="shared" si="10"/>
        <v>0</v>
      </c>
      <c r="F56" s="707">
        <f t="shared" si="10"/>
        <v>0</v>
      </c>
      <c r="G56" s="707">
        <f t="shared" si="10"/>
        <v>1</v>
      </c>
      <c r="H56" s="708">
        <f t="shared" si="4"/>
        <v>1</v>
      </c>
      <c r="I56" s="706">
        <f t="shared" si="11"/>
        <v>0.2</v>
      </c>
      <c r="J56" s="707">
        <f t="shared" si="11"/>
        <v>0.3</v>
      </c>
      <c r="K56" s="707">
        <f t="shared" si="11"/>
        <v>0.25</v>
      </c>
      <c r="L56" s="707">
        <f t="shared" si="11"/>
        <v>0.05</v>
      </c>
      <c r="M56" s="707">
        <f t="shared" si="11"/>
        <v>0.2</v>
      </c>
      <c r="N56" s="708">
        <f t="shared" si="6"/>
        <v>1</v>
      </c>
      <c r="O56" s="709"/>
      <c r="R56" s="703">
        <f t="shared" si="7"/>
        <v>0.6</v>
      </c>
      <c r="S56" s="704">
        <f t="shared" si="8"/>
        <v>0.71500000000000008</v>
      </c>
    </row>
    <row r="57" spans="2:19">
      <c r="B57" s="705">
        <f t="shared" si="9"/>
        <v>2039</v>
      </c>
      <c r="C57" s="706">
        <f t="shared" si="10"/>
        <v>0</v>
      </c>
      <c r="D57" s="707">
        <f t="shared" si="10"/>
        <v>0</v>
      </c>
      <c r="E57" s="707">
        <f t="shared" si="10"/>
        <v>0</v>
      </c>
      <c r="F57" s="707">
        <f t="shared" si="10"/>
        <v>0</v>
      </c>
      <c r="G57" s="707">
        <f t="shared" si="10"/>
        <v>1</v>
      </c>
      <c r="H57" s="708">
        <f t="shared" si="4"/>
        <v>1</v>
      </c>
      <c r="I57" s="706">
        <f t="shared" si="11"/>
        <v>0.2</v>
      </c>
      <c r="J57" s="707">
        <f t="shared" si="11"/>
        <v>0.3</v>
      </c>
      <c r="K57" s="707">
        <f t="shared" si="11"/>
        <v>0.25</v>
      </c>
      <c r="L57" s="707">
        <f t="shared" si="11"/>
        <v>0.05</v>
      </c>
      <c r="M57" s="707">
        <f t="shared" si="11"/>
        <v>0.2</v>
      </c>
      <c r="N57" s="708">
        <f t="shared" si="6"/>
        <v>1</v>
      </c>
      <c r="O57" s="709"/>
      <c r="R57" s="703">
        <f t="shared" si="7"/>
        <v>0.6</v>
      </c>
      <c r="S57" s="704">
        <f t="shared" si="8"/>
        <v>0.71500000000000008</v>
      </c>
    </row>
    <row r="58" spans="2:19">
      <c r="B58" s="705">
        <f t="shared" si="9"/>
        <v>2040</v>
      </c>
      <c r="C58" s="706">
        <f t="shared" si="10"/>
        <v>0</v>
      </c>
      <c r="D58" s="707">
        <f t="shared" si="10"/>
        <v>0</v>
      </c>
      <c r="E58" s="707">
        <f t="shared" si="10"/>
        <v>0</v>
      </c>
      <c r="F58" s="707">
        <f t="shared" si="10"/>
        <v>0</v>
      </c>
      <c r="G58" s="707">
        <f t="shared" si="10"/>
        <v>1</v>
      </c>
      <c r="H58" s="708">
        <f t="shared" si="4"/>
        <v>1</v>
      </c>
      <c r="I58" s="706">
        <f t="shared" si="11"/>
        <v>0.2</v>
      </c>
      <c r="J58" s="707">
        <f t="shared" si="11"/>
        <v>0.3</v>
      </c>
      <c r="K58" s="707">
        <f t="shared" si="11"/>
        <v>0.25</v>
      </c>
      <c r="L58" s="707">
        <f t="shared" si="11"/>
        <v>0.05</v>
      </c>
      <c r="M58" s="707">
        <f t="shared" si="11"/>
        <v>0.2</v>
      </c>
      <c r="N58" s="708">
        <f t="shared" si="6"/>
        <v>1</v>
      </c>
      <c r="O58" s="709"/>
      <c r="R58" s="703">
        <f t="shared" si="7"/>
        <v>0.6</v>
      </c>
      <c r="S58" s="704">
        <f t="shared" si="8"/>
        <v>0.71500000000000008</v>
      </c>
    </row>
    <row r="59" spans="2:19">
      <c r="B59" s="705">
        <f t="shared" si="9"/>
        <v>2041</v>
      </c>
      <c r="C59" s="706">
        <f t="shared" si="10"/>
        <v>0</v>
      </c>
      <c r="D59" s="707">
        <f t="shared" si="10"/>
        <v>0</v>
      </c>
      <c r="E59" s="707">
        <f t="shared" si="10"/>
        <v>0</v>
      </c>
      <c r="F59" s="707">
        <f t="shared" si="10"/>
        <v>0</v>
      </c>
      <c r="G59" s="707">
        <f t="shared" si="10"/>
        <v>1</v>
      </c>
      <c r="H59" s="708">
        <f t="shared" si="4"/>
        <v>1</v>
      </c>
      <c r="I59" s="706">
        <f t="shared" si="11"/>
        <v>0.2</v>
      </c>
      <c r="J59" s="707">
        <f t="shared" si="11"/>
        <v>0.3</v>
      </c>
      <c r="K59" s="707">
        <f t="shared" si="11"/>
        <v>0.25</v>
      </c>
      <c r="L59" s="707">
        <f t="shared" si="11"/>
        <v>0.05</v>
      </c>
      <c r="M59" s="707">
        <f t="shared" si="11"/>
        <v>0.2</v>
      </c>
      <c r="N59" s="708">
        <f t="shared" si="6"/>
        <v>1</v>
      </c>
      <c r="O59" s="709"/>
      <c r="R59" s="703">
        <f t="shared" si="7"/>
        <v>0.6</v>
      </c>
      <c r="S59" s="704">
        <f t="shared" si="8"/>
        <v>0.71500000000000008</v>
      </c>
    </row>
    <row r="60" spans="2:19">
      <c r="B60" s="705">
        <f t="shared" si="9"/>
        <v>2042</v>
      </c>
      <c r="C60" s="706">
        <f t="shared" si="10"/>
        <v>0</v>
      </c>
      <c r="D60" s="707">
        <f t="shared" si="10"/>
        <v>0</v>
      </c>
      <c r="E60" s="707">
        <f t="shared" si="10"/>
        <v>0</v>
      </c>
      <c r="F60" s="707">
        <f t="shared" si="10"/>
        <v>0</v>
      </c>
      <c r="G60" s="707">
        <f t="shared" si="10"/>
        <v>1</v>
      </c>
      <c r="H60" s="708">
        <f t="shared" si="4"/>
        <v>1</v>
      </c>
      <c r="I60" s="706">
        <f t="shared" si="11"/>
        <v>0.2</v>
      </c>
      <c r="J60" s="707">
        <f t="shared" si="11"/>
        <v>0.3</v>
      </c>
      <c r="K60" s="707">
        <f t="shared" si="11"/>
        <v>0.25</v>
      </c>
      <c r="L60" s="707">
        <f t="shared" si="11"/>
        <v>0.05</v>
      </c>
      <c r="M60" s="707">
        <f t="shared" si="11"/>
        <v>0.2</v>
      </c>
      <c r="N60" s="708">
        <f t="shared" si="6"/>
        <v>1</v>
      </c>
      <c r="O60" s="709"/>
      <c r="R60" s="703">
        <f t="shared" si="7"/>
        <v>0.6</v>
      </c>
      <c r="S60" s="704">
        <f t="shared" si="8"/>
        <v>0.71500000000000008</v>
      </c>
    </row>
    <row r="61" spans="2:19">
      <c r="B61" s="705">
        <f t="shared" si="9"/>
        <v>2043</v>
      </c>
      <c r="C61" s="706">
        <f t="shared" si="10"/>
        <v>0</v>
      </c>
      <c r="D61" s="707">
        <f t="shared" si="10"/>
        <v>0</v>
      </c>
      <c r="E61" s="707">
        <f t="shared" si="10"/>
        <v>0</v>
      </c>
      <c r="F61" s="707">
        <f t="shared" si="10"/>
        <v>0</v>
      </c>
      <c r="G61" s="707">
        <f t="shared" si="10"/>
        <v>1</v>
      </c>
      <c r="H61" s="708">
        <f t="shared" si="4"/>
        <v>1</v>
      </c>
      <c r="I61" s="706">
        <f t="shared" si="11"/>
        <v>0.2</v>
      </c>
      <c r="J61" s="707">
        <f t="shared" si="11"/>
        <v>0.3</v>
      </c>
      <c r="K61" s="707">
        <f t="shared" si="11"/>
        <v>0.25</v>
      </c>
      <c r="L61" s="707">
        <f t="shared" si="11"/>
        <v>0.05</v>
      </c>
      <c r="M61" s="707">
        <f t="shared" si="11"/>
        <v>0.2</v>
      </c>
      <c r="N61" s="708">
        <f t="shared" si="6"/>
        <v>1</v>
      </c>
      <c r="O61" s="709"/>
      <c r="R61" s="703">
        <f t="shared" si="7"/>
        <v>0.6</v>
      </c>
      <c r="S61" s="704">
        <f t="shared" si="8"/>
        <v>0.71500000000000008</v>
      </c>
    </row>
    <row r="62" spans="2:19">
      <c r="B62" s="705">
        <f t="shared" si="9"/>
        <v>2044</v>
      </c>
      <c r="C62" s="706">
        <f t="shared" si="10"/>
        <v>0</v>
      </c>
      <c r="D62" s="707">
        <f t="shared" si="10"/>
        <v>0</v>
      </c>
      <c r="E62" s="707">
        <f t="shared" si="10"/>
        <v>0</v>
      </c>
      <c r="F62" s="707">
        <f t="shared" si="10"/>
        <v>0</v>
      </c>
      <c r="G62" s="707">
        <f t="shared" si="10"/>
        <v>1</v>
      </c>
      <c r="H62" s="708">
        <f t="shared" si="4"/>
        <v>1</v>
      </c>
      <c r="I62" s="706">
        <f t="shared" si="11"/>
        <v>0.2</v>
      </c>
      <c r="J62" s="707">
        <f t="shared" si="11"/>
        <v>0.3</v>
      </c>
      <c r="K62" s="707">
        <f t="shared" si="11"/>
        <v>0.25</v>
      </c>
      <c r="L62" s="707">
        <f t="shared" si="11"/>
        <v>0.05</v>
      </c>
      <c r="M62" s="707">
        <f t="shared" si="11"/>
        <v>0.2</v>
      </c>
      <c r="N62" s="708">
        <f t="shared" si="6"/>
        <v>1</v>
      </c>
      <c r="O62" s="709"/>
      <c r="R62" s="703">
        <f t="shared" si="7"/>
        <v>0.6</v>
      </c>
      <c r="S62" s="704">
        <f t="shared" si="8"/>
        <v>0.71500000000000008</v>
      </c>
    </row>
    <row r="63" spans="2:19">
      <c r="B63" s="705">
        <f t="shared" si="9"/>
        <v>2045</v>
      </c>
      <c r="C63" s="706">
        <f t="shared" si="10"/>
        <v>0</v>
      </c>
      <c r="D63" s="707">
        <f t="shared" si="10"/>
        <v>0</v>
      </c>
      <c r="E63" s="707">
        <f t="shared" si="10"/>
        <v>0</v>
      </c>
      <c r="F63" s="707">
        <f t="shared" si="10"/>
        <v>0</v>
      </c>
      <c r="G63" s="707">
        <f t="shared" si="10"/>
        <v>1</v>
      </c>
      <c r="H63" s="708">
        <f t="shared" si="4"/>
        <v>1</v>
      </c>
      <c r="I63" s="706">
        <f t="shared" si="11"/>
        <v>0.2</v>
      </c>
      <c r="J63" s="707">
        <f t="shared" si="11"/>
        <v>0.3</v>
      </c>
      <c r="K63" s="707">
        <f t="shared" si="11"/>
        <v>0.25</v>
      </c>
      <c r="L63" s="707">
        <f t="shared" si="11"/>
        <v>0.05</v>
      </c>
      <c r="M63" s="707">
        <f t="shared" si="11"/>
        <v>0.2</v>
      </c>
      <c r="N63" s="708">
        <f t="shared" si="6"/>
        <v>1</v>
      </c>
      <c r="O63" s="709"/>
      <c r="R63" s="703">
        <f t="shared" si="7"/>
        <v>0.6</v>
      </c>
      <c r="S63" s="704">
        <f t="shared" si="8"/>
        <v>0.71500000000000008</v>
      </c>
    </row>
    <row r="64" spans="2:19">
      <c r="B64" s="705">
        <f t="shared" si="9"/>
        <v>2046</v>
      </c>
      <c r="C64" s="706">
        <f t="shared" si="10"/>
        <v>0</v>
      </c>
      <c r="D64" s="707">
        <f t="shared" si="10"/>
        <v>0</v>
      </c>
      <c r="E64" s="707">
        <f t="shared" si="10"/>
        <v>0</v>
      </c>
      <c r="F64" s="707">
        <f t="shared" si="10"/>
        <v>0</v>
      </c>
      <c r="G64" s="707">
        <f t="shared" si="10"/>
        <v>1</v>
      </c>
      <c r="H64" s="708">
        <f t="shared" si="4"/>
        <v>1</v>
      </c>
      <c r="I64" s="706">
        <f t="shared" si="11"/>
        <v>0.2</v>
      </c>
      <c r="J64" s="707">
        <f t="shared" si="11"/>
        <v>0.3</v>
      </c>
      <c r="K64" s="707">
        <f t="shared" si="11"/>
        <v>0.25</v>
      </c>
      <c r="L64" s="707">
        <f t="shared" si="11"/>
        <v>0.05</v>
      </c>
      <c r="M64" s="707">
        <f t="shared" si="11"/>
        <v>0.2</v>
      </c>
      <c r="N64" s="708">
        <f t="shared" si="6"/>
        <v>1</v>
      </c>
      <c r="O64" s="709"/>
      <c r="R64" s="703">
        <f t="shared" si="7"/>
        <v>0.6</v>
      </c>
      <c r="S64" s="704">
        <f t="shared" si="8"/>
        <v>0.71500000000000008</v>
      </c>
    </row>
    <row r="65" spans="2:19">
      <c r="B65" s="705">
        <f t="shared" si="9"/>
        <v>2047</v>
      </c>
      <c r="C65" s="706">
        <f t="shared" si="10"/>
        <v>0</v>
      </c>
      <c r="D65" s="707">
        <f t="shared" si="10"/>
        <v>0</v>
      </c>
      <c r="E65" s="707">
        <f t="shared" si="10"/>
        <v>0</v>
      </c>
      <c r="F65" s="707">
        <f t="shared" si="10"/>
        <v>0</v>
      </c>
      <c r="G65" s="707">
        <f t="shared" si="10"/>
        <v>1</v>
      </c>
      <c r="H65" s="708">
        <f t="shared" si="4"/>
        <v>1</v>
      </c>
      <c r="I65" s="706">
        <f t="shared" si="11"/>
        <v>0.2</v>
      </c>
      <c r="J65" s="707">
        <f t="shared" si="11"/>
        <v>0.3</v>
      </c>
      <c r="K65" s="707">
        <f t="shared" si="11"/>
        <v>0.25</v>
      </c>
      <c r="L65" s="707">
        <f t="shared" si="11"/>
        <v>0.05</v>
      </c>
      <c r="M65" s="707">
        <f t="shared" si="11"/>
        <v>0.2</v>
      </c>
      <c r="N65" s="708">
        <f t="shared" si="6"/>
        <v>1</v>
      </c>
      <c r="O65" s="709"/>
      <c r="R65" s="703">
        <f t="shared" si="7"/>
        <v>0.6</v>
      </c>
      <c r="S65" s="704">
        <f t="shared" si="8"/>
        <v>0.71500000000000008</v>
      </c>
    </row>
    <row r="66" spans="2:19">
      <c r="B66" s="705">
        <f t="shared" si="9"/>
        <v>2048</v>
      </c>
      <c r="C66" s="706">
        <f t="shared" si="10"/>
        <v>0</v>
      </c>
      <c r="D66" s="707">
        <f t="shared" si="10"/>
        <v>0</v>
      </c>
      <c r="E66" s="707">
        <f t="shared" si="10"/>
        <v>0</v>
      </c>
      <c r="F66" s="707">
        <f t="shared" si="10"/>
        <v>0</v>
      </c>
      <c r="G66" s="707">
        <f t="shared" si="10"/>
        <v>1</v>
      </c>
      <c r="H66" s="708">
        <f t="shared" si="4"/>
        <v>1</v>
      </c>
      <c r="I66" s="706">
        <f t="shared" si="11"/>
        <v>0.2</v>
      </c>
      <c r="J66" s="707">
        <f t="shared" si="11"/>
        <v>0.3</v>
      </c>
      <c r="K66" s="707">
        <f t="shared" si="11"/>
        <v>0.25</v>
      </c>
      <c r="L66" s="707">
        <f t="shared" si="11"/>
        <v>0.05</v>
      </c>
      <c r="M66" s="707">
        <f t="shared" si="11"/>
        <v>0.2</v>
      </c>
      <c r="N66" s="708">
        <f t="shared" si="6"/>
        <v>1</v>
      </c>
      <c r="O66" s="709"/>
      <c r="R66" s="703">
        <f t="shared" si="7"/>
        <v>0.6</v>
      </c>
      <c r="S66" s="704">
        <f t="shared" si="8"/>
        <v>0.71500000000000008</v>
      </c>
    </row>
    <row r="67" spans="2:19">
      <c r="B67" s="705">
        <f t="shared" si="9"/>
        <v>2049</v>
      </c>
      <c r="C67" s="706">
        <f t="shared" si="10"/>
        <v>0</v>
      </c>
      <c r="D67" s="707">
        <f t="shared" si="10"/>
        <v>0</v>
      </c>
      <c r="E67" s="707">
        <f t="shared" si="10"/>
        <v>0</v>
      </c>
      <c r="F67" s="707">
        <f t="shared" si="10"/>
        <v>0</v>
      </c>
      <c r="G67" s="707">
        <f t="shared" si="10"/>
        <v>1</v>
      </c>
      <c r="H67" s="708">
        <f t="shared" si="4"/>
        <v>1</v>
      </c>
      <c r="I67" s="706">
        <f t="shared" si="11"/>
        <v>0.2</v>
      </c>
      <c r="J67" s="707">
        <f t="shared" si="11"/>
        <v>0.3</v>
      </c>
      <c r="K67" s="707">
        <f t="shared" si="11"/>
        <v>0.25</v>
      </c>
      <c r="L67" s="707">
        <f t="shared" si="11"/>
        <v>0.05</v>
      </c>
      <c r="M67" s="707">
        <f t="shared" si="11"/>
        <v>0.2</v>
      </c>
      <c r="N67" s="708">
        <f t="shared" si="6"/>
        <v>1</v>
      </c>
      <c r="O67" s="709"/>
      <c r="R67" s="703">
        <f t="shared" si="7"/>
        <v>0.6</v>
      </c>
      <c r="S67" s="704">
        <f t="shared" si="8"/>
        <v>0.71500000000000008</v>
      </c>
    </row>
    <row r="68" spans="2:19">
      <c r="B68" s="705">
        <f t="shared" si="9"/>
        <v>2050</v>
      </c>
      <c r="C68" s="706">
        <f t="shared" si="10"/>
        <v>0</v>
      </c>
      <c r="D68" s="707">
        <f t="shared" si="10"/>
        <v>0</v>
      </c>
      <c r="E68" s="707">
        <f t="shared" si="10"/>
        <v>0</v>
      </c>
      <c r="F68" s="707">
        <f t="shared" si="10"/>
        <v>0</v>
      </c>
      <c r="G68" s="707">
        <f t="shared" si="10"/>
        <v>1</v>
      </c>
      <c r="H68" s="708">
        <f t="shared" si="4"/>
        <v>1</v>
      </c>
      <c r="I68" s="706">
        <f t="shared" si="11"/>
        <v>0.2</v>
      </c>
      <c r="J68" s="707">
        <f t="shared" si="11"/>
        <v>0.3</v>
      </c>
      <c r="K68" s="707">
        <f t="shared" si="11"/>
        <v>0.25</v>
      </c>
      <c r="L68" s="707">
        <f t="shared" si="11"/>
        <v>0.05</v>
      </c>
      <c r="M68" s="707">
        <f t="shared" si="11"/>
        <v>0.2</v>
      </c>
      <c r="N68" s="708">
        <f t="shared" si="6"/>
        <v>1</v>
      </c>
      <c r="O68" s="709"/>
      <c r="R68" s="703">
        <f t="shared" si="7"/>
        <v>0.6</v>
      </c>
      <c r="S68" s="704">
        <f t="shared" si="8"/>
        <v>0.71500000000000008</v>
      </c>
    </row>
    <row r="69" spans="2:19">
      <c r="B69" s="705">
        <f t="shared" si="9"/>
        <v>2051</v>
      </c>
      <c r="C69" s="706">
        <f t="shared" si="10"/>
        <v>0</v>
      </c>
      <c r="D69" s="707">
        <f t="shared" si="10"/>
        <v>0</v>
      </c>
      <c r="E69" s="707">
        <f t="shared" si="10"/>
        <v>0</v>
      </c>
      <c r="F69" s="707">
        <f t="shared" si="10"/>
        <v>0</v>
      </c>
      <c r="G69" s="707">
        <f t="shared" si="10"/>
        <v>1</v>
      </c>
      <c r="H69" s="708">
        <f t="shared" si="4"/>
        <v>1</v>
      </c>
      <c r="I69" s="706">
        <f t="shared" si="11"/>
        <v>0.2</v>
      </c>
      <c r="J69" s="707">
        <f t="shared" si="11"/>
        <v>0.3</v>
      </c>
      <c r="K69" s="707">
        <f t="shared" si="11"/>
        <v>0.25</v>
      </c>
      <c r="L69" s="707">
        <f t="shared" si="11"/>
        <v>0.05</v>
      </c>
      <c r="M69" s="707">
        <f t="shared" si="11"/>
        <v>0.2</v>
      </c>
      <c r="N69" s="708">
        <f t="shared" si="6"/>
        <v>1</v>
      </c>
      <c r="O69" s="709"/>
      <c r="R69" s="703">
        <f t="shared" si="7"/>
        <v>0.6</v>
      </c>
      <c r="S69" s="704">
        <f t="shared" si="8"/>
        <v>0.71500000000000008</v>
      </c>
    </row>
    <row r="70" spans="2:19">
      <c r="B70" s="705">
        <f t="shared" si="9"/>
        <v>2052</v>
      </c>
      <c r="C70" s="706">
        <f t="shared" si="10"/>
        <v>0</v>
      </c>
      <c r="D70" s="707">
        <f t="shared" si="10"/>
        <v>0</v>
      </c>
      <c r="E70" s="707">
        <f t="shared" si="10"/>
        <v>0</v>
      </c>
      <c r="F70" s="707">
        <f t="shared" si="10"/>
        <v>0</v>
      </c>
      <c r="G70" s="707">
        <f t="shared" si="10"/>
        <v>1</v>
      </c>
      <c r="H70" s="708">
        <f t="shared" si="4"/>
        <v>1</v>
      </c>
      <c r="I70" s="706">
        <f t="shared" si="11"/>
        <v>0.2</v>
      </c>
      <c r="J70" s="707">
        <f t="shared" si="11"/>
        <v>0.3</v>
      </c>
      <c r="K70" s="707">
        <f t="shared" si="11"/>
        <v>0.25</v>
      </c>
      <c r="L70" s="707">
        <f t="shared" si="11"/>
        <v>0.05</v>
      </c>
      <c r="M70" s="707">
        <f t="shared" si="11"/>
        <v>0.2</v>
      </c>
      <c r="N70" s="708">
        <f t="shared" si="6"/>
        <v>1</v>
      </c>
      <c r="O70" s="709"/>
      <c r="R70" s="703">
        <f t="shared" si="7"/>
        <v>0.6</v>
      </c>
      <c r="S70" s="704">
        <f t="shared" si="8"/>
        <v>0.71500000000000008</v>
      </c>
    </row>
    <row r="71" spans="2:19">
      <c r="B71" s="705">
        <f t="shared" si="9"/>
        <v>2053</v>
      </c>
      <c r="C71" s="706">
        <f t="shared" si="10"/>
        <v>0</v>
      </c>
      <c r="D71" s="707">
        <f t="shared" si="10"/>
        <v>0</v>
      </c>
      <c r="E71" s="707">
        <f t="shared" si="10"/>
        <v>0</v>
      </c>
      <c r="F71" s="707">
        <f t="shared" si="10"/>
        <v>0</v>
      </c>
      <c r="G71" s="707">
        <f t="shared" si="10"/>
        <v>1</v>
      </c>
      <c r="H71" s="708">
        <f t="shared" si="4"/>
        <v>1</v>
      </c>
      <c r="I71" s="706">
        <f t="shared" si="11"/>
        <v>0.2</v>
      </c>
      <c r="J71" s="707">
        <f t="shared" si="11"/>
        <v>0.3</v>
      </c>
      <c r="K71" s="707">
        <f t="shared" si="11"/>
        <v>0.25</v>
      </c>
      <c r="L71" s="707">
        <f t="shared" si="11"/>
        <v>0.05</v>
      </c>
      <c r="M71" s="707">
        <f t="shared" si="11"/>
        <v>0.2</v>
      </c>
      <c r="N71" s="708">
        <f t="shared" si="6"/>
        <v>1</v>
      </c>
      <c r="O71" s="709"/>
      <c r="R71" s="703">
        <f t="shared" si="7"/>
        <v>0.6</v>
      </c>
      <c r="S71" s="704">
        <f t="shared" si="8"/>
        <v>0.71500000000000008</v>
      </c>
    </row>
    <row r="72" spans="2:19">
      <c r="B72" s="705">
        <f t="shared" si="9"/>
        <v>2054</v>
      </c>
      <c r="C72" s="706">
        <f t="shared" si="10"/>
        <v>0</v>
      </c>
      <c r="D72" s="707">
        <f t="shared" si="10"/>
        <v>0</v>
      </c>
      <c r="E72" s="707">
        <f t="shared" si="10"/>
        <v>0</v>
      </c>
      <c r="F72" s="707">
        <f t="shared" si="10"/>
        <v>0</v>
      </c>
      <c r="G72" s="707">
        <f t="shared" si="10"/>
        <v>1</v>
      </c>
      <c r="H72" s="708">
        <f t="shared" si="4"/>
        <v>1</v>
      </c>
      <c r="I72" s="706">
        <f t="shared" si="11"/>
        <v>0.2</v>
      </c>
      <c r="J72" s="707">
        <f t="shared" si="11"/>
        <v>0.3</v>
      </c>
      <c r="K72" s="707">
        <f t="shared" si="11"/>
        <v>0.25</v>
      </c>
      <c r="L72" s="707">
        <f t="shared" si="11"/>
        <v>0.05</v>
      </c>
      <c r="M72" s="707">
        <f t="shared" si="11"/>
        <v>0.2</v>
      </c>
      <c r="N72" s="708">
        <f t="shared" si="6"/>
        <v>1</v>
      </c>
      <c r="O72" s="709"/>
      <c r="R72" s="703">
        <f t="shared" si="7"/>
        <v>0.6</v>
      </c>
      <c r="S72" s="704">
        <f t="shared" si="8"/>
        <v>0.71500000000000008</v>
      </c>
    </row>
    <row r="73" spans="2:19">
      <c r="B73" s="705">
        <f t="shared" si="9"/>
        <v>2055</v>
      </c>
      <c r="C73" s="706">
        <f t="shared" si="10"/>
        <v>0</v>
      </c>
      <c r="D73" s="707">
        <f t="shared" si="10"/>
        <v>0</v>
      </c>
      <c r="E73" s="707">
        <f t="shared" si="10"/>
        <v>0</v>
      </c>
      <c r="F73" s="707">
        <f t="shared" si="10"/>
        <v>0</v>
      </c>
      <c r="G73" s="707">
        <f t="shared" si="10"/>
        <v>1</v>
      </c>
      <c r="H73" s="708">
        <f t="shared" si="4"/>
        <v>1</v>
      </c>
      <c r="I73" s="706">
        <f t="shared" si="11"/>
        <v>0.2</v>
      </c>
      <c r="J73" s="707">
        <f t="shared" si="11"/>
        <v>0.3</v>
      </c>
      <c r="K73" s="707">
        <f t="shared" si="11"/>
        <v>0.25</v>
      </c>
      <c r="L73" s="707">
        <f t="shared" si="11"/>
        <v>0.05</v>
      </c>
      <c r="M73" s="707">
        <f t="shared" si="11"/>
        <v>0.2</v>
      </c>
      <c r="N73" s="708">
        <f t="shared" si="6"/>
        <v>1</v>
      </c>
      <c r="O73" s="709"/>
      <c r="R73" s="703">
        <f t="shared" si="7"/>
        <v>0.6</v>
      </c>
      <c r="S73" s="704">
        <f t="shared" si="8"/>
        <v>0.71500000000000008</v>
      </c>
    </row>
    <row r="74" spans="2:19">
      <c r="B74" s="705">
        <f t="shared" si="9"/>
        <v>2056</v>
      </c>
      <c r="C74" s="706">
        <f t="shared" si="10"/>
        <v>0</v>
      </c>
      <c r="D74" s="707">
        <f t="shared" si="10"/>
        <v>0</v>
      </c>
      <c r="E74" s="707">
        <f t="shared" si="10"/>
        <v>0</v>
      </c>
      <c r="F74" s="707">
        <f t="shared" si="10"/>
        <v>0</v>
      </c>
      <c r="G74" s="707">
        <f t="shared" si="10"/>
        <v>1</v>
      </c>
      <c r="H74" s="708">
        <f t="shared" si="4"/>
        <v>1</v>
      </c>
      <c r="I74" s="706">
        <f t="shared" si="11"/>
        <v>0.2</v>
      </c>
      <c r="J74" s="707">
        <f t="shared" si="11"/>
        <v>0.3</v>
      </c>
      <c r="K74" s="707">
        <f t="shared" si="11"/>
        <v>0.25</v>
      </c>
      <c r="L74" s="707">
        <f t="shared" si="11"/>
        <v>0.05</v>
      </c>
      <c r="M74" s="707">
        <f t="shared" si="11"/>
        <v>0.2</v>
      </c>
      <c r="N74" s="708">
        <f t="shared" si="6"/>
        <v>1</v>
      </c>
      <c r="O74" s="709"/>
      <c r="R74" s="703">
        <f t="shared" si="7"/>
        <v>0.6</v>
      </c>
      <c r="S74" s="704">
        <f t="shared" si="8"/>
        <v>0.71500000000000008</v>
      </c>
    </row>
    <row r="75" spans="2:19">
      <c r="B75" s="705">
        <f t="shared" si="9"/>
        <v>2057</v>
      </c>
      <c r="C75" s="706">
        <f t="shared" si="10"/>
        <v>0</v>
      </c>
      <c r="D75" s="707">
        <f t="shared" si="10"/>
        <v>0</v>
      </c>
      <c r="E75" s="707">
        <f t="shared" si="10"/>
        <v>0</v>
      </c>
      <c r="F75" s="707">
        <f t="shared" si="10"/>
        <v>0</v>
      </c>
      <c r="G75" s="707">
        <f t="shared" si="10"/>
        <v>1</v>
      </c>
      <c r="H75" s="708">
        <f t="shared" si="4"/>
        <v>1</v>
      </c>
      <c r="I75" s="706">
        <f t="shared" si="11"/>
        <v>0.2</v>
      </c>
      <c r="J75" s="707">
        <f t="shared" si="11"/>
        <v>0.3</v>
      </c>
      <c r="K75" s="707">
        <f t="shared" si="11"/>
        <v>0.25</v>
      </c>
      <c r="L75" s="707">
        <f t="shared" si="11"/>
        <v>0.05</v>
      </c>
      <c r="M75" s="707">
        <f t="shared" si="11"/>
        <v>0.2</v>
      </c>
      <c r="N75" s="708">
        <f t="shared" si="6"/>
        <v>1</v>
      </c>
      <c r="O75" s="709"/>
      <c r="R75" s="703">
        <f t="shared" si="7"/>
        <v>0.6</v>
      </c>
      <c r="S75" s="704">
        <f t="shared" si="8"/>
        <v>0.71500000000000008</v>
      </c>
    </row>
    <row r="76" spans="2:19">
      <c r="B76" s="705">
        <f t="shared" si="9"/>
        <v>2058</v>
      </c>
      <c r="C76" s="706">
        <f t="shared" si="10"/>
        <v>0</v>
      </c>
      <c r="D76" s="707">
        <f t="shared" si="10"/>
        <v>0</v>
      </c>
      <c r="E76" s="707">
        <f t="shared" si="10"/>
        <v>0</v>
      </c>
      <c r="F76" s="707">
        <f t="shared" si="10"/>
        <v>0</v>
      </c>
      <c r="G76" s="707">
        <f t="shared" si="10"/>
        <v>1</v>
      </c>
      <c r="H76" s="708">
        <f t="shared" si="4"/>
        <v>1</v>
      </c>
      <c r="I76" s="706">
        <f t="shared" si="11"/>
        <v>0.2</v>
      </c>
      <c r="J76" s="707">
        <f t="shared" si="11"/>
        <v>0.3</v>
      </c>
      <c r="K76" s="707">
        <f t="shared" si="11"/>
        <v>0.25</v>
      </c>
      <c r="L76" s="707">
        <f t="shared" si="11"/>
        <v>0.05</v>
      </c>
      <c r="M76" s="707">
        <f t="shared" si="11"/>
        <v>0.2</v>
      </c>
      <c r="N76" s="708">
        <f t="shared" si="6"/>
        <v>1</v>
      </c>
      <c r="O76" s="709"/>
      <c r="R76" s="703">
        <f t="shared" si="7"/>
        <v>0.6</v>
      </c>
      <c r="S76" s="704">
        <f t="shared" si="8"/>
        <v>0.71500000000000008</v>
      </c>
    </row>
    <row r="77" spans="2:19">
      <c r="B77" s="705">
        <f t="shared" si="9"/>
        <v>2059</v>
      </c>
      <c r="C77" s="706">
        <f t="shared" si="10"/>
        <v>0</v>
      </c>
      <c r="D77" s="707">
        <f t="shared" si="10"/>
        <v>0</v>
      </c>
      <c r="E77" s="707">
        <f t="shared" si="10"/>
        <v>0</v>
      </c>
      <c r="F77" s="707">
        <f t="shared" si="10"/>
        <v>0</v>
      </c>
      <c r="G77" s="707">
        <f t="shared" si="10"/>
        <v>1</v>
      </c>
      <c r="H77" s="708">
        <f t="shared" si="4"/>
        <v>1</v>
      </c>
      <c r="I77" s="706">
        <f t="shared" si="11"/>
        <v>0.2</v>
      </c>
      <c r="J77" s="707">
        <f t="shared" si="11"/>
        <v>0.3</v>
      </c>
      <c r="K77" s="707">
        <f t="shared" si="11"/>
        <v>0.25</v>
      </c>
      <c r="L77" s="707">
        <f t="shared" si="11"/>
        <v>0.05</v>
      </c>
      <c r="M77" s="707">
        <f t="shared" si="11"/>
        <v>0.2</v>
      </c>
      <c r="N77" s="708">
        <f t="shared" si="6"/>
        <v>1</v>
      </c>
      <c r="O77" s="709"/>
      <c r="R77" s="703">
        <f t="shared" si="7"/>
        <v>0.6</v>
      </c>
      <c r="S77" s="704">
        <f t="shared" si="8"/>
        <v>0.71500000000000008</v>
      </c>
    </row>
    <row r="78" spans="2:19">
      <c r="B78" s="705">
        <f t="shared" si="9"/>
        <v>2060</v>
      </c>
      <c r="C78" s="706">
        <f t="shared" si="10"/>
        <v>0</v>
      </c>
      <c r="D78" s="707">
        <f t="shared" si="10"/>
        <v>0</v>
      </c>
      <c r="E78" s="707">
        <f t="shared" si="10"/>
        <v>0</v>
      </c>
      <c r="F78" s="707">
        <f t="shared" si="10"/>
        <v>0</v>
      </c>
      <c r="G78" s="707">
        <f t="shared" si="10"/>
        <v>1</v>
      </c>
      <c r="H78" s="708">
        <f t="shared" si="4"/>
        <v>1</v>
      </c>
      <c r="I78" s="706">
        <f t="shared" si="11"/>
        <v>0.2</v>
      </c>
      <c r="J78" s="707">
        <f t="shared" si="11"/>
        <v>0.3</v>
      </c>
      <c r="K78" s="707">
        <f t="shared" si="11"/>
        <v>0.25</v>
      </c>
      <c r="L78" s="707">
        <f t="shared" si="11"/>
        <v>0.05</v>
      </c>
      <c r="M78" s="707">
        <f t="shared" si="11"/>
        <v>0.2</v>
      </c>
      <c r="N78" s="708">
        <f t="shared" si="6"/>
        <v>1</v>
      </c>
      <c r="O78" s="709"/>
      <c r="R78" s="703">
        <f t="shared" si="7"/>
        <v>0.6</v>
      </c>
      <c r="S78" s="704">
        <f t="shared" si="8"/>
        <v>0.71500000000000008</v>
      </c>
    </row>
    <row r="79" spans="2:19">
      <c r="B79" s="705">
        <f t="shared" si="9"/>
        <v>2061</v>
      </c>
      <c r="C79" s="706">
        <f t="shared" si="10"/>
        <v>0</v>
      </c>
      <c r="D79" s="707">
        <f t="shared" si="10"/>
        <v>0</v>
      </c>
      <c r="E79" s="707">
        <f t="shared" si="10"/>
        <v>0</v>
      </c>
      <c r="F79" s="707">
        <f t="shared" si="10"/>
        <v>0</v>
      </c>
      <c r="G79" s="707">
        <f t="shared" si="10"/>
        <v>1</v>
      </c>
      <c r="H79" s="708">
        <f t="shared" si="4"/>
        <v>1</v>
      </c>
      <c r="I79" s="706">
        <f t="shared" si="11"/>
        <v>0.2</v>
      </c>
      <c r="J79" s="707">
        <f t="shared" si="11"/>
        <v>0.3</v>
      </c>
      <c r="K79" s="707">
        <f t="shared" si="11"/>
        <v>0.25</v>
      </c>
      <c r="L79" s="707">
        <f t="shared" si="11"/>
        <v>0.05</v>
      </c>
      <c r="M79" s="707">
        <f t="shared" si="11"/>
        <v>0.2</v>
      </c>
      <c r="N79" s="708">
        <f t="shared" si="6"/>
        <v>1</v>
      </c>
      <c r="O79" s="709"/>
      <c r="R79" s="703">
        <f t="shared" si="7"/>
        <v>0.6</v>
      </c>
      <c r="S79" s="704">
        <f t="shared" si="8"/>
        <v>0.71500000000000008</v>
      </c>
    </row>
    <row r="80" spans="2:19">
      <c r="B80" s="705">
        <f t="shared" si="9"/>
        <v>2062</v>
      </c>
      <c r="C80" s="706">
        <f t="shared" si="10"/>
        <v>0</v>
      </c>
      <c r="D80" s="707">
        <f t="shared" si="10"/>
        <v>0</v>
      </c>
      <c r="E80" s="707">
        <f t="shared" si="10"/>
        <v>0</v>
      </c>
      <c r="F80" s="707">
        <f t="shared" si="10"/>
        <v>0</v>
      </c>
      <c r="G80" s="707">
        <f t="shared" si="10"/>
        <v>1</v>
      </c>
      <c r="H80" s="708">
        <f t="shared" si="4"/>
        <v>1</v>
      </c>
      <c r="I80" s="706">
        <f t="shared" si="11"/>
        <v>0.2</v>
      </c>
      <c r="J80" s="707">
        <f t="shared" si="11"/>
        <v>0.3</v>
      </c>
      <c r="K80" s="707">
        <f t="shared" si="11"/>
        <v>0.25</v>
      </c>
      <c r="L80" s="707">
        <f t="shared" si="11"/>
        <v>0.05</v>
      </c>
      <c r="M80" s="707">
        <f t="shared" si="11"/>
        <v>0.2</v>
      </c>
      <c r="N80" s="708">
        <f t="shared" si="6"/>
        <v>1</v>
      </c>
      <c r="O80" s="709"/>
      <c r="R80" s="703">
        <f t="shared" si="7"/>
        <v>0.6</v>
      </c>
      <c r="S80" s="704">
        <f t="shared" si="8"/>
        <v>0.71500000000000008</v>
      </c>
    </row>
    <row r="81" spans="2:19">
      <c r="B81" s="705">
        <f t="shared" si="9"/>
        <v>2063</v>
      </c>
      <c r="C81" s="706">
        <f t="shared" si="10"/>
        <v>0</v>
      </c>
      <c r="D81" s="707">
        <f t="shared" si="10"/>
        <v>0</v>
      </c>
      <c r="E81" s="707">
        <f t="shared" si="10"/>
        <v>0</v>
      </c>
      <c r="F81" s="707">
        <f t="shared" si="10"/>
        <v>0</v>
      </c>
      <c r="G81" s="707">
        <f t="shared" si="10"/>
        <v>1</v>
      </c>
      <c r="H81" s="708">
        <f t="shared" si="4"/>
        <v>1</v>
      </c>
      <c r="I81" s="706">
        <f t="shared" si="11"/>
        <v>0.2</v>
      </c>
      <c r="J81" s="707">
        <f t="shared" si="11"/>
        <v>0.3</v>
      </c>
      <c r="K81" s="707">
        <f t="shared" si="11"/>
        <v>0.25</v>
      </c>
      <c r="L81" s="707">
        <f t="shared" si="11"/>
        <v>0.05</v>
      </c>
      <c r="M81" s="707">
        <f t="shared" si="11"/>
        <v>0.2</v>
      </c>
      <c r="N81" s="708">
        <f t="shared" si="6"/>
        <v>1</v>
      </c>
      <c r="O81" s="709"/>
      <c r="R81" s="703">
        <f t="shared" si="7"/>
        <v>0.6</v>
      </c>
      <c r="S81" s="704">
        <f t="shared" si="8"/>
        <v>0.71500000000000008</v>
      </c>
    </row>
    <row r="82" spans="2:19">
      <c r="B82" s="705">
        <f t="shared" si="9"/>
        <v>2064</v>
      </c>
      <c r="C82" s="706">
        <f t="shared" si="10"/>
        <v>0</v>
      </c>
      <c r="D82" s="707">
        <f t="shared" si="10"/>
        <v>0</v>
      </c>
      <c r="E82" s="707">
        <f t="shared" si="10"/>
        <v>0</v>
      </c>
      <c r="F82" s="707">
        <f t="shared" si="10"/>
        <v>0</v>
      </c>
      <c r="G82" s="707">
        <f t="shared" si="10"/>
        <v>1</v>
      </c>
      <c r="H82" s="708">
        <f t="shared" si="4"/>
        <v>1</v>
      </c>
      <c r="I82" s="706">
        <f t="shared" si="11"/>
        <v>0.2</v>
      </c>
      <c r="J82" s="707">
        <f t="shared" si="11"/>
        <v>0.3</v>
      </c>
      <c r="K82" s="707">
        <f t="shared" si="11"/>
        <v>0.25</v>
      </c>
      <c r="L82" s="707">
        <f t="shared" si="11"/>
        <v>0.05</v>
      </c>
      <c r="M82" s="707">
        <f t="shared" si="11"/>
        <v>0.2</v>
      </c>
      <c r="N82" s="708">
        <f t="shared" si="6"/>
        <v>1</v>
      </c>
      <c r="O82" s="709"/>
      <c r="R82" s="703">
        <f t="shared" si="7"/>
        <v>0.6</v>
      </c>
      <c r="S82" s="704">
        <f t="shared" si="8"/>
        <v>0.71500000000000008</v>
      </c>
    </row>
    <row r="83" spans="2:19">
      <c r="B83" s="705">
        <f t="shared" ref="B83:B98" si="12">B82+1</f>
        <v>2065</v>
      </c>
      <c r="C83" s="706">
        <f t="shared" si="10"/>
        <v>0</v>
      </c>
      <c r="D83" s="707">
        <f t="shared" si="10"/>
        <v>0</v>
      </c>
      <c r="E83" s="707">
        <f t="shared" si="10"/>
        <v>0</v>
      </c>
      <c r="F83" s="707">
        <f t="shared" si="10"/>
        <v>0</v>
      </c>
      <c r="G83" s="707">
        <f t="shared" si="10"/>
        <v>1</v>
      </c>
      <c r="H83" s="708">
        <f t="shared" ref="H83:H98" si="13">SUM(C83:G83)</f>
        <v>1</v>
      </c>
      <c r="I83" s="706">
        <f t="shared" si="11"/>
        <v>0.2</v>
      </c>
      <c r="J83" s="707">
        <f t="shared" si="11"/>
        <v>0.3</v>
      </c>
      <c r="K83" s="707">
        <f t="shared" si="11"/>
        <v>0.25</v>
      </c>
      <c r="L83" s="707">
        <f t="shared" si="11"/>
        <v>0.05</v>
      </c>
      <c r="M83" s="707">
        <f t="shared" si="11"/>
        <v>0.2</v>
      </c>
      <c r="N83" s="708">
        <f t="shared" ref="N83:N98" si="14">SUM(I83:M83)</f>
        <v>1</v>
      </c>
      <c r="O83" s="709"/>
      <c r="R83" s="703">
        <f t="shared" ref="R83:R98" si="15">C83*C$13+D83*D$13+E83*E$13+F83*F$13+G83*G$13</f>
        <v>0.6</v>
      </c>
      <c r="S83" s="704">
        <f t="shared" ref="S83:S98" si="16">I83*I$13+J83*J$13+K83*K$13+L83*L$13+M83*M$13</f>
        <v>0.71500000000000008</v>
      </c>
    </row>
    <row r="84" spans="2:19">
      <c r="B84" s="705">
        <f t="shared" si="12"/>
        <v>2066</v>
      </c>
      <c r="C84" s="706">
        <f t="shared" si="10"/>
        <v>0</v>
      </c>
      <c r="D84" s="707">
        <f t="shared" si="10"/>
        <v>0</v>
      </c>
      <c r="E84" s="707">
        <f t="shared" si="10"/>
        <v>0</v>
      </c>
      <c r="F84" s="707">
        <f t="shared" si="10"/>
        <v>0</v>
      </c>
      <c r="G84" s="707">
        <f t="shared" si="10"/>
        <v>1</v>
      </c>
      <c r="H84" s="708">
        <f t="shared" si="13"/>
        <v>1</v>
      </c>
      <c r="I84" s="706">
        <f t="shared" si="11"/>
        <v>0.2</v>
      </c>
      <c r="J84" s="707">
        <f t="shared" si="11"/>
        <v>0.3</v>
      </c>
      <c r="K84" s="707">
        <f t="shared" si="11"/>
        <v>0.25</v>
      </c>
      <c r="L84" s="707">
        <f t="shared" si="11"/>
        <v>0.05</v>
      </c>
      <c r="M84" s="707">
        <f t="shared" si="11"/>
        <v>0.2</v>
      </c>
      <c r="N84" s="708">
        <f t="shared" si="14"/>
        <v>1</v>
      </c>
      <c r="O84" s="709"/>
      <c r="R84" s="703">
        <f t="shared" si="15"/>
        <v>0.6</v>
      </c>
      <c r="S84" s="704">
        <f t="shared" si="16"/>
        <v>0.71500000000000008</v>
      </c>
    </row>
    <row r="85" spans="2:19">
      <c r="B85" s="705">
        <f t="shared" si="12"/>
        <v>2067</v>
      </c>
      <c r="C85" s="706">
        <f t="shared" si="10"/>
        <v>0</v>
      </c>
      <c r="D85" s="707">
        <f t="shared" si="10"/>
        <v>0</v>
      </c>
      <c r="E85" s="707">
        <f t="shared" si="10"/>
        <v>0</v>
      </c>
      <c r="F85" s="707">
        <f t="shared" si="10"/>
        <v>0</v>
      </c>
      <c r="G85" s="707">
        <f t="shared" si="10"/>
        <v>1</v>
      </c>
      <c r="H85" s="708">
        <f t="shared" si="13"/>
        <v>1</v>
      </c>
      <c r="I85" s="706">
        <f t="shared" si="11"/>
        <v>0.2</v>
      </c>
      <c r="J85" s="707">
        <f t="shared" si="11"/>
        <v>0.3</v>
      </c>
      <c r="K85" s="707">
        <f t="shared" si="11"/>
        <v>0.25</v>
      </c>
      <c r="L85" s="707">
        <f t="shared" si="11"/>
        <v>0.05</v>
      </c>
      <c r="M85" s="707">
        <f t="shared" si="11"/>
        <v>0.2</v>
      </c>
      <c r="N85" s="708">
        <f t="shared" si="14"/>
        <v>1</v>
      </c>
      <c r="O85" s="709"/>
      <c r="R85" s="703">
        <f t="shared" si="15"/>
        <v>0.6</v>
      </c>
      <c r="S85" s="704">
        <f t="shared" si="16"/>
        <v>0.71500000000000008</v>
      </c>
    </row>
    <row r="86" spans="2:19">
      <c r="B86" s="705">
        <f t="shared" si="12"/>
        <v>2068</v>
      </c>
      <c r="C86" s="706">
        <f t="shared" si="10"/>
        <v>0</v>
      </c>
      <c r="D86" s="707">
        <f t="shared" si="10"/>
        <v>0</v>
      </c>
      <c r="E86" s="707">
        <f t="shared" si="10"/>
        <v>0</v>
      </c>
      <c r="F86" s="707">
        <f t="shared" si="10"/>
        <v>0</v>
      </c>
      <c r="G86" s="707">
        <f t="shared" si="10"/>
        <v>1</v>
      </c>
      <c r="H86" s="708">
        <f t="shared" si="13"/>
        <v>1</v>
      </c>
      <c r="I86" s="706">
        <f t="shared" si="11"/>
        <v>0.2</v>
      </c>
      <c r="J86" s="707">
        <f t="shared" si="11"/>
        <v>0.3</v>
      </c>
      <c r="K86" s="707">
        <f t="shared" si="11"/>
        <v>0.25</v>
      </c>
      <c r="L86" s="707">
        <f t="shared" si="11"/>
        <v>0.05</v>
      </c>
      <c r="M86" s="707">
        <f t="shared" si="11"/>
        <v>0.2</v>
      </c>
      <c r="N86" s="708">
        <f t="shared" si="14"/>
        <v>1</v>
      </c>
      <c r="O86" s="709"/>
      <c r="R86" s="703">
        <f t="shared" si="15"/>
        <v>0.6</v>
      </c>
      <c r="S86" s="704">
        <f t="shared" si="16"/>
        <v>0.71500000000000008</v>
      </c>
    </row>
    <row r="87" spans="2:19">
      <c r="B87" s="705">
        <f t="shared" si="12"/>
        <v>2069</v>
      </c>
      <c r="C87" s="706">
        <f t="shared" si="10"/>
        <v>0</v>
      </c>
      <c r="D87" s="707">
        <f t="shared" si="10"/>
        <v>0</v>
      </c>
      <c r="E87" s="707">
        <f t="shared" si="10"/>
        <v>0</v>
      </c>
      <c r="F87" s="707">
        <f t="shared" si="10"/>
        <v>0</v>
      </c>
      <c r="G87" s="707">
        <f t="shared" si="10"/>
        <v>1</v>
      </c>
      <c r="H87" s="708">
        <f t="shared" si="13"/>
        <v>1</v>
      </c>
      <c r="I87" s="706">
        <f t="shared" si="11"/>
        <v>0.2</v>
      </c>
      <c r="J87" s="707">
        <f t="shared" si="11"/>
        <v>0.3</v>
      </c>
      <c r="K87" s="707">
        <f t="shared" si="11"/>
        <v>0.25</v>
      </c>
      <c r="L87" s="707">
        <f t="shared" si="11"/>
        <v>0.05</v>
      </c>
      <c r="M87" s="707">
        <f t="shared" si="11"/>
        <v>0.2</v>
      </c>
      <c r="N87" s="708">
        <f t="shared" si="14"/>
        <v>1</v>
      </c>
      <c r="O87" s="709"/>
      <c r="R87" s="703">
        <f t="shared" si="15"/>
        <v>0.6</v>
      </c>
      <c r="S87" s="704">
        <f t="shared" si="16"/>
        <v>0.71500000000000008</v>
      </c>
    </row>
    <row r="88" spans="2:19">
      <c r="B88" s="705">
        <f t="shared" si="12"/>
        <v>2070</v>
      </c>
      <c r="C88" s="706">
        <f t="shared" si="10"/>
        <v>0</v>
      </c>
      <c r="D88" s="707">
        <f t="shared" si="10"/>
        <v>0</v>
      </c>
      <c r="E88" s="707">
        <f t="shared" si="10"/>
        <v>0</v>
      </c>
      <c r="F88" s="707">
        <f t="shared" si="10"/>
        <v>0</v>
      </c>
      <c r="G88" s="707">
        <f t="shared" si="10"/>
        <v>1</v>
      </c>
      <c r="H88" s="708">
        <f t="shared" si="13"/>
        <v>1</v>
      </c>
      <c r="I88" s="706">
        <f t="shared" si="11"/>
        <v>0.2</v>
      </c>
      <c r="J88" s="707">
        <f t="shared" si="11"/>
        <v>0.3</v>
      </c>
      <c r="K88" s="707">
        <f t="shared" si="11"/>
        <v>0.25</v>
      </c>
      <c r="L88" s="707">
        <f t="shared" si="11"/>
        <v>0.05</v>
      </c>
      <c r="M88" s="707">
        <f t="shared" si="11"/>
        <v>0.2</v>
      </c>
      <c r="N88" s="708">
        <f t="shared" si="14"/>
        <v>1</v>
      </c>
      <c r="O88" s="709"/>
      <c r="R88" s="703">
        <f t="shared" si="15"/>
        <v>0.6</v>
      </c>
      <c r="S88" s="704">
        <f t="shared" si="16"/>
        <v>0.71500000000000008</v>
      </c>
    </row>
    <row r="89" spans="2:19">
      <c r="B89" s="705">
        <f t="shared" si="12"/>
        <v>2071</v>
      </c>
      <c r="C89" s="706">
        <f t="shared" si="10"/>
        <v>0</v>
      </c>
      <c r="D89" s="707">
        <f t="shared" si="10"/>
        <v>0</v>
      </c>
      <c r="E89" s="707">
        <f t="shared" si="10"/>
        <v>0</v>
      </c>
      <c r="F89" s="707">
        <f t="shared" si="10"/>
        <v>0</v>
      </c>
      <c r="G89" s="707">
        <f t="shared" si="10"/>
        <v>1</v>
      </c>
      <c r="H89" s="708">
        <f t="shared" si="13"/>
        <v>1</v>
      </c>
      <c r="I89" s="706">
        <f t="shared" si="11"/>
        <v>0.2</v>
      </c>
      <c r="J89" s="707">
        <f t="shared" si="11"/>
        <v>0.3</v>
      </c>
      <c r="K89" s="707">
        <f t="shared" si="11"/>
        <v>0.25</v>
      </c>
      <c r="L89" s="707">
        <f t="shared" si="11"/>
        <v>0.05</v>
      </c>
      <c r="M89" s="707">
        <f t="shared" si="11"/>
        <v>0.2</v>
      </c>
      <c r="N89" s="708">
        <f t="shared" si="14"/>
        <v>1</v>
      </c>
      <c r="O89" s="709"/>
      <c r="R89" s="703">
        <f t="shared" si="15"/>
        <v>0.6</v>
      </c>
      <c r="S89" s="704">
        <f t="shared" si="16"/>
        <v>0.71500000000000008</v>
      </c>
    </row>
    <row r="90" spans="2:19">
      <c r="B90" s="705">
        <f t="shared" si="12"/>
        <v>2072</v>
      </c>
      <c r="C90" s="706">
        <f t="shared" si="10"/>
        <v>0</v>
      </c>
      <c r="D90" s="707">
        <f t="shared" si="10"/>
        <v>0</v>
      </c>
      <c r="E90" s="707">
        <f t="shared" si="10"/>
        <v>0</v>
      </c>
      <c r="F90" s="707">
        <f t="shared" si="10"/>
        <v>0</v>
      </c>
      <c r="G90" s="707">
        <f t="shared" si="10"/>
        <v>1</v>
      </c>
      <c r="H90" s="708">
        <f t="shared" si="13"/>
        <v>1</v>
      </c>
      <c r="I90" s="706">
        <f t="shared" si="11"/>
        <v>0.2</v>
      </c>
      <c r="J90" s="707">
        <f t="shared" si="11"/>
        <v>0.3</v>
      </c>
      <c r="K90" s="707">
        <f t="shared" si="11"/>
        <v>0.25</v>
      </c>
      <c r="L90" s="707">
        <f t="shared" si="11"/>
        <v>0.05</v>
      </c>
      <c r="M90" s="707">
        <f t="shared" si="11"/>
        <v>0.2</v>
      </c>
      <c r="N90" s="708">
        <f t="shared" si="14"/>
        <v>1</v>
      </c>
      <c r="O90" s="709"/>
      <c r="R90" s="703">
        <f t="shared" si="15"/>
        <v>0.6</v>
      </c>
      <c r="S90" s="704">
        <f t="shared" si="16"/>
        <v>0.71500000000000008</v>
      </c>
    </row>
    <row r="91" spans="2:19">
      <c r="B91" s="705">
        <f t="shared" si="12"/>
        <v>2073</v>
      </c>
      <c r="C91" s="706">
        <f t="shared" si="10"/>
        <v>0</v>
      </c>
      <c r="D91" s="707">
        <f t="shared" si="10"/>
        <v>0</v>
      </c>
      <c r="E91" s="707">
        <f t="shared" si="10"/>
        <v>0</v>
      </c>
      <c r="F91" s="707">
        <f t="shared" si="10"/>
        <v>0</v>
      </c>
      <c r="G91" s="707">
        <f t="shared" si="10"/>
        <v>1</v>
      </c>
      <c r="H91" s="708">
        <f t="shared" si="13"/>
        <v>1</v>
      </c>
      <c r="I91" s="706">
        <f t="shared" si="11"/>
        <v>0.2</v>
      </c>
      <c r="J91" s="707">
        <f t="shared" si="11"/>
        <v>0.3</v>
      </c>
      <c r="K91" s="707">
        <f t="shared" si="11"/>
        <v>0.25</v>
      </c>
      <c r="L91" s="707">
        <f t="shared" si="11"/>
        <v>0.05</v>
      </c>
      <c r="M91" s="707">
        <f t="shared" si="11"/>
        <v>0.2</v>
      </c>
      <c r="N91" s="708">
        <f t="shared" si="14"/>
        <v>1</v>
      </c>
      <c r="O91" s="709"/>
      <c r="R91" s="703">
        <f t="shared" si="15"/>
        <v>0.6</v>
      </c>
      <c r="S91" s="704">
        <f t="shared" si="16"/>
        <v>0.71500000000000008</v>
      </c>
    </row>
    <row r="92" spans="2:19">
      <c r="B92" s="705">
        <f t="shared" si="12"/>
        <v>2074</v>
      </c>
      <c r="C92" s="706">
        <f t="shared" si="10"/>
        <v>0</v>
      </c>
      <c r="D92" s="707">
        <f t="shared" si="10"/>
        <v>0</v>
      </c>
      <c r="E92" s="707">
        <f t="shared" si="10"/>
        <v>0</v>
      </c>
      <c r="F92" s="707">
        <f t="shared" si="10"/>
        <v>0</v>
      </c>
      <c r="G92" s="707">
        <f t="shared" si="10"/>
        <v>1</v>
      </c>
      <c r="H92" s="708">
        <f t="shared" si="13"/>
        <v>1</v>
      </c>
      <c r="I92" s="706">
        <f t="shared" si="11"/>
        <v>0.2</v>
      </c>
      <c r="J92" s="707">
        <f t="shared" si="11"/>
        <v>0.3</v>
      </c>
      <c r="K92" s="707">
        <f t="shared" si="11"/>
        <v>0.25</v>
      </c>
      <c r="L92" s="707">
        <f t="shared" si="11"/>
        <v>0.05</v>
      </c>
      <c r="M92" s="707">
        <f t="shared" si="11"/>
        <v>0.2</v>
      </c>
      <c r="N92" s="708">
        <f t="shared" si="14"/>
        <v>1</v>
      </c>
      <c r="O92" s="709"/>
      <c r="R92" s="703">
        <f t="shared" si="15"/>
        <v>0.6</v>
      </c>
      <c r="S92" s="704">
        <f t="shared" si="16"/>
        <v>0.71500000000000008</v>
      </c>
    </row>
    <row r="93" spans="2:19">
      <c r="B93" s="705">
        <f t="shared" si="12"/>
        <v>2075</v>
      </c>
      <c r="C93" s="706">
        <f t="shared" si="10"/>
        <v>0</v>
      </c>
      <c r="D93" s="707">
        <f t="shared" si="10"/>
        <v>0</v>
      </c>
      <c r="E93" s="707">
        <f t="shared" si="10"/>
        <v>0</v>
      </c>
      <c r="F93" s="707">
        <f t="shared" si="10"/>
        <v>0</v>
      </c>
      <c r="G93" s="707">
        <f t="shared" si="10"/>
        <v>1</v>
      </c>
      <c r="H93" s="708">
        <f t="shared" si="13"/>
        <v>1</v>
      </c>
      <c r="I93" s="706">
        <f t="shared" si="11"/>
        <v>0.2</v>
      </c>
      <c r="J93" s="707">
        <f t="shared" si="11"/>
        <v>0.3</v>
      </c>
      <c r="K93" s="707">
        <f t="shared" si="11"/>
        <v>0.25</v>
      </c>
      <c r="L93" s="707">
        <f t="shared" si="11"/>
        <v>0.05</v>
      </c>
      <c r="M93" s="707">
        <f t="shared" si="11"/>
        <v>0.2</v>
      </c>
      <c r="N93" s="708">
        <f t="shared" si="14"/>
        <v>1</v>
      </c>
      <c r="O93" s="709"/>
      <c r="R93" s="703">
        <f t="shared" si="15"/>
        <v>0.6</v>
      </c>
      <c r="S93" s="704">
        <f t="shared" si="16"/>
        <v>0.71500000000000008</v>
      </c>
    </row>
    <row r="94" spans="2:19">
      <c r="B94" s="705">
        <f t="shared" si="12"/>
        <v>2076</v>
      </c>
      <c r="C94" s="706">
        <f t="shared" si="10"/>
        <v>0</v>
      </c>
      <c r="D94" s="707">
        <f t="shared" si="10"/>
        <v>0</v>
      </c>
      <c r="E94" s="707">
        <f t="shared" si="10"/>
        <v>0</v>
      </c>
      <c r="F94" s="707">
        <f t="shared" si="10"/>
        <v>0</v>
      </c>
      <c r="G94" s="707">
        <f t="shared" si="10"/>
        <v>1</v>
      </c>
      <c r="H94" s="708">
        <f t="shared" si="13"/>
        <v>1</v>
      </c>
      <c r="I94" s="706">
        <f t="shared" si="11"/>
        <v>0.2</v>
      </c>
      <c r="J94" s="707">
        <f t="shared" si="11"/>
        <v>0.3</v>
      </c>
      <c r="K94" s="707">
        <f t="shared" si="11"/>
        <v>0.25</v>
      </c>
      <c r="L94" s="707">
        <f t="shared" si="11"/>
        <v>0.05</v>
      </c>
      <c r="M94" s="707">
        <f t="shared" si="11"/>
        <v>0.2</v>
      </c>
      <c r="N94" s="708">
        <f t="shared" si="14"/>
        <v>1</v>
      </c>
      <c r="O94" s="709"/>
      <c r="R94" s="703">
        <f t="shared" si="15"/>
        <v>0.6</v>
      </c>
      <c r="S94" s="704">
        <f t="shared" si="16"/>
        <v>0.71500000000000008</v>
      </c>
    </row>
    <row r="95" spans="2:19">
      <c r="B95" s="705">
        <f t="shared" si="12"/>
        <v>2077</v>
      </c>
      <c r="C95" s="706">
        <f t="shared" si="10"/>
        <v>0</v>
      </c>
      <c r="D95" s="707">
        <f t="shared" si="10"/>
        <v>0</v>
      </c>
      <c r="E95" s="707">
        <f t="shared" si="10"/>
        <v>0</v>
      </c>
      <c r="F95" s="707">
        <f t="shared" si="10"/>
        <v>0</v>
      </c>
      <c r="G95" s="707">
        <f t="shared" si="10"/>
        <v>1</v>
      </c>
      <c r="H95" s="708">
        <f t="shared" si="13"/>
        <v>1</v>
      </c>
      <c r="I95" s="706">
        <f t="shared" si="11"/>
        <v>0.2</v>
      </c>
      <c r="J95" s="707">
        <f t="shared" si="11"/>
        <v>0.3</v>
      </c>
      <c r="K95" s="707">
        <f t="shared" si="11"/>
        <v>0.25</v>
      </c>
      <c r="L95" s="707">
        <f t="shared" si="11"/>
        <v>0.05</v>
      </c>
      <c r="M95" s="707">
        <f t="shared" si="11"/>
        <v>0.2</v>
      </c>
      <c r="N95" s="708">
        <f t="shared" si="14"/>
        <v>1</v>
      </c>
      <c r="O95" s="709"/>
      <c r="R95" s="703">
        <f t="shared" si="15"/>
        <v>0.6</v>
      </c>
      <c r="S95" s="704">
        <f t="shared" si="16"/>
        <v>0.71500000000000008</v>
      </c>
    </row>
    <row r="96" spans="2:19">
      <c r="B96" s="705">
        <f t="shared" si="12"/>
        <v>2078</v>
      </c>
      <c r="C96" s="706">
        <f t="shared" si="10"/>
        <v>0</v>
      </c>
      <c r="D96" s="707">
        <f t="shared" si="10"/>
        <v>0</v>
      </c>
      <c r="E96" s="707">
        <f t="shared" si="10"/>
        <v>0</v>
      </c>
      <c r="F96" s="707">
        <f t="shared" si="10"/>
        <v>0</v>
      </c>
      <c r="G96" s="707">
        <f t="shared" si="10"/>
        <v>1</v>
      </c>
      <c r="H96" s="708">
        <f t="shared" si="13"/>
        <v>1</v>
      </c>
      <c r="I96" s="706">
        <f t="shared" si="11"/>
        <v>0.2</v>
      </c>
      <c r="J96" s="707">
        <f t="shared" si="11"/>
        <v>0.3</v>
      </c>
      <c r="K96" s="707">
        <f t="shared" si="11"/>
        <v>0.25</v>
      </c>
      <c r="L96" s="707">
        <f t="shared" si="11"/>
        <v>0.05</v>
      </c>
      <c r="M96" s="707">
        <f t="shared" si="11"/>
        <v>0.2</v>
      </c>
      <c r="N96" s="708">
        <f t="shared" si="14"/>
        <v>1</v>
      </c>
      <c r="O96" s="709"/>
      <c r="R96" s="703">
        <f t="shared" si="15"/>
        <v>0.6</v>
      </c>
      <c r="S96" s="704">
        <f t="shared" si="16"/>
        <v>0.71500000000000008</v>
      </c>
    </row>
    <row r="97" spans="2:19">
      <c r="B97" s="705">
        <f t="shared" si="12"/>
        <v>2079</v>
      </c>
      <c r="C97" s="706">
        <f t="shared" si="10"/>
        <v>0</v>
      </c>
      <c r="D97" s="707">
        <f t="shared" si="10"/>
        <v>0</v>
      </c>
      <c r="E97" s="707">
        <f t="shared" si="10"/>
        <v>0</v>
      </c>
      <c r="F97" s="707">
        <f t="shared" si="10"/>
        <v>0</v>
      </c>
      <c r="G97" s="707">
        <f t="shared" si="10"/>
        <v>1</v>
      </c>
      <c r="H97" s="708">
        <f t="shared" si="13"/>
        <v>1</v>
      </c>
      <c r="I97" s="706">
        <f t="shared" si="11"/>
        <v>0.2</v>
      </c>
      <c r="J97" s="707">
        <f t="shared" si="11"/>
        <v>0.3</v>
      </c>
      <c r="K97" s="707">
        <f t="shared" si="11"/>
        <v>0.25</v>
      </c>
      <c r="L97" s="707">
        <f t="shared" si="11"/>
        <v>0.05</v>
      </c>
      <c r="M97" s="707">
        <f t="shared" si="11"/>
        <v>0.2</v>
      </c>
      <c r="N97" s="708">
        <f t="shared" si="14"/>
        <v>1</v>
      </c>
      <c r="O97" s="709"/>
      <c r="R97" s="703">
        <f t="shared" si="15"/>
        <v>0.6</v>
      </c>
      <c r="S97" s="704">
        <f t="shared" si="16"/>
        <v>0.71500000000000008</v>
      </c>
    </row>
    <row r="98" spans="2:19" ht="13.5" thickBot="1">
      <c r="B98" s="710">
        <f t="shared" si="12"/>
        <v>2080</v>
      </c>
      <c r="C98" s="711">
        <f t="shared" si="10"/>
        <v>0</v>
      </c>
      <c r="D98" s="712">
        <f t="shared" si="10"/>
        <v>0</v>
      </c>
      <c r="E98" s="712">
        <f t="shared" si="10"/>
        <v>0</v>
      </c>
      <c r="F98" s="712">
        <f t="shared" si="10"/>
        <v>0</v>
      </c>
      <c r="G98" s="712">
        <f t="shared" si="10"/>
        <v>1</v>
      </c>
      <c r="H98" s="713">
        <f t="shared" si="13"/>
        <v>1</v>
      </c>
      <c r="I98" s="711">
        <f t="shared" si="11"/>
        <v>0.2</v>
      </c>
      <c r="J98" s="712">
        <f t="shared" si="11"/>
        <v>0.3</v>
      </c>
      <c r="K98" s="712">
        <f t="shared" si="11"/>
        <v>0.25</v>
      </c>
      <c r="L98" s="712">
        <f t="shared" si="11"/>
        <v>0.05</v>
      </c>
      <c r="M98" s="712">
        <f t="shared" si="11"/>
        <v>0.2</v>
      </c>
      <c r="N98" s="713">
        <f t="shared" si="14"/>
        <v>1</v>
      </c>
      <c r="O98" s="714"/>
      <c r="R98" s="715">
        <f t="shared" si="15"/>
        <v>0.6</v>
      </c>
      <c r="S98" s="715">
        <f t="shared" si="16"/>
        <v>0.71500000000000008</v>
      </c>
    </row>
    <row r="99" spans="2:19">
      <c r="H99" s="716"/>
    </row>
    <row r="100" spans="2:19">
      <c r="H100" s="71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0" activePane="bottomRight" state="frozen"/>
      <selection activeCell="E19" sqref="E19"/>
      <selection pane="topRight" activeCell="E19" sqref="E19"/>
      <selection pane="bottomLeft" activeCell="E19" sqref="E19"/>
      <selection pane="bottomRight" activeCell="E9" sqref="E9:O9"/>
    </sheetView>
  </sheetViews>
  <sheetFormatPr defaultColWidth="11.42578125" defaultRowHeight="12.75"/>
  <cols>
    <col min="1" max="1" width="2.28515625" style="717" customWidth="1"/>
    <col min="2" max="2" width="6.28515625" style="717" customWidth="1"/>
    <col min="3" max="3" width="9.28515625" style="717" customWidth="1"/>
    <col min="4" max="4" width="7.42578125" style="717" customWidth="1"/>
    <col min="5" max="14" width="8" style="717" customWidth="1"/>
    <col min="15" max="16" width="8.42578125" style="717" customWidth="1"/>
    <col min="17" max="17" width="3.85546875" style="717" customWidth="1"/>
    <col min="18" max="18" width="3.42578125" style="717" customWidth="1"/>
    <col min="19" max="21" width="11.42578125" style="717" hidden="1" customWidth="1"/>
    <col min="22" max="22" width="10.28515625" style="717" hidden="1" customWidth="1"/>
    <col min="23" max="23" width="9.7109375" style="717" hidden="1" customWidth="1"/>
    <col min="24" max="24" width="9.42578125" style="717" hidden="1" customWidth="1"/>
    <col min="25" max="26" width="11.42578125" style="717" hidden="1" customWidth="1"/>
    <col min="27" max="27" width="2.85546875" style="717" hidden="1" customWidth="1"/>
    <col min="28" max="29" width="11.42578125" style="717"/>
    <col min="30" max="30" width="10.85546875" style="717" customWidth="1"/>
    <col min="31" max="16384" width="11.42578125" style="717"/>
  </cols>
  <sheetData>
    <row r="2" spans="2:30">
      <c r="C2" s="718" t="s">
        <v>34</v>
      </c>
      <c r="S2" s="718" t="s">
        <v>300</v>
      </c>
      <c r="AC2" s="717" t="s">
        <v>6</v>
      </c>
      <c r="AD2" s="862">
        <v>0.435</v>
      </c>
    </row>
    <row r="3" spans="2:30">
      <c r="B3" s="719"/>
      <c r="C3" s="719"/>
      <c r="S3" s="719"/>
      <c r="AC3" s="717" t="s">
        <v>256</v>
      </c>
      <c r="AD3" s="862">
        <v>0.129</v>
      </c>
    </row>
    <row r="4" spans="2:30">
      <c r="B4" s="719"/>
      <c r="C4" s="719" t="s">
        <v>38</v>
      </c>
      <c r="S4" s="719" t="s">
        <v>301</v>
      </c>
      <c r="AC4" s="717" t="s">
        <v>2</v>
      </c>
      <c r="AD4" s="862">
        <v>9.9000000000000005E-2</v>
      </c>
    </row>
    <row r="5" spans="2:30">
      <c r="B5" s="719"/>
      <c r="C5" s="719"/>
      <c r="S5" s="719" t="s">
        <v>38</v>
      </c>
      <c r="AC5" s="717" t="s">
        <v>16</v>
      </c>
      <c r="AD5" s="862">
        <v>2.7E-2</v>
      </c>
    </row>
    <row r="6" spans="2:30">
      <c r="B6" s="719"/>
      <c r="S6" s="719"/>
      <c r="AC6" s="717" t="s">
        <v>331</v>
      </c>
      <c r="AD6" s="862">
        <v>8.9999999999999993E-3</v>
      </c>
    </row>
    <row r="7" spans="2:30" ht="13.5" thickBot="1">
      <c r="B7" s="719"/>
      <c r="C7" s="720"/>
      <c r="S7" s="719"/>
      <c r="AC7" s="717" t="s">
        <v>332</v>
      </c>
      <c r="AD7" s="862">
        <v>7.1999999999999995E-2</v>
      </c>
    </row>
    <row r="8" spans="2:30" ht="13.5" thickBot="1">
      <c r="B8" s="719"/>
      <c r="D8" s="766">
        <v>6.2100000000000002E-2</v>
      </c>
      <c r="E8" s="721">
        <f>AD2</f>
        <v>0.435</v>
      </c>
      <c r="F8" s="722">
        <f>AD3</f>
        <v>0.129</v>
      </c>
      <c r="G8" s="722">
        <v>0</v>
      </c>
      <c r="H8" s="722">
        <v>0</v>
      </c>
      <c r="I8" s="722">
        <f>AD4</f>
        <v>9.9000000000000005E-2</v>
      </c>
      <c r="J8" s="722">
        <f>AD5</f>
        <v>2.7E-2</v>
      </c>
      <c r="K8" s="722">
        <f>AD6</f>
        <v>8.9999999999999993E-3</v>
      </c>
      <c r="L8" s="722">
        <f>AD7</f>
        <v>7.1999999999999995E-2</v>
      </c>
      <c r="M8" s="722">
        <f>AD8</f>
        <v>3.3000000000000002E-2</v>
      </c>
      <c r="N8" s="722">
        <f>AD9</f>
        <v>0.04</v>
      </c>
      <c r="O8" s="722">
        <f>AD10</f>
        <v>0.156</v>
      </c>
      <c r="P8" s="723">
        <f>SUM(E8:O8)</f>
        <v>1</v>
      </c>
      <c r="S8" s="719"/>
      <c r="T8" s="719"/>
      <c r="AC8" s="717" t="s">
        <v>231</v>
      </c>
      <c r="AD8" s="862">
        <v>3.3000000000000002E-2</v>
      </c>
    </row>
    <row r="9" spans="2:30" ht="13.5" thickBot="1">
      <c r="B9" s="724"/>
      <c r="C9" s="725"/>
      <c r="D9" s="726"/>
      <c r="E9" s="904" t="s">
        <v>41</v>
      </c>
      <c r="F9" s="905"/>
      <c r="G9" s="905"/>
      <c r="H9" s="905"/>
      <c r="I9" s="905"/>
      <c r="J9" s="905"/>
      <c r="K9" s="905"/>
      <c r="L9" s="905"/>
      <c r="M9" s="905"/>
      <c r="N9" s="905"/>
      <c r="O9" s="905"/>
      <c r="P9" s="727"/>
      <c r="AC9" s="717" t="s">
        <v>232</v>
      </c>
      <c r="AD9" s="862">
        <v>0.04</v>
      </c>
    </row>
    <row r="10" spans="2:30" ht="21.75" customHeight="1" thickBot="1">
      <c r="B10" s="906" t="s">
        <v>1</v>
      </c>
      <c r="C10" s="906" t="s">
        <v>33</v>
      </c>
      <c r="D10" s="906" t="s">
        <v>40</v>
      </c>
      <c r="E10" s="906" t="s">
        <v>228</v>
      </c>
      <c r="F10" s="906" t="s">
        <v>271</v>
      </c>
      <c r="G10" s="896" t="s">
        <v>267</v>
      </c>
      <c r="H10" s="906" t="s">
        <v>270</v>
      </c>
      <c r="I10" s="896" t="s">
        <v>2</v>
      </c>
      <c r="J10" s="906" t="s">
        <v>16</v>
      </c>
      <c r="K10" s="896" t="s">
        <v>229</v>
      </c>
      <c r="L10" s="893" t="s">
        <v>273</v>
      </c>
      <c r="M10" s="894"/>
      <c r="N10" s="894"/>
      <c r="O10" s="895"/>
      <c r="P10" s="906" t="s">
        <v>27</v>
      </c>
      <c r="AC10" s="717" t="s">
        <v>233</v>
      </c>
      <c r="AD10" s="862">
        <v>0.156</v>
      </c>
    </row>
    <row r="11" spans="2:30" s="729" customFormat="1" ht="42" customHeight="1" thickBot="1">
      <c r="B11" s="907"/>
      <c r="C11" s="907"/>
      <c r="D11" s="907"/>
      <c r="E11" s="907"/>
      <c r="F11" s="907"/>
      <c r="G11" s="898"/>
      <c r="H11" s="907"/>
      <c r="I11" s="898"/>
      <c r="J11" s="907"/>
      <c r="K11" s="898"/>
      <c r="L11" s="728" t="s">
        <v>230</v>
      </c>
      <c r="M11" s="728" t="s">
        <v>231</v>
      </c>
      <c r="N11" s="728" t="s">
        <v>232</v>
      </c>
      <c r="O11" s="728" t="s">
        <v>233</v>
      </c>
      <c r="P11" s="907"/>
      <c r="S11" s="365" t="s">
        <v>1</v>
      </c>
      <c r="T11" s="369" t="s">
        <v>302</v>
      </c>
      <c r="U11" s="365" t="s">
        <v>303</v>
      </c>
      <c r="V11" s="369" t="s">
        <v>304</v>
      </c>
      <c r="W11" s="365" t="s">
        <v>40</v>
      </c>
      <c r="X11" s="369" t="s">
        <v>305</v>
      </c>
    </row>
    <row r="12" spans="2:30" s="736" customFormat="1" ht="26.25" thickBot="1">
      <c r="B12" s="730"/>
      <c r="C12" s="731" t="s">
        <v>15</v>
      </c>
      <c r="D12" s="731" t="s">
        <v>24</v>
      </c>
      <c r="E12" s="732" t="s">
        <v>24</v>
      </c>
      <c r="F12" s="733" t="s">
        <v>24</v>
      </c>
      <c r="G12" s="733" t="s">
        <v>24</v>
      </c>
      <c r="H12" s="733" t="s">
        <v>24</v>
      </c>
      <c r="I12" s="733" t="s">
        <v>24</v>
      </c>
      <c r="J12" s="733" t="s">
        <v>24</v>
      </c>
      <c r="K12" s="733" t="s">
        <v>24</v>
      </c>
      <c r="L12" s="733" t="s">
        <v>24</v>
      </c>
      <c r="M12" s="733" t="s">
        <v>24</v>
      </c>
      <c r="N12" s="733" t="s">
        <v>24</v>
      </c>
      <c r="O12" s="734" t="s">
        <v>24</v>
      </c>
      <c r="P12" s="735" t="s">
        <v>39</v>
      </c>
      <c r="S12" s="737"/>
      <c r="T12" s="738" t="s">
        <v>306</v>
      </c>
      <c r="U12" s="737" t="s">
        <v>307</v>
      </c>
      <c r="V12" s="738" t="s">
        <v>15</v>
      </c>
      <c r="W12" s="739" t="s">
        <v>24</v>
      </c>
      <c r="X12" s="738" t="s">
        <v>15</v>
      </c>
    </row>
    <row r="13" spans="2:30">
      <c r="B13" s="740">
        <f>year</f>
        <v>2000</v>
      </c>
      <c r="C13" s="741">
        <f>'[2]Fraksi pengelolaan sampah BaU'!F30</f>
        <v>0</v>
      </c>
      <c r="D13" s="742">
        <v>1</v>
      </c>
      <c r="E13" s="743">
        <f>E$8</f>
        <v>0.435</v>
      </c>
      <c r="F13" s="743">
        <f t="shared" ref="E13:O28" si="0">F$8</f>
        <v>0.129</v>
      </c>
      <c r="G13" s="743">
        <f t="shared" si="0"/>
        <v>0</v>
      </c>
      <c r="H13" s="743">
        <f>H$8</f>
        <v>0</v>
      </c>
      <c r="I13" s="743">
        <f t="shared" si="0"/>
        <v>9.9000000000000005E-2</v>
      </c>
      <c r="J13" s="743">
        <f t="shared" si="0"/>
        <v>2.7E-2</v>
      </c>
      <c r="K13" s="743">
        <f t="shared" si="0"/>
        <v>8.9999999999999993E-3</v>
      </c>
      <c r="L13" s="743">
        <f>L$8</f>
        <v>7.1999999999999995E-2</v>
      </c>
      <c r="M13" s="743">
        <f>M$8</f>
        <v>3.3000000000000002E-2</v>
      </c>
      <c r="N13" s="743">
        <f>N$8</f>
        <v>0.04</v>
      </c>
      <c r="O13" s="743">
        <f>O$8</f>
        <v>0.156</v>
      </c>
      <c r="P13" s="744">
        <f t="shared" ref="P13:P44" si="1">SUM(E13:O13)</f>
        <v>1</v>
      </c>
      <c r="S13" s="740">
        <f>year</f>
        <v>2000</v>
      </c>
      <c r="T13" s="745">
        <v>0</v>
      </c>
      <c r="U13" s="745">
        <v>5</v>
      </c>
      <c r="V13" s="746">
        <f>T13*U13</f>
        <v>0</v>
      </c>
      <c r="W13" s="747">
        <v>1</v>
      </c>
      <c r="X13" s="748">
        <f t="shared" ref="X13:X44" si="2">V13*W13</f>
        <v>0</v>
      </c>
    </row>
    <row r="14" spans="2:30">
      <c r="B14" s="749">
        <f t="shared" ref="B14:B45" si="3">B13+1</f>
        <v>2001</v>
      </c>
      <c r="C14" s="741">
        <f>'[2]Fraksi pengelolaan sampah BaU'!F31</f>
        <v>0</v>
      </c>
      <c r="D14" s="742">
        <v>1</v>
      </c>
      <c r="E14" s="743">
        <f t="shared" si="0"/>
        <v>0.435</v>
      </c>
      <c r="F14" s="743">
        <f t="shared" si="0"/>
        <v>0.129</v>
      </c>
      <c r="G14" s="743">
        <f t="shared" si="0"/>
        <v>0</v>
      </c>
      <c r="H14" s="743">
        <f t="shared" si="0"/>
        <v>0</v>
      </c>
      <c r="I14" s="743">
        <f t="shared" si="0"/>
        <v>9.9000000000000005E-2</v>
      </c>
      <c r="J14" s="743">
        <f t="shared" si="0"/>
        <v>2.7E-2</v>
      </c>
      <c r="K14" s="743">
        <f t="shared" si="0"/>
        <v>8.9999999999999993E-3</v>
      </c>
      <c r="L14" s="743">
        <f t="shared" si="0"/>
        <v>7.1999999999999995E-2</v>
      </c>
      <c r="M14" s="743">
        <f t="shared" si="0"/>
        <v>3.3000000000000002E-2</v>
      </c>
      <c r="N14" s="743">
        <f t="shared" si="0"/>
        <v>0.04</v>
      </c>
      <c r="O14" s="743">
        <f t="shared" si="0"/>
        <v>0.156</v>
      </c>
      <c r="P14" s="750">
        <f t="shared" si="1"/>
        <v>1</v>
      </c>
      <c r="S14" s="749">
        <f t="shared" ref="S14:S77" si="4">S13+1</f>
        <v>2001</v>
      </c>
      <c r="T14" s="751">
        <v>0</v>
      </c>
      <c r="U14" s="751">
        <v>5</v>
      </c>
      <c r="V14" s="752">
        <f>T14*U14</f>
        <v>0</v>
      </c>
      <c r="W14" s="753">
        <v>1</v>
      </c>
      <c r="X14" s="754">
        <f t="shared" si="2"/>
        <v>0</v>
      </c>
    </row>
    <row r="15" spans="2:30">
      <c r="B15" s="749">
        <f t="shared" si="3"/>
        <v>2002</v>
      </c>
      <c r="C15" s="741">
        <f>'[2]Fraksi pengelolaan sampah BaU'!F32</f>
        <v>0</v>
      </c>
      <c r="D15" s="742">
        <v>1</v>
      </c>
      <c r="E15" s="743">
        <f t="shared" si="0"/>
        <v>0.435</v>
      </c>
      <c r="F15" s="743">
        <f t="shared" si="0"/>
        <v>0.129</v>
      </c>
      <c r="G15" s="743">
        <f t="shared" si="0"/>
        <v>0</v>
      </c>
      <c r="H15" s="743">
        <f t="shared" si="0"/>
        <v>0</v>
      </c>
      <c r="I15" s="743">
        <f t="shared" si="0"/>
        <v>9.9000000000000005E-2</v>
      </c>
      <c r="J15" s="743">
        <f t="shared" si="0"/>
        <v>2.7E-2</v>
      </c>
      <c r="K15" s="743">
        <f t="shared" si="0"/>
        <v>8.9999999999999993E-3</v>
      </c>
      <c r="L15" s="743">
        <f t="shared" si="0"/>
        <v>7.1999999999999995E-2</v>
      </c>
      <c r="M15" s="743">
        <f t="shared" si="0"/>
        <v>3.3000000000000002E-2</v>
      </c>
      <c r="N15" s="743">
        <f t="shared" si="0"/>
        <v>0.04</v>
      </c>
      <c r="O15" s="743">
        <f t="shared" si="0"/>
        <v>0.156</v>
      </c>
      <c r="P15" s="750">
        <f t="shared" si="1"/>
        <v>1</v>
      </c>
      <c r="S15" s="749">
        <f t="shared" si="4"/>
        <v>2002</v>
      </c>
      <c r="T15" s="751">
        <v>0</v>
      </c>
      <c r="U15" s="751">
        <v>5</v>
      </c>
      <c r="V15" s="752">
        <f t="shared" ref="V15:V78" si="5">T15*U15</f>
        <v>0</v>
      </c>
      <c r="W15" s="753">
        <v>1</v>
      </c>
      <c r="X15" s="754">
        <f t="shared" si="2"/>
        <v>0</v>
      </c>
    </row>
    <row r="16" spans="2:30">
      <c r="B16" s="749">
        <f t="shared" si="3"/>
        <v>2003</v>
      </c>
      <c r="C16" s="741">
        <f>'[2]Fraksi pengelolaan sampah BaU'!F33</f>
        <v>0</v>
      </c>
      <c r="D16" s="742">
        <v>1</v>
      </c>
      <c r="E16" s="743">
        <f t="shared" si="0"/>
        <v>0.435</v>
      </c>
      <c r="F16" s="743">
        <f t="shared" si="0"/>
        <v>0.129</v>
      </c>
      <c r="G16" s="743">
        <f t="shared" si="0"/>
        <v>0</v>
      </c>
      <c r="H16" s="743">
        <f t="shared" si="0"/>
        <v>0</v>
      </c>
      <c r="I16" s="743">
        <f t="shared" si="0"/>
        <v>9.9000000000000005E-2</v>
      </c>
      <c r="J16" s="743">
        <f t="shared" si="0"/>
        <v>2.7E-2</v>
      </c>
      <c r="K16" s="743">
        <f t="shared" si="0"/>
        <v>8.9999999999999993E-3</v>
      </c>
      <c r="L16" s="743">
        <f t="shared" si="0"/>
        <v>7.1999999999999995E-2</v>
      </c>
      <c r="M16" s="743">
        <f t="shared" si="0"/>
        <v>3.3000000000000002E-2</v>
      </c>
      <c r="N16" s="743">
        <f t="shared" si="0"/>
        <v>0.04</v>
      </c>
      <c r="O16" s="743">
        <f t="shared" si="0"/>
        <v>0.156</v>
      </c>
      <c r="P16" s="750">
        <f t="shared" si="1"/>
        <v>1</v>
      </c>
      <c r="S16" s="749">
        <f t="shared" si="4"/>
        <v>2003</v>
      </c>
      <c r="T16" s="751">
        <v>0</v>
      </c>
      <c r="U16" s="751">
        <v>5</v>
      </c>
      <c r="V16" s="752">
        <f t="shared" si="5"/>
        <v>0</v>
      </c>
      <c r="W16" s="753">
        <v>1</v>
      </c>
      <c r="X16" s="754">
        <f t="shared" si="2"/>
        <v>0</v>
      </c>
    </row>
    <row r="17" spans="2:24">
      <c r="B17" s="749">
        <f t="shared" si="3"/>
        <v>2004</v>
      </c>
      <c r="C17" s="741">
        <f>'[2]Fraksi pengelolaan sampah BaU'!F34</f>
        <v>0</v>
      </c>
      <c r="D17" s="742">
        <v>1</v>
      </c>
      <c r="E17" s="743">
        <f t="shared" si="0"/>
        <v>0.435</v>
      </c>
      <c r="F17" s="743">
        <f t="shared" si="0"/>
        <v>0.129</v>
      </c>
      <c r="G17" s="743">
        <f t="shared" si="0"/>
        <v>0</v>
      </c>
      <c r="H17" s="743">
        <f t="shared" si="0"/>
        <v>0</v>
      </c>
      <c r="I17" s="743">
        <f t="shared" si="0"/>
        <v>9.9000000000000005E-2</v>
      </c>
      <c r="J17" s="743">
        <f t="shared" si="0"/>
        <v>2.7E-2</v>
      </c>
      <c r="K17" s="743">
        <f t="shared" si="0"/>
        <v>8.9999999999999993E-3</v>
      </c>
      <c r="L17" s="743">
        <f t="shared" si="0"/>
        <v>7.1999999999999995E-2</v>
      </c>
      <c r="M17" s="743">
        <f t="shared" si="0"/>
        <v>3.3000000000000002E-2</v>
      </c>
      <c r="N17" s="743">
        <f t="shared" si="0"/>
        <v>0.04</v>
      </c>
      <c r="O17" s="743">
        <f t="shared" si="0"/>
        <v>0.156</v>
      </c>
      <c r="P17" s="750">
        <f t="shared" si="1"/>
        <v>1</v>
      </c>
      <c r="S17" s="749">
        <f t="shared" si="4"/>
        <v>2004</v>
      </c>
      <c r="T17" s="751">
        <v>0</v>
      </c>
      <c r="U17" s="751">
        <v>5</v>
      </c>
      <c r="V17" s="752">
        <f t="shared" si="5"/>
        <v>0</v>
      </c>
      <c r="W17" s="753">
        <v>1</v>
      </c>
      <c r="X17" s="754">
        <f t="shared" si="2"/>
        <v>0</v>
      </c>
    </row>
    <row r="18" spans="2:24">
      <c r="B18" s="749">
        <f t="shared" si="3"/>
        <v>2005</v>
      </c>
      <c r="C18" s="741">
        <f>'[2]Fraksi pengelolaan sampah BaU'!F35</f>
        <v>0</v>
      </c>
      <c r="D18" s="742">
        <v>1</v>
      </c>
      <c r="E18" s="743">
        <f t="shared" si="0"/>
        <v>0.435</v>
      </c>
      <c r="F18" s="743">
        <f t="shared" si="0"/>
        <v>0.129</v>
      </c>
      <c r="G18" s="743">
        <f t="shared" si="0"/>
        <v>0</v>
      </c>
      <c r="H18" s="743">
        <f t="shared" si="0"/>
        <v>0</v>
      </c>
      <c r="I18" s="743">
        <f t="shared" si="0"/>
        <v>9.9000000000000005E-2</v>
      </c>
      <c r="J18" s="743">
        <f t="shared" si="0"/>
        <v>2.7E-2</v>
      </c>
      <c r="K18" s="743">
        <f t="shared" si="0"/>
        <v>8.9999999999999993E-3</v>
      </c>
      <c r="L18" s="743">
        <f t="shared" si="0"/>
        <v>7.1999999999999995E-2</v>
      </c>
      <c r="M18" s="743">
        <f t="shared" si="0"/>
        <v>3.3000000000000002E-2</v>
      </c>
      <c r="N18" s="743">
        <f t="shared" si="0"/>
        <v>0.04</v>
      </c>
      <c r="O18" s="743">
        <f t="shared" si="0"/>
        <v>0.156</v>
      </c>
      <c r="P18" s="750">
        <f t="shared" si="1"/>
        <v>1</v>
      </c>
      <c r="S18" s="749">
        <f t="shared" si="4"/>
        <v>2005</v>
      </c>
      <c r="T18" s="751">
        <v>0</v>
      </c>
      <c r="U18" s="751">
        <v>5</v>
      </c>
      <c r="V18" s="752">
        <f t="shared" si="5"/>
        <v>0</v>
      </c>
      <c r="W18" s="753">
        <v>1</v>
      </c>
      <c r="X18" s="754">
        <f t="shared" si="2"/>
        <v>0</v>
      </c>
    </row>
    <row r="19" spans="2:24">
      <c r="B19" s="749">
        <f t="shared" si="3"/>
        <v>2006</v>
      </c>
      <c r="C19" s="741">
        <f>'[2]Fraksi pengelolaan sampah BaU'!F36</f>
        <v>0</v>
      </c>
      <c r="D19" s="742">
        <v>1</v>
      </c>
      <c r="E19" s="743">
        <f t="shared" si="0"/>
        <v>0.435</v>
      </c>
      <c r="F19" s="743">
        <f t="shared" si="0"/>
        <v>0.129</v>
      </c>
      <c r="G19" s="743">
        <f t="shared" si="0"/>
        <v>0</v>
      </c>
      <c r="H19" s="743">
        <f t="shared" si="0"/>
        <v>0</v>
      </c>
      <c r="I19" s="743">
        <f t="shared" si="0"/>
        <v>9.9000000000000005E-2</v>
      </c>
      <c r="J19" s="743">
        <f t="shared" si="0"/>
        <v>2.7E-2</v>
      </c>
      <c r="K19" s="743">
        <f t="shared" si="0"/>
        <v>8.9999999999999993E-3</v>
      </c>
      <c r="L19" s="743">
        <f t="shared" si="0"/>
        <v>7.1999999999999995E-2</v>
      </c>
      <c r="M19" s="743">
        <f t="shared" si="0"/>
        <v>3.3000000000000002E-2</v>
      </c>
      <c r="N19" s="743">
        <f t="shared" si="0"/>
        <v>0.04</v>
      </c>
      <c r="O19" s="743">
        <f t="shared" si="0"/>
        <v>0.156</v>
      </c>
      <c r="P19" s="750">
        <f t="shared" si="1"/>
        <v>1</v>
      </c>
      <c r="S19" s="749">
        <f t="shared" si="4"/>
        <v>2006</v>
      </c>
      <c r="T19" s="751">
        <v>0</v>
      </c>
      <c r="U19" s="751">
        <v>5</v>
      </c>
      <c r="V19" s="752">
        <f t="shared" si="5"/>
        <v>0</v>
      </c>
      <c r="W19" s="753">
        <v>1</v>
      </c>
      <c r="X19" s="754">
        <f t="shared" si="2"/>
        <v>0</v>
      </c>
    </row>
    <row r="20" spans="2:24">
      <c r="B20" s="749">
        <f t="shared" si="3"/>
        <v>2007</v>
      </c>
      <c r="C20" s="741">
        <f>'[2]Fraksi pengelolaan sampah BaU'!F37</f>
        <v>0</v>
      </c>
      <c r="D20" s="742">
        <v>1</v>
      </c>
      <c r="E20" s="743">
        <f t="shared" si="0"/>
        <v>0.435</v>
      </c>
      <c r="F20" s="743">
        <f t="shared" si="0"/>
        <v>0.129</v>
      </c>
      <c r="G20" s="743">
        <f t="shared" si="0"/>
        <v>0</v>
      </c>
      <c r="H20" s="743">
        <f t="shared" si="0"/>
        <v>0</v>
      </c>
      <c r="I20" s="743">
        <f t="shared" si="0"/>
        <v>9.9000000000000005E-2</v>
      </c>
      <c r="J20" s="743">
        <f t="shared" si="0"/>
        <v>2.7E-2</v>
      </c>
      <c r="K20" s="743">
        <f t="shared" si="0"/>
        <v>8.9999999999999993E-3</v>
      </c>
      <c r="L20" s="743">
        <f t="shared" si="0"/>
        <v>7.1999999999999995E-2</v>
      </c>
      <c r="M20" s="743">
        <f t="shared" si="0"/>
        <v>3.3000000000000002E-2</v>
      </c>
      <c r="N20" s="743">
        <f t="shared" si="0"/>
        <v>0.04</v>
      </c>
      <c r="O20" s="743">
        <f t="shared" si="0"/>
        <v>0.156</v>
      </c>
      <c r="P20" s="750">
        <f t="shared" si="1"/>
        <v>1</v>
      </c>
      <c r="S20" s="749">
        <f t="shared" si="4"/>
        <v>2007</v>
      </c>
      <c r="T20" s="751">
        <v>0</v>
      </c>
      <c r="U20" s="751">
        <v>5</v>
      </c>
      <c r="V20" s="752">
        <f t="shared" si="5"/>
        <v>0</v>
      </c>
      <c r="W20" s="753">
        <v>1</v>
      </c>
      <c r="X20" s="754">
        <f t="shared" si="2"/>
        <v>0</v>
      </c>
    </row>
    <row r="21" spans="2:24">
      <c r="B21" s="749">
        <f t="shared" si="3"/>
        <v>2008</v>
      </c>
      <c r="C21" s="741">
        <f>'[2]Fraksi pengelolaan sampah BaU'!F38</f>
        <v>0</v>
      </c>
      <c r="D21" s="742">
        <v>1</v>
      </c>
      <c r="E21" s="743">
        <f t="shared" si="0"/>
        <v>0.435</v>
      </c>
      <c r="F21" s="743">
        <f t="shared" si="0"/>
        <v>0.129</v>
      </c>
      <c r="G21" s="743">
        <f t="shared" si="0"/>
        <v>0</v>
      </c>
      <c r="H21" s="743">
        <f t="shared" si="0"/>
        <v>0</v>
      </c>
      <c r="I21" s="743">
        <f t="shared" si="0"/>
        <v>9.9000000000000005E-2</v>
      </c>
      <c r="J21" s="743">
        <f t="shared" si="0"/>
        <v>2.7E-2</v>
      </c>
      <c r="K21" s="743">
        <f t="shared" si="0"/>
        <v>8.9999999999999993E-3</v>
      </c>
      <c r="L21" s="743">
        <f t="shared" si="0"/>
        <v>7.1999999999999995E-2</v>
      </c>
      <c r="M21" s="743">
        <f t="shared" si="0"/>
        <v>3.3000000000000002E-2</v>
      </c>
      <c r="N21" s="743">
        <f t="shared" si="0"/>
        <v>0.04</v>
      </c>
      <c r="O21" s="743">
        <f t="shared" si="0"/>
        <v>0.156</v>
      </c>
      <c r="P21" s="750">
        <f t="shared" si="1"/>
        <v>1</v>
      </c>
      <c r="S21" s="749">
        <f t="shared" si="4"/>
        <v>2008</v>
      </c>
      <c r="T21" s="751">
        <v>0</v>
      </c>
      <c r="U21" s="751">
        <v>5</v>
      </c>
      <c r="V21" s="752">
        <f t="shared" si="5"/>
        <v>0</v>
      </c>
      <c r="W21" s="753">
        <v>1</v>
      </c>
      <c r="X21" s="754">
        <f t="shared" si="2"/>
        <v>0</v>
      </c>
    </row>
    <row r="22" spans="2:24">
      <c r="B22" s="749">
        <f t="shared" si="3"/>
        <v>2009</v>
      </c>
      <c r="C22" s="741">
        <f>'[2]Fraksi pengelolaan sampah BaU'!F39</f>
        <v>0</v>
      </c>
      <c r="D22" s="742">
        <v>1</v>
      </c>
      <c r="E22" s="743">
        <f t="shared" si="0"/>
        <v>0.435</v>
      </c>
      <c r="F22" s="743">
        <f t="shared" si="0"/>
        <v>0.129</v>
      </c>
      <c r="G22" s="743">
        <f t="shared" si="0"/>
        <v>0</v>
      </c>
      <c r="H22" s="743">
        <f t="shared" si="0"/>
        <v>0</v>
      </c>
      <c r="I22" s="743">
        <f t="shared" si="0"/>
        <v>9.9000000000000005E-2</v>
      </c>
      <c r="J22" s="743">
        <f t="shared" si="0"/>
        <v>2.7E-2</v>
      </c>
      <c r="K22" s="743">
        <f t="shared" si="0"/>
        <v>8.9999999999999993E-3</v>
      </c>
      <c r="L22" s="743">
        <f t="shared" si="0"/>
        <v>7.1999999999999995E-2</v>
      </c>
      <c r="M22" s="743">
        <f t="shared" si="0"/>
        <v>3.3000000000000002E-2</v>
      </c>
      <c r="N22" s="743">
        <f t="shared" si="0"/>
        <v>0.04</v>
      </c>
      <c r="O22" s="743">
        <f t="shared" si="0"/>
        <v>0.156</v>
      </c>
      <c r="P22" s="750">
        <f t="shared" si="1"/>
        <v>1</v>
      </c>
      <c r="S22" s="749">
        <f t="shared" si="4"/>
        <v>2009</v>
      </c>
      <c r="T22" s="751">
        <v>0</v>
      </c>
      <c r="U22" s="751">
        <v>5</v>
      </c>
      <c r="V22" s="752">
        <f t="shared" si="5"/>
        <v>0</v>
      </c>
      <c r="W22" s="753">
        <v>1</v>
      </c>
      <c r="X22" s="754">
        <f t="shared" si="2"/>
        <v>0</v>
      </c>
    </row>
    <row r="23" spans="2:24">
      <c r="B23" s="749">
        <f t="shared" si="3"/>
        <v>2010</v>
      </c>
      <c r="C23" s="741">
        <f>'[2]Fraksi pengelolaan sampah BaU'!F40</f>
        <v>0</v>
      </c>
      <c r="D23" s="742">
        <v>1</v>
      </c>
      <c r="E23" s="743">
        <f t="shared" ref="E23:O38" si="6">E$8</f>
        <v>0.435</v>
      </c>
      <c r="F23" s="743">
        <f t="shared" si="6"/>
        <v>0.129</v>
      </c>
      <c r="G23" s="743">
        <f t="shared" si="0"/>
        <v>0</v>
      </c>
      <c r="H23" s="743">
        <f t="shared" si="6"/>
        <v>0</v>
      </c>
      <c r="I23" s="743">
        <f t="shared" si="0"/>
        <v>9.9000000000000005E-2</v>
      </c>
      <c r="J23" s="743">
        <f t="shared" si="6"/>
        <v>2.7E-2</v>
      </c>
      <c r="K23" s="743">
        <f t="shared" si="6"/>
        <v>8.9999999999999993E-3</v>
      </c>
      <c r="L23" s="743">
        <f t="shared" si="6"/>
        <v>7.1999999999999995E-2</v>
      </c>
      <c r="M23" s="743">
        <f t="shared" si="6"/>
        <v>3.3000000000000002E-2</v>
      </c>
      <c r="N23" s="743">
        <f t="shared" si="6"/>
        <v>0.04</v>
      </c>
      <c r="O23" s="743">
        <f t="shared" si="6"/>
        <v>0.156</v>
      </c>
      <c r="P23" s="750">
        <f t="shared" si="1"/>
        <v>1</v>
      </c>
      <c r="S23" s="749">
        <f t="shared" si="4"/>
        <v>2010</v>
      </c>
      <c r="T23" s="751">
        <v>0</v>
      </c>
      <c r="U23" s="751">
        <v>5</v>
      </c>
      <c r="V23" s="752">
        <f t="shared" si="5"/>
        <v>0</v>
      </c>
      <c r="W23" s="753">
        <v>1</v>
      </c>
      <c r="X23" s="754">
        <f t="shared" si="2"/>
        <v>0</v>
      </c>
    </row>
    <row r="24" spans="2:24">
      <c r="B24" s="749">
        <f t="shared" si="3"/>
        <v>2011</v>
      </c>
      <c r="C24" s="861">
        <f>'[3]Fraksi pengelolaan sampah BaU'!F29</f>
        <v>0</v>
      </c>
      <c r="D24" s="742">
        <v>1</v>
      </c>
      <c r="E24" s="743">
        <f t="shared" si="6"/>
        <v>0.435</v>
      </c>
      <c r="F24" s="743">
        <f t="shared" si="6"/>
        <v>0.129</v>
      </c>
      <c r="G24" s="743">
        <f t="shared" si="0"/>
        <v>0</v>
      </c>
      <c r="H24" s="743">
        <f t="shared" si="6"/>
        <v>0</v>
      </c>
      <c r="I24" s="743">
        <f t="shared" si="0"/>
        <v>9.9000000000000005E-2</v>
      </c>
      <c r="J24" s="743">
        <f t="shared" si="6"/>
        <v>2.7E-2</v>
      </c>
      <c r="K24" s="743">
        <f t="shared" si="6"/>
        <v>8.9999999999999993E-3</v>
      </c>
      <c r="L24" s="743">
        <f t="shared" si="6"/>
        <v>7.1999999999999995E-2</v>
      </c>
      <c r="M24" s="743">
        <f t="shared" si="6"/>
        <v>3.3000000000000002E-2</v>
      </c>
      <c r="N24" s="743">
        <f t="shared" si="6"/>
        <v>0.04</v>
      </c>
      <c r="O24" s="743">
        <f t="shared" si="6"/>
        <v>0.156</v>
      </c>
      <c r="P24" s="750">
        <f t="shared" si="1"/>
        <v>1</v>
      </c>
      <c r="S24" s="749">
        <f t="shared" si="4"/>
        <v>2011</v>
      </c>
      <c r="T24" s="751">
        <v>0</v>
      </c>
      <c r="U24" s="751">
        <v>5</v>
      </c>
      <c r="V24" s="752">
        <f t="shared" si="5"/>
        <v>0</v>
      </c>
      <c r="W24" s="753">
        <v>1</v>
      </c>
      <c r="X24" s="754">
        <f t="shared" si="2"/>
        <v>0</v>
      </c>
    </row>
    <row r="25" spans="2:24">
      <c r="B25" s="749">
        <f t="shared" si="3"/>
        <v>2012</v>
      </c>
      <c r="C25" s="861">
        <f>'[3]Fraksi pengelolaan sampah BaU'!F30</f>
        <v>0</v>
      </c>
      <c r="D25" s="742">
        <v>1</v>
      </c>
      <c r="E25" s="743">
        <f t="shared" si="6"/>
        <v>0.435</v>
      </c>
      <c r="F25" s="743">
        <f t="shared" si="6"/>
        <v>0.129</v>
      </c>
      <c r="G25" s="743">
        <f t="shared" si="0"/>
        <v>0</v>
      </c>
      <c r="H25" s="743">
        <f t="shared" si="6"/>
        <v>0</v>
      </c>
      <c r="I25" s="743">
        <f t="shared" si="0"/>
        <v>9.9000000000000005E-2</v>
      </c>
      <c r="J25" s="743">
        <f t="shared" si="6"/>
        <v>2.7E-2</v>
      </c>
      <c r="K25" s="743">
        <f t="shared" si="6"/>
        <v>8.9999999999999993E-3</v>
      </c>
      <c r="L25" s="743">
        <f t="shared" si="6"/>
        <v>7.1999999999999995E-2</v>
      </c>
      <c r="M25" s="743">
        <f t="shared" si="6"/>
        <v>3.3000000000000002E-2</v>
      </c>
      <c r="N25" s="743">
        <f t="shared" si="6"/>
        <v>0.04</v>
      </c>
      <c r="O25" s="743">
        <f t="shared" si="6"/>
        <v>0.156</v>
      </c>
      <c r="P25" s="750">
        <f t="shared" si="1"/>
        <v>1</v>
      </c>
      <c r="S25" s="749">
        <f t="shared" si="4"/>
        <v>2012</v>
      </c>
      <c r="T25" s="751">
        <v>0</v>
      </c>
      <c r="U25" s="751">
        <v>5</v>
      </c>
      <c r="V25" s="752">
        <f t="shared" si="5"/>
        <v>0</v>
      </c>
      <c r="W25" s="753">
        <v>1</v>
      </c>
      <c r="X25" s="754">
        <f t="shared" si="2"/>
        <v>0</v>
      </c>
    </row>
    <row r="26" spans="2:24">
      <c r="B26" s="749">
        <f t="shared" si="3"/>
        <v>2013</v>
      </c>
      <c r="C26" s="861">
        <f>'[3]Fraksi pengelolaan sampah BaU'!F31</f>
        <v>0</v>
      </c>
      <c r="D26" s="742">
        <v>1</v>
      </c>
      <c r="E26" s="743">
        <f t="shared" si="6"/>
        <v>0.435</v>
      </c>
      <c r="F26" s="743">
        <f t="shared" si="6"/>
        <v>0.129</v>
      </c>
      <c r="G26" s="743">
        <f t="shared" si="0"/>
        <v>0</v>
      </c>
      <c r="H26" s="743">
        <f t="shared" si="6"/>
        <v>0</v>
      </c>
      <c r="I26" s="743">
        <f t="shared" si="0"/>
        <v>9.9000000000000005E-2</v>
      </c>
      <c r="J26" s="743">
        <f t="shared" si="6"/>
        <v>2.7E-2</v>
      </c>
      <c r="K26" s="743">
        <f t="shared" si="6"/>
        <v>8.9999999999999993E-3</v>
      </c>
      <c r="L26" s="743">
        <f t="shared" si="6"/>
        <v>7.1999999999999995E-2</v>
      </c>
      <c r="M26" s="743">
        <f t="shared" si="6"/>
        <v>3.3000000000000002E-2</v>
      </c>
      <c r="N26" s="743">
        <f t="shared" si="6"/>
        <v>0.04</v>
      </c>
      <c r="O26" s="743">
        <f t="shared" si="6"/>
        <v>0.156</v>
      </c>
      <c r="P26" s="750">
        <f t="shared" si="1"/>
        <v>1</v>
      </c>
      <c r="S26" s="749">
        <f t="shared" si="4"/>
        <v>2013</v>
      </c>
      <c r="T26" s="751">
        <v>0</v>
      </c>
      <c r="U26" s="751">
        <v>5</v>
      </c>
      <c r="V26" s="752">
        <f t="shared" si="5"/>
        <v>0</v>
      </c>
      <c r="W26" s="753">
        <v>1</v>
      </c>
      <c r="X26" s="754">
        <f t="shared" si="2"/>
        <v>0</v>
      </c>
    </row>
    <row r="27" spans="2:24">
      <c r="B27" s="749">
        <f t="shared" si="3"/>
        <v>2014</v>
      </c>
      <c r="C27" s="861">
        <f>'[3]Fraksi pengelolaan sampah BaU'!F32</f>
        <v>0</v>
      </c>
      <c r="D27" s="742">
        <v>1</v>
      </c>
      <c r="E27" s="743">
        <f t="shared" si="6"/>
        <v>0.435</v>
      </c>
      <c r="F27" s="743">
        <f t="shared" si="6"/>
        <v>0.129</v>
      </c>
      <c r="G27" s="743">
        <f t="shared" si="0"/>
        <v>0</v>
      </c>
      <c r="H27" s="743">
        <f t="shared" si="6"/>
        <v>0</v>
      </c>
      <c r="I27" s="743">
        <f t="shared" si="0"/>
        <v>9.9000000000000005E-2</v>
      </c>
      <c r="J27" s="743">
        <f t="shared" si="6"/>
        <v>2.7E-2</v>
      </c>
      <c r="K27" s="743">
        <f t="shared" si="6"/>
        <v>8.9999999999999993E-3</v>
      </c>
      <c r="L27" s="743">
        <f t="shared" si="6"/>
        <v>7.1999999999999995E-2</v>
      </c>
      <c r="M27" s="743">
        <f t="shared" si="6"/>
        <v>3.3000000000000002E-2</v>
      </c>
      <c r="N27" s="743">
        <f t="shared" si="6"/>
        <v>0.04</v>
      </c>
      <c r="O27" s="743">
        <f t="shared" si="6"/>
        <v>0.156</v>
      </c>
      <c r="P27" s="750">
        <f t="shared" si="1"/>
        <v>1</v>
      </c>
      <c r="S27" s="749">
        <f t="shared" si="4"/>
        <v>2014</v>
      </c>
      <c r="T27" s="751">
        <v>0</v>
      </c>
      <c r="U27" s="751">
        <v>5</v>
      </c>
      <c r="V27" s="752">
        <f t="shared" si="5"/>
        <v>0</v>
      </c>
      <c r="W27" s="753">
        <v>1</v>
      </c>
      <c r="X27" s="754">
        <f t="shared" si="2"/>
        <v>0</v>
      </c>
    </row>
    <row r="28" spans="2:24">
      <c r="B28" s="749">
        <f t="shared" si="3"/>
        <v>2015</v>
      </c>
      <c r="C28" s="861">
        <f>'[3]Fraksi pengelolaan sampah BaU'!F33</f>
        <v>0</v>
      </c>
      <c r="D28" s="742">
        <v>1</v>
      </c>
      <c r="E28" s="743">
        <f t="shared" si="6"/>
        <v>0.435</v>
      </c>
      <c r="F28" s="743">
        <f t="shared" si="6"/>
        <v>0.129</v>
      </c>
      <c r="G28" s="743">
        <f t="shared" si="0"/>
        <v>0</v>
      </c>
      <c r="H28" s="743">
        <f t="shared" si="6"/>
        <v>0</v>
      </c>
      <c r="I28" s="743">
        <f t="shared" si="0"/>
        <v>9.9000000000000005E-2</v>
      </c>
      <c r="J28" s="743">
        <f t="shared" si="6"/>
        <v>2.7E-2</v>
      </c>
      <c r="K28" s="743">
        <f t="shared" si="6"/>
        <v>8.9999999999999993E-3</v>
      </c>
      <c r="L28" s="743">
        <f t="shared" si="6"/>
        <v>7.1999999999999995E-2</v>
      </c>
      <c r="M28" s="743">
        <f t="shared" si="6"/>
        <v>3.3000000000000002E-2</v>
      </c>
      <c r="N28" s="743">
        <f t="shared" si="6"/>
        <v>0.04</v>
      </c>
      <c r="O28" s="743">
        <f t="shared" si="6"/>
        <v>0.156</v>
      </c>
      <c r="P28" s="750">
        <f t="shared" si="1"/>
        <v>1</v>
      </c>
      <c r="S28" s="749">
        <f t="shared" si="4"/>
        <v>2015</v>
      </c>
      <c r="T28" s="751">
        <v>0</v>
      </c>
      <c r="U28" s="751">
        <v>5</v>
      </c>
      <c r="V28" s="752">
        <f t="shared" si="5"/>
        <v>0</v>
      </c>
      <c r="W28" s="753">
        <v>1</v>
      </c>
      <c r="X28" s="754">
        <f t="shared" si="2"/>
        <v>0</v>
      </c>
    </row>
    <row r="29" spans="2:24">
      <c r="B29" s="749">
        <f t="shared" si="3"/>
        <v>2016</v>
      </c>
      <c r="C29" s="861">
        <f>'[3]Fraksi pengelolaan sampah BaU'!F34</f>
        <v>0</v>
      </c>
      <c r="D29" s="742">
        <v>1</v>
      </c>
      <c r="E29" s="743">
        <f t="shared" si="6"/>
        <v>0.435</v>
      </c>
      <c r="F29" s="743">
        <f t="shared" si="6"/>
        <v>0.129</v>
      </c>
      <c r="G29" s="743">
        <f t="shared" si="6"/>
        <v>0</v>
      </c>
      <c r="H29" s="743">
        <f t="shared" si="6"/>
        <v>0</v>
      </c>
      <c r="I29" s="743">
        <f t="shared" si="6"/>
        <v>9.9000000000000005E-2</v>
      </c>
      <c r="J29" s="743">
        <f t="shared" si="6"/>
        <v>2.7E-2</v>
      </c>
      <c r="K29" s="743">
        <f t="shared" si="6"/>
        <v>8.9999999999999993E-3</v>
      </c>
      <c r="L29" s="743">
        <f t="shared" si="6"/>
        <v>7.1999999999999995E-2</v>
      </c>
      <c r="M29" s="743">
        <f t="shared" si="6"/>
        <v>3.3000000000000002E-2</v>
      </c>
      <c r="N29" s="743">
        <f t="shared" si="6"/>
        <v>0.04</v>
      </c>
      <c r="O29" s="743">
        <f t="shared" si="6"/>
        <v>0.156</v>
      </c>
      <c r="P29" s="750">
        <f t="shared" si="1"/>
        <v>1</v>
      </c>
      <c r="S29" s="749">
        <f t="shared" si="4"/>
        <v>2016</v>
      </c>
      <c r="T29" s="751">
        <v>0</v>
      </c>
      <c r="U29" s="751">
        <v>5</v>
      </c>
      <c r="V29" s="752">
        <f t="shared" si="5"/>
        <v>0</v>
      </c>
      <c r="W29" s="753">
        <v>1</v>
      </c>
      <c r="X29" s="754">
        <f t="shared" si="2"/>
        <v>0</v>
      </c>
    </row>
    <row r="30" spans="2:24">
      <c r="B30" s="749">
        <f t="shared" si="3"/>
        <v>2017</v>
      </c>
      <c r="C30" s="861">
        <f>'[3]Fraksi pengelolaan sampah BaU'!F35</f>
        <v>2.8599516</v>
      </c>
      <c r="D30" s="742">
        <v>1</v>
      </c>
      <c r="E30" s="743">
        <f t="shared" si="6"/>
        <v>0.435</v>
      </c>
      <c r="F30" s="743">
        <f t="shared" si="6"/>
        <v>0.129</v>
      </c>
      <c r="G30" s="743">
        <f t="shared" si="6"/>
        <v>0</v>
      </c>
      <c r="H30" s="743">
        <f t="shared" si="6"/>
        <v>0</v>
      </c>
      <c r="I30" s="743">
        <f t="shared" si="6"/>
        <v>9.9000000000000005E-2</v>
      </c>
      <c r="J30" s="743">
        <f t="shared" si="6"/>
        <v>2.7E-2</v>
      </c>
      <c r="K30" s="743">
        <f t="shared" si="6"/>
        <v>8.9999999999999993E-3</v>
      </c>
      <c r="L30" s="743">
        <f t="shared" si="6"/>
        <v>7.1999999999999995E-2</v>
      </c>
      <c r="M30" s="743">
        <f t="shared" si="6"/>
        <v>3.3000000000000002E-2</v>
      </c>
      <c r="N30" s="743">
        <f t="shared" si="6"/>
        <v>0.04</v>
      </c>
      <c r="O30" s="743">
        <f t="shared" si="6"/>
        <v>0.156</v>
      </c>
      <c r="P30" s="750">
        <f t="shared" si="1"/>
        <v>1</v>
      </c>
      <c r="S30" s="749">
        <f t="shared" si="4"/>
        <v>2017</v>
      </c>
      <c r="T30" s="751">
        <v>0</v>
      </c>
      <c r="U30" s="751">
        <v>5</v>
      </c>
      <c r="V30" s="752">
        <f t="shared" si="5"/>
        <v>0</v>
      </c>
      <c r="W30" s="753">
        <v>1</v>
      </c>
      <c r="X30" s="754">
        <f t="shared" si="2"/>
        <v>0</v>
      </c>
    </row>
    <row r="31" spans="2:24">
      <c r="B31" s="749">
        <f t="shared" si="3"/>
        <v>2018</v>
      </c>
      <c r="C31" s="861">
        <f>'[3]Fraksi pengelolaan sampah BaU'!F36</f>
        <v>3.1400134656000005</v>
      </c>
      <c r="D31" s="742">
        <v>1</v>
      </c>
      <c r="E31" s="743">
        <f t="shared" si="6"/>
        <v>0.435</v>
      </c>
      <c r="F31" s="743">
        <f t="shared" si="6"/>
        <v>0.129</v>
      </c>
      <c r="G31" s="743">
        <f t="shared" si="6"/>
        <v>0</v>
      </c>
      <c r="H31" s="743">
        <f t="shared" si="6"/>
        <v>0</v>
      </c>
      <c r="I31" s="743">
        <f t="shared" si="6"/>
        <v>9.9000000000000005E-2</v>
      </c>
      <c r="J31" s="743">
        <f t="shared" si="6"/>
        <v>2.7E-2</v>
      </c>
      <c r="K31" s="743">
        <f t="shared" si="6"/>
        <v>8.9999999999999993E-3</v>
      </c>
      <c r="L31" s="743">
        <f t="shared" si="6"/>
        <v>7.1999999999999995E-2</v>
      </c>
      <c r="M31" s="743">
        <f t="shared" si="6"/>
        <v>3.3000000000000002E-2</v>
      </c>
      <c r="N31" s="743">
        <f t="shared" si="6"/>
        <v>0.04</v>
      </c>
      <c r="O31" s="743">
        <f t="shared" si="6"/>
        <v>0.156</v>
      </c>
      <c r="P31" s="750">
        <f t="shared" si="1"/>
        <v>1</v>
      </c>
      <c r="S31" s="749">
        <f t="shared" si="4"/>
        <v>2018</v>
      </c>
      <c r="T31" s="751">
        <v>0</v>
      </c>
      <c r="U31" s="751">
        <v>5</v>
      </c>
      <c r="V31" s="752">
        <f t="shared" si="5"/>
        <v>0</v>
      </c>
      <c r="W31" s="753">
        <v>1</v>
      </c>
      <c r="X31" s="754">
        <f t="shared" si="2"/>
        <v>0</v>
      </c>
    </row>
    <row r="32" spans="2:24">
      <c r="B32" s="749">
        <f t="shared" si="3"/>
        <v>2019</v>
      </c>
      <c r="C32" s="861">
        <f>'[3]Fraksi pengelolaan sampah BaU'!F37</f>
        <v>3.4457236815012</v>
      </c>
      <c r="D32" s="742">
        <v>1</v>
      </c>
      <c r="E32" s="743">
        <f t="shared" si="6"/>
        <v>0.435</v>
      </c>
      <c r="F32" s="743">
        <f t="shared" si="6"/>
        <v>0.129</v>
      </c>
      <c r="G32" s="743">
        <f t="shared" si="6"/>
        <v>0</v>
      </c>
      <c r="H32" s="743">
        <f t="shared" si="6"/>
        <v>0</v>
      </c>
      <c r="I32" s="743">
        <f t="shared" si="6"/>
        <v>9.9000000000000005E-2</v>
      </c>
      <c r="J32" s="743">
        <f t="shared" si="6"/>
        <v>2.7E-2</v>
      </c>
      <c r="K32" s="743">
        <f t="shared" si="6"/>
        <v>8.9999999999999993E-3</v>
      </c>
      <c r="L32" s="743">
        <f t="shared" si="6"/>
        <v>7.1999999999999995E-2</v>
      </c>
      <c r="M32" s="743">
        <f t="shared" si="6"/>
        <v>3.3000000000000002E-2</v>
      </c>
      <c r="N32" s="743">
        <f t="shared" si="6"/>
        <v>0.04</v>
      </c>
      <c r="O32" s="743">
        <f t="shared" si="6"/>
        <v>0.156</v>
      </c>
      <c r="P32" s="750">
        <f t="shared" si="1"/>
        <v>1</v>
      </c>
      <c r="S32" s="749">
        <f t="shared" si="4"/>
        <v>2019</v>
      </c>
      <c r="T32" s="751">
        <v>0</v>
      </c>
      <c r="U32" s="751">
        <v>5</v>
      </c>
      <c r="V32" s="752">
        <f t="shared" si="5"/>
        <v>0</v>
      </c>
      <c r="W32" s="753">
        <v>1</v>
      </c>
      <c r="X32" s="754">
        <f t="shared" si="2"/>
        <v>0</v>
      </c>
    </row>
    <row r="33" spans="2:24">
      <c r="B33" s="749">
        <f t="shared" si="3"/>
        <v>2020</v>
      </c>
      <c r="C33" s="861">
        <f>'[3]Fraksi pengelolaan sampah BaU'!F38</f>
        <v>3.7793344571657932</v>
      </c>
      <c r="D33" s="742">
        <v>1</v>
      </c>
      <c r="E33" s="743">
        <f t="shared" ref="E33:O48" si="7">E$8</f>
        <v>0.435</v>
      </c>
      <c r="F33" s="743">
        <f t="shared" si="7"/>
        <v>0.129</v>
      </c>
      <c r="G33" s="743">
        <f t="shared" si="6"/>
        <v>0</v>
      </c>
      <c r="H33" s="743">
        <f t="shared" si="7"/>
        <v>0</v>
      </c>
      <c r="I33" s="743">
        <f t="shared" si="6"/>
        <v>9.9000000000000005E-2</v>
      </c>
      <c r="J33" s="743">
        <f t="shared" si="7"/>
        <v>2.7E-2</v>
      </c>
      <c r="K33" s="743">
        <f t="shared" si="7"/>
        <v>8.9999999999999993E-3</v>
      </c>
      <c r="L33" s="743">
        <f t="shared" si="7"/>
        <v>7.1999999999999995E-2</v>
      </c>
      <c r="M33" s="743">
        <f t="shared" si="7"/>
        <v>3.3000000000000002E-2</v>
      </c>
      <c r="N33" s="743">
        <f t="shared" si="7"/>
        <v>0.04</v>
      </c>
      <c r="O33" s="743">
        <f t="shared" si="7"/>
        <v>0.156</v>
      </c>
      <c r="P33" s="750">
        <f t="shared" si="1"/>
        <v>1</v>
      </c>
      <c r="S33" s="749">
        <f t="shared" si="4"/>
        <v>2020</v>
      </c>
      <c r="T33" s="751">
        <v>0</v>
      </c>
      <c r="U33" s="751">
        <v>5</v>
      </c>
      <c r="V33" s="752">
        <f t="shared" si="5"/>
        <v>0</v>
      </c>
      <c r="W33" s="753">
        <v>1</v>
      </c>
      <c r="X33" s="754">
        <f t="shared" si="2"/>
        <v>0</v>
      </c>
    </row>
    <row r="34" spans="2:24">
      <c r="B34" s="749">
        <f t="shared" si="3"/>
        <v>2021</v>
      </c>
      <c r="C34" s="861">
        <f>'[3]Fraksi pengelolaan sampah BaU'!F39</f>
        <v>4.143290144578696</v>
      </c>
      <c r="D34" s="742">
        <v>1</v>
      </c>
      <c r="E34" s="743">
        <f t="shared" si="7"/>
        <v>0.435</v>
      </c>
      <c r="F34" s="743">
        <f t="shared" si="7"/>
        <v>0.129</v>
      </c>
      <c r="G34" s="743">
        <f t="shared" si="6"/>
        <v>0</v>
      </c>
      <c r="H34" s="743">
        <f t="shared" si="7"/>
        <v>0</v>
      </c>
      <c r="I34" s="743">
        <f t="shared" si="6"/>
        <v>9.9000000000000005E-2</v>
      </c>
      <c r="J34" s="743">
        <f t="shared" si="7"/>
        <v>2.7E-2</v>
      </c>
      <c r="K34" s="743">
        <f t="shared" si="7"/>
        <v>8.9999999999999993E-3</v>
      </c>
      <c r="L34" s="743">
        <f t="shared" si="7"/>
        <v>7.1999999999999995E-2</v>
      </c>
      <c r="M34" s="743">
        <f t="shared" si="7"/>
        <v>3.3000000000000002E-2</v>
      </c>
      <c r="N34" s="743">
        <f t="shared" si="7"/>
        <v>0.04</v>
      </c>
      <c r="O34" s="743">
        <f t="shared" si="7"/>
        <v>0.156</v>
      </c>
      <c r="P34" s="750">
        <f t="shared" si="1"/>
        <v>1</v>
      </c>
      <c r="S34" s="749">
        <f t="shared" si="4"/>
        <v>2021</v>
      </c>
      <c r="T34" s="751">
        <v>0</v>
      </c>
      <c r="U34" s="751">
        <v>5</v>
      </c>
      <c r="V34" s="752">
        <f t="shared" si="5"/>
        <v>0</v>
      </c>
      <c r="W34" s="753">
        <v>1</v>
      </c>
      <c r="X34" s="754">
        <f t="shared" si="2"/>
        <v>0</v>
      </c>
    </row>
    <row r="35" spans="2:24">
      <c r="B35" s="749">
        <f t="shared" si="3"/>
        <v>2022</v>
      </c>
      <c r="C35" s="861">
        <f>'[3]Fraksi pengelolaan sampah BaU'!F40</f>
        <v>4.540243289031646</v>
      </c>
      <c r="D35" s="742">
        <v>1</v>
      </c>
      <c r="E35" s="743">
        <f t="shared" si="7"/>
        <v>0.435</v>
      </c>
      <c r="F35" s="743">
        <f t="shared" si="7"/>
        <v>0.129</v>
      </c>
      <c r="G35" s="743">
        <f t="shared" si="6"/>
        <v>0</v>
      </c>
      <c r="H35" s="743">
        <f t="shared" si="7"/>
        <v>0</v>
      </c>
      <c r="I35" s="743">
        <f t="shared" si="6"/>
        <v>9.9000000000000005E-2</v>
      </c>
      <c r="J35" s="743">
        <f t="shared" si="7"/>
        <v>2.7E-2</v>
      </c>
      <c r="K35" s="743">
        <f t="shared" si="7"/>
        <v>8.9999999999999993E-3</v>
      </c>
      <c r="L35" s="743">
        <f t="shared" si="7"/>
        <v>7.1999999999999995E-2</v>
      </c>
      <c r="M35" s="743">
        <f t="shared" si="7"/>
        <v>3.3000000000000002E-2</v>
      </c>
      <c r="N35" s="743">
        <f t="shared" si="7"/>
        <v>0.04</v>
      </c>
      <c r="O35" s="743">
        <f t="shared" si="7"/>
        <v>0.156</v>
      </c>
      <c r="P35" s="750">
        <f t="shared" si="1"/>
        <v>1</v>
      </c>
      <c r="S35" s="749">
        <f t="shared" si="4"/>
        <v>2022</v>
      </c>
      <c r="T35" s="751">
        <v>0</v>
      </c>
      <c r="U35" s="751">
        <v>5</v>
      </c>
      <c r="V35" s="752">
        <f t="shared" si="5"/>
        <v>0</v>
      </c>
      <c r="W35" s="753">
        <v>1</v>
      </c>
      <c r="X35" s="754">
        <f t="shared" si="2"/>
        <v>0</v>
      </c>
    </row>
    <row r="36" spans="2:24">
      <c r="B36" s="749">
        <f t="shared" si="3"/>
        <v>2023</v>
      </c>
      <c r="C36" s="861">
        <f>'[3]Fraksi pengelolaan sampah BaU'!F41</f>
        <v>4.9730719993942687</v>
      </c>
      <c r="D36" s="742">
        <v>1</v>
      </c>
      <c r="E36" s="743">
        <f t="shared" si="7"/>
        <v>0.435</v>
      </c>
      <c r="F36" s="743">
        <f t="shared" si="7"/>
        <v>0.129</v>
      </c>
      <c r="G36" s="743">
        <f t="shared" si="6"/>
        <v>0</v>
      </c>
      <c r="H36" s="743">
        <f t="shared" si="7"/>
        <v>0</v>
      </c>
      <c r="I36" s="743">
        <f t="shared" si="6"/>
        <v>9.9000000000000005E-2</v>
      </c>
      <c r="J36" s="743">
        <f t="shared" si="7"/>
        <v>2.7E-2</v>
      </c>
      <c r="K36" s="743">
        <f t="shared" si="7"/>
        <v>8.9999999999999993E-3</v>
      </c>
      <c r="L36" s="743">
        <f t="shared" si="7"/>
        <v>7.1999999999999995E-2</v>
      </c>
      <c r="M36" s="743">
        <f t="shared" si="7"/>
        <v>3.3000000000000002E-2</v>
      </c>
      <c r="N36" s="743">
        <f t="shared" si="7"/>
        <v>0.04</v>
      </c>
      <c r="O36" s="743">
        <f t="shared" si="7"/>
        <v>0.156</v>
      </c>
      <c r="P36" s="750">
        <f t="shared" si="1"/>
        <v>1</v>
      </c>
      <c r="S36" s="749">
        <f t="shared" si="4"/>
        <v>2023</v>
      </c>
      <c r="T36" s="751">
        <v>0</v>
      </c>
      <c r="U36" s="751">
        <v>5</v>
      </c>
      <c r="V36" s="752">
        <f t="shared" si="5"/>
        <v>0</v>
      </c>
      <c r="W36" s="753">
        <v>1</v>
      </c>
      <c r="X36" s="754">
        <f t="shared" si="2"/>
        <v>0</v>
      </c>
    </row>
    <row r="37" spans="2:24">
      <c r="B37" s="749">
        <f t="shared" si="3"/>
        <v>2024</v>
      </c>
      <c r="C37" s="861">
        <f>'[3]Fraksi pengelolaan sampah BaU'!F42</f>
        <v>5.4448987449825825</v>
      </c>
      <c r="D37" s="742">
        <v>1</v>
      </c>
      <c r="E37" s="743">
        <f t="shared" si="7"/>
        <v>0.435</v>
      </c>
      <c r="F37" s="743">
        <f t="shared" si="7"/>
        <v>0.129</v>
      </c>
      <c r="G37" s="743">
        <f t="shared" si="6"/>
        <v>0</v>
      </c>
      <c r="H37" s="743">
        <f t="shared" si="7"/>
        <v>0</v>
      </c>
      <c r="I37" s="743">
        <f t="shared" si="6"/>
        <v>9.9000000000000005E-2</v>
      </c>
      <c r="J37" s="743">
        <f t="shared" si="7"/>
        <v>2.7E-2</v>
      </c>
      <c r="K37" s="743">
        <f t="shared" si="7"/>
        <v>8.9999999999999993E-3</v>
      </c>
      <c r="L37" s="743">
        <f t="shared" si="7"/>
        <v>7.1999999999999995E-2</v>
      </c>
      <c r="M37" s="743">
        <f t="shared" si="7"/>
        <v>3.3000000000000002E-2</v>
      </c>
      <c r="N37" s="743">
        <f t="shared" si="7"/>
        <v>0.04</v>
      </c>
      <c r="O37" s="743">
        <f t="shared" si="7"/>
        <v>0.156</v>
      </c>
      <c r="P37" s="750">
        <f t="shared" si="1"/>
        <v>1</v>
      </c>
      <c r="S37" s="749">
        <f t="shared" si="4"/>
        <v>2024</v>
      </c>
      <c r="T37" s="751">
        <v>0</v>
      </c>
      <c r="U37" s="751">
        <v>5</v>
      </c>
      <c r="V37" s="752">
        <f t="shared" si="5"/>
        <v>0</v>
      </c>
      <c r="W37" s="753">
        <v>1</v>
      </c>
      <c r="X37" s="754">
        <f t="shared" si="2"/>
        <v>0</v>
      </c>
    </row>
    <row r="38" spans="2:24">
      <c r="B38" s="749">
        <f t="shared" si="3"/>
        <v>2025</v>
      </c>
      <c r="C38" s="861">
        <f>'[3]Fraksi pengelolaan sampah BaU'!F43</f>
        <v>5.9591106947420185</v>
      </c>
      <c r="D38" s="742">
        <v>1</v>
      </c>
      <c r="E38" s="743">
        <f t="shared" si="7"/>
        <v>0.435</v>
      </c>
      <c r="F38" s="743">
        <f t="shared" si="7"/>
        <v>0.129</v>
      </c>
      <c r="G38" s="743">
        <f t="shared" si="6"/>
        <v>0</v>
      </c>
      <c r="H38" s="743">
        <f t="shared" si="7"/>
        <v>0</v>
      </c>
      <c r="I38" s="743">
        <f t="shared" si="6"/>
        <v>9.9000000000000005E-2</v>
      </c>
      <c r="J38" s="743">
        <f t="shared" si="7"/>
        <v>2.7E-2</v>
      </c>
      <c r="K38" s="743">
        <f t="shared" si="7"/>
        <v>8.9999999999999993E-3</v>
      </c>
      <c r="L38" s="743">
        <f t="shared" si="7"/>
        <v>7.1999999999999995E-2</v>
      </c>
      <c r="M38" s="743">
        <f t="shared" si="7"/>
        <v>3.3000000000000002E-2</v>
      </c>
      <c r="N38" s="743">
        <f t="shared" si="7"/>
        <v>0.04</v>
      </c>
      <c r="O38" s="743">
        <f t="shared" si="7"/>
        <v>0.156</v>
      </c>
      <c r="P38" s="750">
        <f t="shared" si="1"/>
        <v>1</v>
      </c>
      <c r="S38" s="749">
        <f t="shared" si="4"/>
        <v>2025</v>
      </c>
      <c r="T38" s="751">
        <v>0</v>
      </c>
      <c r="U38" s="751">
        <v>5</v>
      </c>
      <c r="V38" s="752">
        <f t="shared" si="5"/>
        <v>0</v>
      </c>
      <c r="W38" s="753">
        <v>1</v>
      </c>
      <c r="X38" s="754">
        <f t="shared" si="2"/>
        <v>0</v>
      </c>
    </row>
    <row r="39" spans="2:24">
      <c r="B39" s="749">
        <f t="shared" si="3"/>
        <v>2026</v>
      </c>
      <c r="C39" s="861">
        <f>'[3]Fraksi pengelolaan sampah BaU'!F44</f>
        <v>6.5193817237543206</v>
      </c>
      <c r="D39" s="742">
        <v>1</v>
      </c>
      <c r="E39" s="743">
        <f t="shared" si="7"/>
        <v>0.435</v>
      </c>
      <c r="F39" s="743">
        <f t="shared" si="7"/>
        <v>0.129</v>
      </c>
      <c r="G39" s="743">
        <f t="shared" si="7"/>
        <v>0</v>
      </c>
      <c r="H39" s="743">
        <f t="shared" si="7"/>
        <v>0</v>
      </c>
      <c r="I39" s="743">
        <f t="shared" si="7"/>
        <v>9.9000000000000005E-2</v>
      </c>
      <c r="J39" s="743">
        <f t="shared" si="7"/>
        <v>2.7E-2</v>
      </c>
      <c r="K39" s="743">
        <f t="shared" si="7"/>
        <v>8.9999999999999993E-3</v>
      </c>
      <c r="L39" s="743">
        <f t="shared" si="7"/>
        <v>7.1999999999999995E-2</v>
      </c>
      <c r="M39" s="743">
        <f t="shared" si="7"/>
        <v>3.3000000000000002E-2</v>
      </c>
      <c r="N39" s="743">
        <f t="shared" si="7"/>
        <v>0.04</v>
      </c>
      <c r="O39" s="743">
        <f t="shared" si="7"/>
        <v>0.156</v>
      </c>
      <c r="P39" s="750">
        <f t="shared" si="1"/>
        <v>1</v>
      </c>
      <c r="S39" s="749">
        <f t="shared" si="4"/>
        <v>2026</v>
      </c>
      <c r="T39" s="751">
        <v>0</v>
      </c>
      <c r="U39" s="751">
        <v>5</v>
      </c>
      <c r="V39" s="752">
        <f t="shared" si="5"/>
        <v>0</v>
      </c>
      <c r="W39" s="753">
        <v>1</v>
      </c>
      <c r="X39" s="754">
        <f t="shared" si="2"/>
        <v>0</v>
      </c>
    </row>
    <row r="40" spans="2:24">
      <c r="B40" s="749">
        <f t="shared" si="3"/>
        <v>2027</v>
      </c>
      <c r="C40" s="861">
        <f>'[3]Fraksi pengelolaan sampah BaU'!F45</f>
        <v>7.1296962221101392</v>
      </c>
      <c r="D40" s="742">
        <v>1</v>
      </c>
      <c r="E40" s="743">
        <f t="shared" si="7"/>
        <v>0.435</v>
      </c>
      <c r="F40" s="743">
        <f t="shared" si="7"/>
        <v>0.129</v>
      </c>
      <c r="G40" s="743">
        <f t="shared" si="7"/>
        <v>0</v>
      </c>
      <c r="H40" s="743">
        <f t="shared" si="7"/>
        <v>0</v>
      </c>
      <c r="I40" s="743">
        <f t="shared" si="7"/>
        <v>9.9000000000000005E-2</v>
      </c>
      <c r="J40" s="743">
        <f t="shared" si="7"/>
        <v>2.7E-2</v>
      </c>
      <c r="K40" s="743">
        <f t="shared" si="7"/>
        <v>8.9999999999999993E-3</v>
      </c>
      <c r="L40" s="743">
        <f t="shared" si="7"/>
        <v>7.1999999999999995E-2</v>
      </c>
      <c r="M40" s="743">
        <f t="shared" si="7"/>
        <v>3.3000000000000002E-2</v>
      </c>
      <c r="N40" s="743">
        <f t="shared" si="7"/>
        <v>0.04</v>
      </c>
      <c r="O40" s="743">
        <f t="shared" si="7"/>
        <v>0.156</v>
      </c>
      <c r="P40" s="750">
        <f t="shared" si="1"/>
        <v>1</v>
      </c>
      <c r="S40" s="749">
        <f t="shared" si="4"/>
        <v>2027</v>
      </c>
      <c r="T40" s="751">
        <v>0</v>
      </c>
      <c r="U40" s="751">
        <v>5</v>
      </c>
      <c r="V40" s="752">
        <f t="shared" si="5"/>
        <v>0</v>
      </c>
      <c r="W40" s="753">
        <v>1</v>
      </c>
      <c r="X40" s="754">
        <f t="shared" si="2"/>
        <v>0</v>
      </c>
    </row>
    <row r="41" spans="2:24">
      <c r="B41" s="749">
        <f t="shared" si="3"/>
        <v>2028</v>
      </c>
      <c r="C41" s="861">
        <f>'[3]Fraksi pengelolaan sampah BaU'!F46</f>
        <v>7.7943748520200193</v>
      </c>
      <c r="D41" s="742">
        <v>1</v>
      </c>
      <c r="E41" s="743">
        <f t="shared" si="7"/>
        <v>0.435</v>
      </c>
      <c r="F41" s="743">
        <f t="shared" si="7"/>
        <v>0.129</v>
      </c>
      <c r="G41" s="743">
        <f t="shared" si="7"/>
        <v>0</v>
      </c>
      <c r="H41" s="743">
        <f t="shared" si="7"/>
        <v>0</v>
      </c>
      <c r="I41" s="743">
        <f t="shared" si="7"/>
        <v>9.9000000000000005E-2</v>
      </c>
      <c r="J41" s="743">
        <f t="shared" si="7"/>
        <v>2.7E-2</v>
      </c>
      <c r="K41" s="743">
        <f t="shared" si="7"/>
        <v>8.9999999999999993E-3</v>
      </c>
      <c r="L41" s="743">
        <f t="shared" si="7"/>
        <v>7.1999999999999995E-2</v>
      </c>
      <c r="M41" s="743">
        <f t="shared" si="7"/>
        <v>3.3000000000000002E-2</v>
      </c>
      <c r="N41" s="743">
        <f t="shared" si="7"/>
        <v>0.04</v>
      </c>
      <c r="O41" s="743">
        <f t="shared" si="7"/>
        <v>0.156</v>
      </c>
      <c r="P41" s="750">
        <f t="shared" si="1"/>
        <v>1</v>
      </c>
      <c r="S41" s="749">
        <f t="shared" si="4"/>
        <v>2028</v>
      </c>
      <c r="T41" s="751">
        <v>0</v>
      </c>
      <c r="U41" s="751">
        <v>5</v>
      </c>
      <c r="V41" s="752">
        <f t="shared" si="5"/>
        <v>0</v>
      </c>
      <c r="W41" s="753">
        <v>1</v>
      </c>
      <c r="X41" s="754">
        <f t="shared" si="2"/>
        <v>0</v>
      </c>
    </row>
    <row r="42" spans="2:24">
      <c r="B42" s="749">
        <f t="shared" si="3"/>
        <v>2029</v>
      </c>
      <c r="C42" s="861">
        <f>'[3]Fraksi pengelolaan sampah BaU'!F47</f>
        <v>8.5181024107291172</v>
      </c>
      <c r="D42" s="742">
        <v>1</v>
      </c>
      <c r="E42" s="743">
        <f t="shared" si="7"/>
        <v>0.435</v>
      </c>
      <c r="F42" s="743">
        <f t="shared" si="7"/>
        <v>0.129</v>
      </c>
      <c r="G42" s="743">
        <f t="shared" si="7"/>
        <v>0</v>
      </c>
      <c r="H42" s="743">
        <f t="shared" si="7"/>
        <v>0</v>
      </c>
      <c r="I42" s="743">
        <f t="shared" si="7"/>
        <v>9.9000000000000005E-2</v>
      </c>
      <c r="J42" s="743">
        <f t="shared" si="7"/>
        <v>2.7E-2</v>
      </c>
      <c r="K42" s="743">
        <f t="shared" si="7"/>
        <v>8.9999999999999993E-3</v>
      </c>
      <c r="L42" s="743">
        <f t="shared" si="7"/>
        <v>7.1999999999999995E-2</v>
      </c>
      <c r="M42" s="743">
        <f t="shared" si="7"/>
        <v>3.3000000000000002E-2</v>
      </c>
      <c r="N42" s="743">
        <f t="shared" si="7"/>
        <v>0.04</v>
      </c>
      <c r="O42" s="743">
        <f t="shared" si="7"/>
        <v>0.156</v>
      </c>
      <c r="P42" s="750">
        <f t="shared" si="1"/>
        <v>1</v>
      </c>
      <c r="S42" s="749">
        <f t="shared" si="4"/>
        <v>2029</v>
      </c>
      <c r="T42" s="751">
        <v>0</v>
      </c>
      <c r="U42" s="751">
        <v>5</v>
      </c>
      <c r="V42" s="752">
        <f t="shared" si="5"/>
        <v>0</v>
      </c>
      <c r="W42" s="753">
        <v>1</v>
      </c>
      <c r="X42" s="754">
        <f t="shared" si="2"/>
        <v>0</v>
      </c>
    </row>
    <row r="43" spans="2:24">
      <c r="B43" s="749">
        <f t="shared" si="3"/>
        <v>2030</v>
      </c>
      <c r="C43" s="861">
        <f>'[3]Fraksi pengelolaan sampah BaU'!F48</f>
        <v>9.3090360000000008</v>
      </c>
      <c r="D43" s="742">
        <v>1</v>
      </c>
      <c r="E43" s="743">
        <f t="shared" ref="E43:O58" si="8">E$8</f>
        <v>0.435</v>
      </c>
      <c r="F43" s="743">
        <f t="shared" si="8"/>
        <v>0.129</v>
      </c>
      <c r="G43" s="743">
        <f t="shared" si="7"/>
        <v>0</v>
      </c>
      <c r="H43" s="743">
        <f t="shared" si="8"/>
        <v>0</v>
      </c>
      <c r="I43" s="743">
        <f t="shared" si="7"/>
        <v>9.9000000000000005E-2</v>
      </c>
      <c r="J43" s="743">
        <f t="shared" si="8"/>
        <v>2.7E-2</v>
      </c>
      <c r="K43" s="743">
        <f t="shared" si="8"/>
        <v>8.9999999999999993E-3</v>
      </c>
      <c r="L43" s="743">
        <f t="shared" si="8"/>
        <v>7.1999999999999995E-2</v>
      </c>
      <c r="M43" s="743">
        <f t="shared" si="8"/>
        <v>3.3000000000000002E-2</v>
      </c>
      <c r="N43" s="743">
        <f t="shared" si="8"/>
        <v>0.04</v>
      </c>
      <c r="O43" s="743">
        <f t="shared" si="8"/>
        <v>0.156</v>
      </c>
      <c r="P43" s="750">
        <f t="shared" si="1"/>
        <v>1</v>
      </c>
      <c r="S43" s="749">
        <f t="shared" si="4"/>
        <v>2030</v>
      </c>
      <c r="T43" s="751">
        <v>0</v>
      </c>
      <c r="U43" s="751">
        <v>5</v>
      </c>
      <c r="V43" s="752">
        <f t="shared" si="5"/>
        <v>0</v>
      </c>
      <c r="W43" s="753">
        <v>1</v>
      </c>
      <c r="X43" s="754">
        <f t="shared" si="2"/>
        <v>0</v>
      </c>
    </row>
    <row r="44" spans="2:24">
      <c r="B44" s="749">
        <f t="shared" si="3"/>
        <v>2031</v>
      </c>
      <c r="C44" s="755"/>
      <c r="D44" s="742">
        <v>1</v>
      </c>
      <c r="E44" s="743">
        <f t="shared" si="8"/>
        <v>0.435</v>
      </c>
      <c r="F44" s="743">
        <f t="shared" si="8"/>
        <v>0.129</v>
      </c>
      <c r="G44" s="743">
        <f t="shared" si="7"/>
        <v>0</v>
      </c>
      <c r="H44" s="743">
        <f t="shared" si="8"/>
        <v>0</v>
      </c>
      <c r="I44" s="743">
        <f t="shared" si="7"/>
        <v>9.9000000000000005E-2</v>
      </c>
      <c r="J44" s="743">
        <f t="shared" si="8"/>
        <v>2.7E-2</v>
      </c>
      <c r="K44" s="743">
        <f t="shared" si="8"/>
        <v>8.9999999999999993E-3</v>
      </c>
      <c r="L44" s="743">
        <f t="shared" si="8"/>
        <v>7.1999999999999995E-2</v>
      </c>
      <c r="M44" s="743">
        <f t="shared" si="8"/>
        <v>3.3000000000000002E-2</v>
      </c>
      <c r="N44" s="743">
        <f t="shared" si="8"/>
        <v>0.04</v>
      </c>
      <c r="O44" s="743">
        <f t="shared" si="8"/>
        <v>0.156</v>
      </c>
      <c r="P44" s="750">
        <f t="shared" si="1"/>
        <v>1</v>
      </c>
      <c r="S44" s="749">
        <f t="shared" si="4"/>
        <v>2031</v>
      </c>
      <c r="T44" s="751">
        <v>0</v>
      </c>
      <c r="U44" s="751">
        <v>5</v>
      </c>
      <c r="V44" s="752">
        <f t="shared" si="5"/>
        <v>0</v>
      </c>
      <c r="W44" s="753">
        <v>1</v>
      </c>
      <c r="X44" s="754">
        <f t="shared" si="2"/>
        <v>0</v>
      </c>
    </row>
    <row r="45" spans="2:24">
      <c r="B45" s="749">
        <f t="shared" si="3"/>
        <v>2032</v>
      </c>
      <c r="C45" s="755"/>
      <c r="D45" s="742">
        <v>1</v>
      </c>
      <c r="E45" s="743">
        <f t="shared" si="8"/>
        <v>0.435</v>
      </c>
      <c r="F45" s="743">
        <f t="shared" si="8"/>
        <v>0.129</v>
      </c>
      <c r="G45" s="743">
        <f t="shared" si="7"/>
        <v>0</v>
      </c>
      <c r="H45" s="743">
        <f t="shared" si="8"/>
        <v>0</v>
      </c>
      <c r="I45" s="743">
        <f t="shared" si="7"/>
        <v>9.9000000000000005E-2</v>
      </c>
      <c r="J45" s="743">
        <f t="shared" si="8"/>
        <v>2.7E-2</v>
      </c>
      <c r="K45" s="743">
        <f t="shared" si="8"/>
        <v>8.9999999999999993E-3</v>
      </c>
      <c r="L45" s="743">
        <f t="shared" si="8"/>
        <v>7.1999999999999995E-2</v>
      </c>
      <c r="M45" s="743">
        <f t="shared" si="8"/>
        <v>3.3000000000000002E-2</v>
      </c>
      <c r="N45" s="743">
        <f t="shared" si="8"/>
        <v>0.04</v>
      </c>
      <c r="O45" s="743">
        <f t="shared" si="8"/>
        <v>0.156</v>
      </c>
      <c r="P45" s="750">
        <f t="shared" ref="P45:P76" si="9">SUM(E45:O45)</f>
        <v>1</v>
      </c>
      <c r="S45" s="749">
        <f t="shared" si="4"/>
        <v>2032</v>
      </c>
      <c r="T45" s="751">
        <v>0</v>
      </c>
      <c r="U45" s="751">
        <v>5</v>
      </c>
      <c r="V45" s="752">
        <f t="shared" si="5"/>
        <v>0</v>
      </c>
      <c r="W45" s="753">
        <v>1</v>
      </c>
      <c r="X45" s="754">
        <f t="shared" ref="X45:X76" si="10">V45*W45</f>
        <v>0</v>
      </c>
    </row>
    <row r="46" spans="2:24">
      <c r="B46" s="749">
        <f t="shared" ref="B46:B77" si="11">B45+1</f>
        <v>2033</v>
      </c>
      <c r="C46" s="755"/>
      <c r="D46" s="742">
        <v>1</v>
      </c>
      <c r="E46" s="743">
        <f t="shared" si="8"/>
        <v>0.435</v>
      </c>
      <c r="F46" s="743">
        <f t="shared" si="8"/>
        <v>0.129</v>
      </c>
      <c r="G46" s="743">
        <f t="shared" si="7"/>
        <v>0</v>
      </c>
      <c r="H46" s="743">
        <f t="shared" si="8"/>
        <v>0</v>
      </c>
      <c r="I46" s="743">
        <f t="shared" si="7"/>
        <v>9.9000000000000005E-2</v>
      </c>
      <c r="J46" s="743">
        <f t="shared" si="8"/>
        <v>2.7E-2</v>
      </c>
      <c r="K46" s="743">
        <f t="shared" si="8"/>
        <v>8.9999999999999993E-3</v>
      </c>
      <c r="L46" s="743">
        <f t="shared" si="8"/>
        <v>7.1999999999999995E-2</v>
      </c>
      <c r="M46" s="743">
        <f t="shared" si="8"/>
        <v>3.3000000000000002E-2</v>
      </c>
      <c r="N46" s="743">
        <f t="shared" si="8"/>
        <v>0.04</v>
      </c>
      <c r="O46" s="743">
        <f t="shared" si="8"/>
        <v>0.156</v>
      </c>
      <c r="P46" s="750">
        <f t="shared" si="9"/>
        <v>1</v>
      </c>
      <c r="S46" s="749">
        <f t="shared" si="4"/>
        <v>2033</v>
      </c>
      <c r="T46" s="751">
        <v>0</v>
      </c>
      <c r="U46" s="751">
        <v>5</v>
      </c>
      <c r="V46" s="752">
        <f t="shared" si="5"/>
        <v>0</v>
      </c>
      <c r="W46" s="753">
        <v>1</v>
      </c>
      <c r="X46" s="754">
        <f t="shared" si="10"/>
        <v>0</v>
      </c>
    </row>
    <row r="47" spans="2:24">
      <c r="B47" s="749">
        <f t="shared" si="11"/>
        <v>2034</v>
      </c>
      <c r="C47" s="755"/>
      <c r="D47" s="742">
        <v>1</v>
      </c>
      <c r="E47" s="743">
        <f t="shared" si="8"/>
        <v>0.435</v>
      </c>
      <c r="F47" s="743">
        <f t="shared" si="8"/>
        <v>0.129</v>
      </c>
      <c r="G47" s="743">
        <f t="shared" si="7"/>
        <v>0</v>
      </c>
      <c r="H47" s="743">
        <f t="shared" si="8"/>
        <v>0</v>
      </c>
      <c r="I47" s="743">
        <f t="shared" si="7"/>
        <v>9.9000000000000005E-2</v>
      </c>
      <c r="J47" s="743">
        <f t="shared" si="8"/>
        <v>2.7E-2</v>
      </c>
      <c r="K47" s="743">
        <f t="shared" si="8"/>
        <v>8.9999999999999993E-3</v>
      </c>
      <c r="L47" s="743">
        <f t="shared" si="8"/>
        <v>7.1999999999999995E-2</v>
      </c>
      <c r="M47" s="743">
        <f t="shared" si="8"/>
        <v>3.3000000000000002E-2</v>
      </c>
      <c r="N47" s="743">
        <f t="shared" si="8"/>
        <v>0.04</v>
      </c>
      <c r="O47" s="743">
        <f t="shared" si="8"/>
        <v>0.156</v>
      </c>
      <c r="P47" s="750">
        <f t="shared" si="9"/>
        <v>1</v>
      </c>
      <c r="S47" s="749">
        <f t="shared" si="4"/>
        <v>2034</v>
      </c>
      <c r="T47" s="751">
        <v>0</v>
      </c>
      <c r="U47" s="751">
        <v>5</v>
      </c>
      <c r="V47" s="752">
        <f t="shared" si="5"/>
        <v>0</v>
      </c>
      <c r="W47" s="753">
        <v>1</v>
      </c>
      <c r="X47" s="754">
        <f t="shared" si="10"/>
        <v>0</v>
      </c>
    </row>
    <row r="48" spans="2:24">
      <c r="B48" s="749">
        <f t="shared" si="11"/>
        <v>2035</v>
      </c>
      <c r="C48" s="755"/>
      <c r="D48" s="742">
        <v>1</v>
      </c>
      <c r="E48" s="743">
        <f t="shared" si="8"/>
        <v>0.435</v>
      </c>
      <c r="F48" s="743">
        <f t="shared" si="8"/>
        <v>0.129</v>
      </c>
      <c r="G48" s="743">
        <f t="shared" si="7"/>
        <v>0</v>
      </c>
      <c r="H48" s="743">
        <f t="shared" si="8"/>
        <v>0</v>
      </c>
      <c r="I48" s="743">
        <f t="shared" si="7"/>
        <v>9.9000000000000005E-2</v>
      </c>
      <c r="J48" s="743">
        <f t="shared" si="8"/>
        <v>2.7E-2</v>
      </c>
      <c r="K48" s="743">
        <f t="shared" si="8"/>
        <v>8.9999999999999993E-3</v>
      </c>
      <c r="L48" s="743">
        <f t="shared" si="8"/>
        <v>7.1999999999999995E-2</v>
      </c>
      <c r="M48" s="743">
        <f t="shared" si="8"/>
        <v>3.3000000000000002E-2</v>
      </c>
      <c r="N48" s="743">
        <f t="shared" si="8"/>
        <v>0.04</v>
      </c>
      <c r="O48" s="743">
        <f t="shared" si="8"/>
        <v>0.156</v>
      </c>
      <c r="P48" s="750">
        <f t="shared" si="9"/>
        <v>1</v>
      </c>
      <c r="S48" s="749">
        <f t="shared" si="4"/>
        <v>2035</v>
      </c>
      <c r="T48" s="751">
        <v>0</v>
      </c>
      <c r="U48" s="751">
        <v>5</v>
      </c>
      <c r="V48" s="752">
        <f t="shared" si="5"/>
        <v>0</v>
      </c>
      <c r="W48" s="753">
        <v>1</v>
      </c>
      <c r="X48" s="754">
        <f t="shared" si="10"/>
        <v>0</v>
      </c>
    </row>
    <row r="49" spans="2:24">
      <c r="B49" s="749">
        <f t="shared" si="11"/>
        <v>2036</v>
      </c>
      <c r="C49" s="755"/>
      <c r="D49" s="742">
        <v>1</v>
      </c>
      <c r="E49" s="743">
        <f t="shared" si="8"/>
        <v>0.435</v>
      </c>
      <c r="F49" s="743">
        <f t="shared" si="8"/>
        <v>0.129</v>
      </c>
      <c r="G49" s="743">
        <f t="shared" si="8"/>
        <v>0</v>
      </c>
      <c r="H49" s="743">
        <f t="shared" si="8"/>
        <v>0</v>
      </c>
      <c r="I49" s="743">
        <f t="shared" si="8"/>
        <v>9.9000000000000005E-2</v>
      </c>
      <c r="J49" s="743">
        <f t="shared" si="8"/>
        <v>2.7E-2</v>
      </c>
      <c r="K49" s="743">
        <f t="shared" si="8"/>
        <v>8.9999999999999993E-3</v>
      </c>
      <c r="L49" s="743">
        <f t="shared" si="8"/>
        <v>7.1999999999999995E-2</v>
      </c>
      <c r="M49" s="743">
        <f t="shared" si="8"/>
        <v>3.3000000000000002E-2</v>
      </c>
      <c r="N49" s="743">
        <f t="shared" si="8"/>
        <v>0.04</v>
      </c>
      <c r="O49" s="743">
        <f t="shared" si="8"/>
        <v>0.156</v>
      </c>
      <c r="P49" s="750">
        <f t="shared" si="9"/>
        <v>1</v>
      </c>
      <c r="S49" s="749">
        <f t="shared" si="4"/>
        <v>2036</v>
      </c>
      <c r="T49" s="751">
        <v>0</v>
      </c>
      <c r="U49" s="751">
        <v>5</v>
      </c>
      <c r="V49" s="752">
        <f t="shared" si="5"/>
        <v>0</v>
      </c>
      <c r="W49" s="753">
        <v>1</v>
      </c>
      <c r="X49" s="754">
        <f t="shared" si="10"/>
        <v>0</v>
      </c>
    </row>
    <row r="50" spans="2:24">
      <c r="B50" s="749">
        <f t="shared" si="11"/>
        <v>2037</v>
      </c>
      <c r="C50" s="755"/>
      <c r="D50" s="742">
        <v>1</v>
      </c>
      <c r="E50" s="743">
        <f t="shared" si="8"/>
        <v>0.435</v>
      </c>
      <c r="F50" s="743">
        <f t="shared" si="8"/>
        <v>0.129</v>
      </c>
      <c r="G50" s="743">
        <f t="shared" si="8"/>
        <v>0</v>
      </c>
      <c r="H50" s="743">
        <f t="shared" si="8"/>
        <v>0</v>
      </c>
      <c r="I50" s="743">
        <f t="shared" si="8"/>
        <v>9.9000000000000005E-2</v>
      </c>
      <c r="J50" s="743">
        <f t="shared" si="8"/>
        <v>2.7E-2</v>
      </c>
      <c r="K50" s="743">
        <f t="shared" si="8"/>
        <v>8.9999999999999993E-3</v>
      </c>
      <c r="L50" s="743">
        <f t="shared" si="8"/>
        <v>7.1999999999999995E-2</v>
      </c>
      <c r="M50" s="743">
        <f t="shared" si="8"/>
        <v>3.3000000000000002E-2</v>
      </c>
      <c r="N50" s="743">
        <f t="shared" si="8"/>
        <v>0.04</v>
      </c>
      <c r="O50" s="743">
        <f t="shared" si="8"/>
        <v>0.156</v>
      </c>
      <c r="P50" s="750">
        <f t="shared" si="9"/>
        <v>1</v>
      </c>
      <c r="S50" s="749">
        <f t="shared" si="4"/>
        <v>2037</v>
      </c>
      <c r="T50" s="751">
        <v>0</v>
      </c>
      <c r="U50" s="751">
        <v>5</v>
      </c>
      <c r="V50" s="752">
        <f t="shared" si="5"/>
        <v>0</v>
      </c>
      <c r="W50" s="753">
        <v>1</v>
      </c>
      <c r="X50" s="754">
        <f t="shared" si="10"/>
        <v>0</v>
      </c>
    </row>
    <row r="51" spans="2:24">
      <c r="B51" s="749">
        <f t="shared" si="11"/>
        <v>2038</v>
      </c>
      <c r="C51" s="755"/>
      <c r="D51" s="742">
        <v>1</v>
      </c>
      <c r="E51" s="743">
        <f t="shared" si="8"/>
        <v>0.435</v>
      </c>
      <c r="F51" s="743">
        <f t="shared" si="8"/>
        <v>0.129</v>
      </c>
      <c r="G51" s="743">
        <f t="shared" si="8"/>
        <v>0</v>
      </c>
      <c r="H51" s="743">
        <f t="shared" si="8"/>
        <v>0</v>
      </c>
      <c r="I51" s="743">
        <f t="shared" si="8"/>
        <v>9.9000000000000005E-2</v>
      </c>
      <c r="J51" s="743">
        <f t="shared" si="8"/>
        <v>2.7E-2</v>
      </c>
      <c r="K51" s="743">
        <f t="shared" si="8"/>
        <v>8.9999999999999993E-3</v>
      </c>
      <c r="L51" s="743">
        <f t="shared" si="8"/>
        <v>7.1999999999999995E-2</v>
      </c>
      <c r="M51" s="743">
        <f t="shared" si="8"/>
        <v>3.3000000000000002E-2</v>
      </c>
      <c r="N51" s="743">
        <f t="shared" si="8"/>
        <v>0.04</v>
      </c>
      <c r="O51" s="743">
        <f t="shared" si="8"/>
        <v>0.156</v>
      </c>
      <c r="P51" s="750">
        <f t="shared" si="9"/>
        <v>1</v>
      </c>
      <c r="S51" s="749">
        <f t="shared" si="4"/>
        <v>2038</v>
      </c>
      <c r="T51" s="751">
        <v>0</v>
      </c>
      <c r="U51" s="751">
        <v>5</v>
      </c>
      <c r="V51" s="752">
        <f t="shared" si="5"/>
        <v>0</v>
      </c>
      <c r="W51" s="753">
        <v>1</v>
      </c>
      <c r="X51" s="754">
        <f t="shared" si="10"/>
        <v>0</v>
      </c>
    </row>
    <row r="52" spans="2:24">
      <c r="B52" s="749">
        <f t="shared" si="11"/>
        <v>2039</v>
      </c>
      <c r="C52" s="755"/>
      <c r="D52" s="742">
        <v>1</v>
      </c>
      <c r="E52" s="743">
        <f t="shared" si="8"/>
        <v>0.435</v>
      </c>
      <c r="F52" s="743">
        <f t="shared" si="8"/>
        <v>0.129</v>
      </c>
      <c r="G52" s="743">
        <f t="shared" si="8"/>
        <v>0</v>
      </c>
      <c r="H52" s="743">
        <f t="shared" si="8"/>
        <v>0</v>
      </c>
      <c r="I52" s="743">
        <f t="shared" si="8"/>
        <v>9.9000000000000005E-2</v>
      </c>
      <c r="J52" s="743">
        <f t="shared" si="8"/>
        <v>2.7E-2</v>
      </c>
      <c r="K52" s="743">
        <f t="shared" si="8"/>
        <v>8.9999999999999993E-3</v>
      </c>
      <c r="L52" s="743">
        <f t="shared" si="8"/>
        <v>7.1999999999999995E-2</v>
      </c>
      <c r="M52" s="743">
        <f t="shared" si="8"/>
        <v>3.3000000000000002E-2</v>
      </c>
      <c r="N52" s="743">
        <f t="shared" si="8"/>
        <v>0.04</v>
      </c>
      <c r="O52" s="743">
        <f t="shared" si="8"/>
        <v>0.156</v>
      </c>
      <c r="P52" s="750">
        <f t="shared" si="9"/>
        <v>1</v>
      </c>
      <c r="S52" s="749">
        <f t="shared" si="4"/>
        <v>2039</v>
      </c>
      <c r="T52" s="751">
        <v>0</v>
      </c>
      <c r="U52" s="751">
        <v>5</v>
      </c>
      <c r="V52" s="752">
        <f t="shared" si="5"/>
        <v>0</v>
      </c>
      <c r="W52" s="753">
        <v>1</v>
      </c>
      <c r="X52" s="754">
        <f t="shared" si="10"/>
        <v>0</v>
      </c>
    </row>
    <row r="53" spans="2:24">
      <c r="B53" s="749">
        <f t="shared" si="11"/>
        <v>2040</v>
      </c>
      <c r="C53" s="755"/>
      <c r="D53" s="742">
        <v>1</v>
      </c>
      <c r="E53" s="743">
        <f t="shared" ref="E53:O68" si="12">E$8</f>
        <v>0.435</v>
      </c>
      <c r="F53" s="743">
        <f t="shared" si="12"/>
        <v>0.129</v>
      </c>
      <c r="G53" s="743">
        <f t="shared" si="8"/>
        <v>0</v>
      </c>
      <c r="H53" s="743">
        <f t="shared" si="12"/>
        <v>0</v>
      </c>
      <c r="I53" s="743">
        <f t="shared" si="8"/>
        <v>9.9000000000000005E-2</v>
      </c>
      <c r="J53" s="743">
        <f t="shared" si="12"/>
        <v>2.7E-2</v>
      </c>
      <c r="K53" s="743">
        <f t="shared" si="12"/>
        <v>8.9999999999999993E-3</v>
      </c>
      <c r="L53" s="743">
        <f t="shared" si="12"/>
        <v>7.1999999999999995E-2</v>
      </c>
      <c r="M53" s="743">
        <f t="shared" si="12"/>
        <v>3.3000000000000002E-2</v>
      </c>
      <c r="N53" s="743">
        <f t="shared" si="12"/>
        <v>0.04</v>
      </c>
      <c r="O53" s="743">
        <f t="shared" si="12"/>
        <v>0.156</v>
      </c>
      <c r="P53" s="750">
        <f t="shared" si="9"/>
        <v>1</v>
      </c>
      <c r="S53" s="749">
        <f t="shared" si="4"/>
        <v>2040</v>
      </c>
      <c r="T53" s="751">
        <v>0</v>
      </c>
      <c r="U53" s="751">
        <v>5</v>
      </c>
      <c r="V53" s="752">
        <f t="shared" si="5"/>
        <v>0</v>
      </c>
      <c r="W53" s="753">
        <v>1</v>
      </c>
      <c r="X53" s="754">
        <f t="shared" si="10"/>
        <v>0</v>
      </c>
    </row>
    <row r="54" spans="2:24">
      <c r="B54" s="749">
        <f t="shared" si="11"/>
        <v>2041</v>
      </c>
      <c r="C54" s="755"/>
      <c r="D54" s="742">
        <v>1</v>
      </c>
      <c r="E54" s="743">
        <f t="shared" si="12"/>
        <v>0.435</v>
      </c>
      <c r="F54" s="743">
        <f t="shared" si="12"/>
        <v>0.129</v>
      </c>
      <c r="G54" s="743">
        <f t="shared" si="8"/>
        <v>0</v>
      </c>
      <c r="H54" s="743">
        <f t="shared" si="12"/>
        <v>0</v>
      </c>
      <c r="I54" s="743">
        <f t="shared" si="8"/>
        <v>9.9000000000000005E-2</v>
      </c>
      <c r="J54" s="743">
        <f t="shared" si="12"/>
        <v>2.7E-2</v>
      </c>
      <c r="K54" s="743">
        <f t="shared" si="12"/>
        <v>8.9999999999999993E-3</v>
      </c>
      <c r="L54" s="743">
        <f t="shared" si="12"/>
        <v>7.1999999999999995E-2</v>
      </c>
      <c r="M54" s="743">
        <f t="shared" si="12"/>
        <v>3.3000000000000002E-2</v>
      </c>
      <c r="N54" s="743">
        <f t="shared" si="12"/>
        <v>0.04</v>
      </c>
      <c r="O54" s="743">
        <f t="shared" si="12"/>
        <v>0.156</v>
      </c>
      <c r="P54" s="750">
        <f t="shared" si="9"/>
        <v>1</v>
      </c>
      <c r="S54" s="749">
        <f t="shared" si="4"/>
        <v>2041</v>
      </c>
      <c r="T54" s="751">
        <v>0</v>
      </c>
      <c r="U54" s="751">
        <v>5</v>
      </c>
      <c r="V54" s="752">
        <f t="shared" si="5"/>
        <v>0</v>
      </c>
      <c r="W54" s="753">
        <v>1</v>
      </c>
      <c r="X54" s="754">
        <f t="shared" si="10"/>
        <v>0</v>
      </c>
    </row>
    <row r="55" spans="2:24">
      <c r="B55" s="749">
        <f t="shared" si="11"/>
        <v>2042</v>
      </c>
      <c r="C55" s="755"/>
      <c r="D55" s="742">
        <v>1</v>
      </c>
      <c r="E55" s="743">
        <f t="shared" si="12"/>
        <v>0.435</v>
      </c>
      <c r="F55" s="743">
        <f t="shared" si="12"/>
        <v>0.129</v>
      </c>
      <c r="G55" s="743">
        <f t="shared" si="8"/>
        <v>0</v>
      </c>
      <c r="H55" s="743">
        <f t="shared" si="12"/>
        <v>0</v>
      </c>
      <c r="I55" s="743">
        <f t="shared" si="8"/>
        <v>9.9000000000000005E-2</v>
      </c>
      <c r="J55" s="743">
        <f t="shared" si="12"/>
        <v>2.7E-2</v>
      </c>
      <c r="K55" s="743">
        <f t="shared" si="12"/>
        <v>8.9999999999999993E-3</v>
      </c>
      <c r="L55" s="743">
        <f t="shared" si="12"/>
        <v>7.1999999999999995E-2</v>
      </c>
      <c r="M55" s="743">
        <f t="shared" si="12"/>
        <v>3.3000000000000002E-2</v>
      </c>
      <c r="N55" s="743">
        <f t="shared" si="12"/>
        <v>0.04</v>
      </c>
      <c r="O55" s="743">
        <f t="shared" si="12"/>
        <v>0.156</v>
      </c>
      <c r="P55" s="750">
        <f t="shared" si="9"/>
        <v>1</v>
      </c>
      <c r="S55" s="749">
        <f t="shared" si="4"/>
        <v>2042</v>
      </c>
      <c r="T55" s="751">
        <v>0</v>
      </c>
      <c r="U55" s="751">
        <v>5</v>
      </c>
      <c r="V55" s="752">
        <f t="shared" si="5"/>
        <v>0</v>
      </c>
      <c r="W55" s="753">
        <v>1</v>
      </c>
      <c r="X55" s="754">
        <f t="shared" si="10"/>
        <v>0</v>
      </c>
    </row>
    <row r="56" spans="2:24">
      <c r="B56" s="749">
        <f t="shared" si="11"/>
        <v>2043</v>
      </c>
      <c r="C56" s="755"/>
      <c r="D56" s="742">
        <v>1</v>
      </c>
      <c r="E56" s="743">
        <f t="shared" si="12"/>
        <v>0.435</v>
      </c>
      <c r="F56" s="743">
        <f t="shared" si="12"/>
        <v>0.129</v>
      </c>
      <c r="G56" s="743">
        <f t="shared" si="8"/>
        <v>0</v>
      </c>
      <c r="H56" s="743">
        <f t="shared" si="12"/>
        <v>0</v>
      </c>
      <c r="I56" s="743">
        <f t="shared" si="8"/>
        <v>9.9000000000000005E-2</v>
      </c>
      <c r="J56" s="743">
        <f t="shared" si="12"/>
        <v>2.7E-2</v>
      </c>
      <c r="K56" s="743">
        <f t="shared" si="12"/>
        <v>8.9999999999999993E-3</v>
      </c>
      <c r="L56" s="743">
        <f t="shared" si="12"/>
        <v>7.1999999999999995E-2</v>
      </c>
      <c r="M56" s="743">
        <f t="shared" si="12"/>
        <v>3.3000000000000002E-2</v>
      </c>
      <c r="N56" s="743">
        <f t="shared" si="12"/>
        <v>0.04</v>
      </c>
      <c r="O56" s="743">
        <f t="shared" si="12"/>
        <v>0.156</v>
      </c>
      <c r="P56" s="750">
        <f t="shared" si="9"/>
        <v>1</v>
      </c>
      <c r="S56" s="749">
        <f t="shared" si="4"/>
        <v>2043</v>
      </c>
      <c r="T56" s="751">
        <v>0</v>
      </c>
      <c r="U56" s="751">
        <v>5</v>
      </c>
      <c r="V56" s="752">
        <f t="shared" si="5"/>
        <v>0</v>
      </c>
      <c r="W56" s="753">
        <v>1</v>
      </c>
      <c r="X56" s="754">
        <f t="shared" si="10"/>
        <v>0</v>
      </c>
    </row>
    <row r="57" spans="2:24">
      <c r="B57" s="749">
        <f t="shared" si="11"/>
        <v>2044</v>
      </c>
      <c r="C57" s="755"/>
      <c r="D57" s="742">
        <v>1</v>
      </c>
      <c r="E57" s="743">
        <f t="shared" si="12"/>
        <v>0.435</v>
      </c>
      <c r="F57" s="743">
        <f t="shared" si="12"/>
        <v>0.129</v>
      </c>
      <c r="G57" s="743">
        <f t="shared" si="8"/>
        <v>0</v>
      </c>
      <c r="H57" s="743">
        <f t="shared" si="12"/>
        <v>0</v>
      </c>
      <c r="I57" s="743">
        <f t="shared" si="8"/>
        <v>9.9000000000000005E-2</v>
      </c>
      <c r="J57" s="743">
        <f t="shared" si="12"/>
        <v>2.7E-2</v>
      </c>
      <c r="K57" s="743">
        <f t="shared" si="12"/>
        <v>8.9999999999999993E-3</v>
      </c>
      <c r="L57" s="743">
        <f t="shared" si="12"/>
        <v>7.1999999999999995E-2</v>
      </c>
      <c r="M57" s="743">
        <f t="shared" si="12"/>
        <v>3.3000000000000002E-2</v>
      </c>
      <c r="N57" s="743">
        <f t="shared" si="12"/>
        <v>0.04</v>
      </c>
      <c r="O57" s="743">
        <f t="shared" si="12"/>
        <v>0.156</v>
      </c>
      <c r="P57" s="750">
        <f t="shared" si="9"/>
        <v>1</v>
      </c>
      <c r="S57" s="749">
        <f t="shared" si="4"/>
        <v>2044</v>
      </c>
      <c r="T57" s="751">
        <v>0</v>
      </c>
      <c r="U57" s="751">
        <v>5</v>
      </c>
      <c r="V57" s="752">
        <f t="shared" si="5"/>
        <v>0</v>
      </c>
      <c r="W57" s="753">
        <v>1</v>
      </c>
      <c r="X57" s="754">
        <f t="shared" si="10"/>
        <v>0</v>
      </c>
    </row>
    <row r="58" spans="2:24">
      <c r="B58" s="749">
        <f t="shared" si="11"/>
        <v>2045</v>
      </c>
      <c r="C58" s="755"/>
      <c r="D58" s="742">
        <v>1</v>
      </c>
      <c r="E58" s="743">
        <f t="shared" si="12"/>
        <v>0.435</v>
      </c>
      <c r="F58" s="743">
        <f t="shared" si="12"/>
        <v>0.129</v>
      </c>
      <c r="G58" s="743">
        <f t="shared" si="8"/>
        <v>0</v>
      </c>
      <c r="H58" s="743">
        <f t="shared" si="12"/>
        <v>0</v>
      </c>
      <c r="I58" s="743">
        <f t="shared" si="8"/>
        <v>9.9000000000000005E-2</v>
      </c>
      <c r="J58" s="743">
        <f t="shared" si="12"/>
        <v>2.7E-2</v>
      </c>
      <c r="K58" s="743">
        <f t="shared" si="12"/>
        <v>8.9999999999999993E-3</v>
      </c>
      <c r="L58" s="743">
        <f t="shared" si="12"/>
        <v>7.1999999999999995E-2</v>
      </c>
      <c r="M58" s="743">
        <f t="shared" si="12"/>
        <v>3.3000000000000002E-2</v>
      </c>
      <c r="N58" s="743">
        <f t="shared" si="12"/>
        <v>0.04</v>
      </c>
      <c r="O58" s="743">
        <f t="shared" si="12"/>
        <v>0.156</v>
      </c>
      <c r="P58" s="750">
        <f t="shared" si="9"/>
        <v>1</v>
      </c>
      <c r="S58" s="749">
        <f t="shared" si="4"/>
        <v>2045</v>
      </c>
      <c r="T58" s="751">
        <v>0</v>
      </c>
      <c r="U58" s="751">
        <v>5</v>
      </c>
      <c r="V58" s="752">
        <f t="shared" si="5"/>
        <v>0</v>
      </c>
      <c r="W58" s="753">
        <v>1</v>
      </c>
      <c r="X58" s="754">
        <f t="shared" si="10"/>
        <v>0</v>
      </c>
    </row>
    <row r="59" spans="2:24">
      <c r="B59" s="749">
        <f t="shared" si="11"/>
        <v>2046</v>
      </c>
      <c r="C59" s="755"/>
      <c r="D59" s="742">
        <v>1</v>
      </c>
      <c r="E59" s="743">
        <f t="shared" si="12"/>
        <v>0.435</v>
      </c>
      <c r="F59" s="743">
        <f t="shared" si="12"/>
        <v>0.129</v>
      </c>
      <c r="G59" s="743">
        <f t="shared" si="12"/>
        <v>0</v>
      </c>
      <c r="H59" s="743">
        <f t="shared" si="12"/>
        <v>0</v>
      </c>
      <c r="I59" s="743">
        <f t="shared" si="12"/>
        <v>9.9000000000000005E-2</v>
      </c>
      <c r="J59" s="743">
        <f t="shared" si="12"/>
        <v>2.7E-2</v>
      </c>
      <c r="K59" s="743">
        <f t="shared" si="12"/>
        <v>8.9999999999999993E-3</v>
      </c>
      <c r="L59" s="743">
        <f t="shared" si="12"/>
        <v>7.1999999999999995E-2</v>
      </c>
      <c r="M59" s="743">
        <f t="shared" si="12"/>
        <v>3.3000000000000002E-2</v>
      </c>
      <c r="N59" s="743">
        <f t="shared" si="12"/>
        <v>0.04</v>
      </c>
      <c r="O59" s="743">
        <f t="shared" si="12"/>
        <v>0.156</v>
      </c>
      <c r="P59" s="750">
        <f t="shared" si="9"/>
        <v>1</v>
      </c>
      <c r="S59" s="749">
        <f t="shared" si="4"/>
        <v>2046</v>
      </c>
      <c r="T59" s="751">
        <v>0</v>
      </c>
      <c r="U59" s="751">
        <v>5</v>
      </c>
      <c r="V59" s="752">
        <f t="shared" si="5"/>
        <v>0</v>
      </c>
      <c r="W59" s="753">
        <v>1</v>
      </c>
      <c r="X59" s="754">
        <f t="shared" si="10"/>
        <v>0</v>
      </c>
    </row>
    <row r="60" spans="2:24">
      <c r="B60" s="749">
        <f t="shared" si="11"/>
        <v>2047</v>
      </c>
      <c r="C60" s="755"/>
      <c r="D60" s="742">
        <v>1</v>
      </c>
      <c r="E60" s="743">
        <f t="shared" si="12"/>
        <v>0.435</v>
      </c>
      <c r="F60" s="743">
        <f t="shared" si="12"/>
        <v>0.129</v>
      </c>
      <c r="G60" s="743">
        <f t="shared" si="12"/>
        <v>0</v>
      </c>
      <c r="H60" s="743">
        <f t="shared" si="12"/>
        <v>0</v>
      </c>
      <c r="I60" s="743">
        <f t="shared" si="12"/>
        <v>9.9000000000000005E-2</v>
      </c>
      <c r="J60" s="743">
        <f t="shared" si="12"/>
        <v>2.7E-2</v>
      </c>
      <c r="K60" s="743">
        <f t="shared" si="12"/>
        <v>8.9999999999999993E-3</v>
      </c>
      <c r="L60" s="743">
        <f t="shared" si="12"/>
        <v>7.1999999999999995E-2</v>
      </c>
      <c r="M60" s="743">
        <f t="shared" si="12"/>
        <v>3.3000000000000002E-2</v>
      </c>
      <c r="N60" s="743">
        <f t="shared" si="12"/>
        <v>0.04</v>
      </c>
      <c r="O60" s="743">
        <f t="shared" si="12"/>
        <v>0.156</v>
      </c>
      <c r="P60" s="750">
        <f t="shared" si="9"/>
        <v>1</v>
      </c>
      <c r="S60" s="749">
        <f t="shared" si="4"/>
        <v>2047</v>
      </c>
      <c r="T60" s="751">
        <v>0</v>
      </c>
      <c r="U60" s="751">
        <v>5</v>
      </c>
      <c r="V60" s="752">
        <f t="shared" si="5"/>
        <v>0</v>
      </c>
      <c r="W60" s="753">
        <v>1</v>
      </c>
      <c r="X60" s="754">
        <f t="shared" si="10"/>
        <v>0</v>
      </c>
    </row>
    <row r="61" spans="2:24">
      <c r="B61" s="749">
        <f t="shared" si="11"/>
        <v>2048</v>
      </c>
      <c r="C61" s="755"/>
      <c r="D61" s="742">
        <v>1</v>
      </c>
      <c r="E61" s="743">
        <f t="shared" si="12"/>
        <v>0.435</v>
      </c>
      <c r="F61" s="743">
        <f t="shared" si="12"/>
        <v>0.129</v>
      </c>
      <c r="G61" s="743">
        <f t="shared" si="12"/>
        <v>0</v>
      </c>
      <c r="H61" s="743">
        <f t="shared" si="12"/>
        <v>0</v>
      </c>
      <c r="I61" s="743">
        <f t="shared" si="12"/>
        <v>9.9000000000000005E-2</v>
      </c>
      <c r="J61" s="743">
        <f t="shared" si="12"/>
        <v>2.7E-2</v>
      </c>
      <c r="K61" s="743">
        <f t="shared" si="12"/>
        <v>8.9999999999999993E-3</v>
      </c>
      <c r="L61" s="743">
        <f t="shared" si="12"/>
        <v>7.1999999999999995E-2</v>
      </c>
      <c r="M61" s="743">
        <f t="shared" si="12"/>
        <v>3.3000000000000002E-2</v>
      </c>
      <c r="N61" s="743">
        <f t="shared" si="12"/>
        <v>0.04</v>
      </c>
      <c r="O61" s="743">
        <f t="shared" si="12"/>
        <v>0.156</v>
      </c>
      <c r="P61" s="750">
        <f t="shared" si="9"/>
        <v>1</v>
      </c>
      <c r="S61" s="749">
        <f t="shared" si="4"/>
        <v>2048</v>
      </c>
      <c r="T61" s="751">
        <v>0</v>
      </c>
      <c r="U61" s="751">
        <v>5</v>
      </c>
      <c r="V61" s="752">
        <f t="shared" si="5"/>
        <v>0</v>
      </c>
      <c r="W61" s="753">
        <v>1</v>
      </c>
      <c r="X61" s="754">
        <f t="shared" si="10"/>
        <v>0</v>
      </c>
    </row>
    <row r="62" spans="2:24">
      <c r="B62" s="749">
        <f t="shared" si="11"/>
        <v>2049</v>
      </c>
      <c r="C62" s="755"/>
      <c r="D62" s="742">
        <v>1</v>
      </c>
      <c r="E62" s="743">
        <f t="shared" si="12"/>
        <v>0.435</v>
      </c>
      <c r="F62" s="743">
        <f t="shared" si="12"/>
        <v>0.129</v>
      </c>
      <c r="G62" s="743">
        <f t="shared" si="12"/>
        <v>0</v>
      </c>
      <c r="H62" s="743">
        <f t="shared" si="12"/>
        <v>0</v>
      </c>
      <c r="I62" s="743">
        <f t="shared" si="12"/>
        <v>9.9000000000000005E-2</v>
      </c>
      <c r="J62" s="743">
        <f t="shared" si="12"/>
        <v>2.7E-2</v>
      </c>
      <c r="K62" s="743">
        <f t="shared" si="12"/>
        <v>8.9999999999999993E-3</v>
      </c>
      <c r="L62" s="743">
        <f t="shared" si="12"/>
        <v>7.1999999999999995E-2</v>
      </c>
      <c r="M62" s="743">
        <f t="shared" si="12"/>
        <v>3.3000000000000002E-2</v>
      </c>
      <c r="N62" s="743">
        <f t="shared" si="12"/>
        <v>0.04</v>
      </c>
      <c r="O62" s="743">
        <f t="shared" si="12"/>
        <v>0.156</v>
      </c>
      <c r="P62" s="750">
        <f t="shared" si="9"/>
        <v>1</v>
      </c>
      <c r="S62" s="749">
        <f t="shared" si="4"/>
        <v>2049</v>
      </c>
      <c r="T62" s="751">
        <v>0</v>
      </c>
      <c r="U62" s="751">
        <v>5</v>
      </c>
      <c r="V62" s="752">
        <f t="shared" si="5"/>
        <v>0</v>
      </c>
      <c r="W62" s="753">
        <v>1</v>
      </c>
      <c r="X62" s="754">
        <f t="shared" si="10"/>
        <v>0</v>
      </c>
    </row>
    <row r="63" spans="2:24">
      <c r="B63" s="749">
        <f t="shared" si="11"/>
        <v>2050</v>
      </c>
      <c r="C63" s="755"/>
      <c r="D63" s="742">
        <v>1</v>
      </c>
      <c r="E63" s="743">
        <f t="shared" ref="E63:O78" si="13">E$8</f>
        <v>0.435</v>
      </c>
      <c r="F63" s="743">
        <f t="shared" si="13"/>
        <v>0.129</v>
      </c>
      <c r="G63" s="743">
        <f t="shared" si="12"/>
        <v>0</v>
      </c>
      <c r="H63" s="743">
        <f t="shared" si="13"/>
        <v>0</v>
      </c>
      <c r="I63" s="743">
        <f t="shared" si="12"/>
        <v>9.9000000000000005E-2</v>
      </c>
      <c r="J63" s="743">
        <f t="shared" si="13"/>
        <v>2.7E-2</v>
      </c>
      <c r="K63" s="743">
        <f t="shared" si="13"/>
        <v>8.9999999999999993E-3</v>
      </c>
      <c r="L63" s="743">
        <f t="shared" si="13"/>
        <v>7.1999999999999995E-2</v>
      </c>
      <c r="M63" s="743">
        <f t="shared" si="13"/>
        <v>3.3000000000000002E-2</v>
      </c>
      <c r="N63" s="743">
        <f t="shared" si="13"/>
        <v>0.04</v>
      </c>
      <c r="O63" s="743">
        <f t="shared" si="13"/>
        <v>0.156</v>
      </c>
      <c r="P63" s="750">
        <f t="shared" si="9"/>
        <v>1</v>
      </c>
      <c r="S63" s="749">
        <f t="shared" si="4"/>
        <v>2050</v>
      </c>
      <c r="T63" s="751">
        <v>0</v>
      </c>
      <c r="U63" s="751">
        <v>5</v>
      </c>
      <c r="V63" s="752">
        <f t="shared" si="5"/>
        <v>0</v>
      </c>
      <c r="W63" s="753">
        <v>1</v>
      </c>
      <c r="X63" s="754">
        <f t="shared" si="10"/>
        <v>0</v>
      </c>
    </row>
    <row r="64" spans="2:24">
      <c r="B64" s="749">
        <f t="shared" si="11"/>
        <v>2051</v>
      </c>
      <c r="C64" s="755"/>
      <c r="D64" s="742">
        <v>1</v>
      </c>
      <c r="E64" s="743">
        <f t="shared" si="13"/>
        <v>0.435</v>
      </c>
      <c r="F64" s="743">
        <f t="shared" si="13"/>
        <v>0.129</v>
      </c>
      <c r="G64" s="743">
        <f t="shared" si="12"/>
        <v>0</v>
      </c>
      <c r="H64" s="743">
        <f t="shared" si="13"/>
        <v>0</v>
      </c>
      <c r="I64" s="743">
        <f t="shared" si="12"/>
        <v>9.9000000000000005E-2</v>
      </c>
      <c r="J64" s="743">
        <f t="shared" si="13"/>
        <v>2.7E-2</v>
      </c>
      <c r="K64" s="743">
        <f t="shared" si="13"/>
        <v>8.9999999999999993E-3</v>
      </c>
      <c r="L64" s="743">
        <f t="shared" si="13"/>
        <v>7.1999999999999995E-2</v>
      </c>
      <c r="M64" s="743">
        <f t="shared" si="13"/>
        <v>3.3000000000000002E-2</v>
      </c>
      <c r="N64" s="743">
        <f t="shared" si="13"/>
        <v>0.04</v>
      </c>
      <c r="O64" s="743">
        <f t="shared" si="13"/>
        <v>0.156</v>
      </c>
      <c r="P64" s="750">
        <f t="shared" si="9"/>
        <v>1</v>
      </c>
      <c r="S64" s="749">
        <f t="shared" si="4"/>
        <v>2051</v>
      </c>
      <c r="T64" s="751">
        <v>0</v>
      </c>
      <c r="U64" s="751">
        <v>5</v>
      </c>
      <c r="V64" s="752">
        <f t="shared" si="5"/>
        <v>0</v>
      </c>
      <c r="W64" s="753">
        <v>1</v>
      </c>
      <c r="X64" s="754">
        <f t="shared" si="10"/>
        <v>0</v>
      </c>
    </row>
    <row r="65" spans="2:24">
      <c r="B65" s="749">
        <f t="shared" si="11"/>
        <v>2052</v>
      </c>
      <c r="C65" s="755"/>
      <c r="D65" s="742">
        <v>1</v>
      </c>
      <c r="E65" s="743">
        <f t="shared" si="13"/>
        <v>0.435</v>
      </c>
      <c r="F65" s="743">
        <f t="shared" si="13"/>
        <v>0.129</v>
      </c>
      <c r="G65" s="743">
        <f t="shared" si="12"/>
        <v>0</v>
      </c>
      <c r="H65" s="743">
        <f t="shared" si="13"/>
        <v>0</v>
      </c>
      <c r="I65" s="743">
        <f t="shared" si="12"/>
        <v>9.9000000000000005E-2</v>
      </c>
      <c r="J65" s="743">
        <f t="shared" si="13"/>
        <v>2.7E-2</v>
      </c>
      <c r="K65" s="743">
        <f t="shared" si="13"/>
        <v>8.9999999999999993E-3</v>
      </c>
      <c r="L65" s="743">
        <f t="shared" si="13"/>
        <v>7.1999999999999995E-2</v>
      </c>
      <c r="M65" s="743">
        <f t="shared" si="13"/>
        <v>3.3000000000000002E-2</v>
      </c>
      <c r="N65" s="743">
        <f t="shared" si="13"/>
        <v>0.04</v>
      </c>
      <c r="O65" s="743">
        <f t="shared" si="13"/>
        <v>0.156</v>
      </c>
      <c r="P65" s="750">
        <f t="shared" si="9"/>
        <v>1</v>
      </c>
      <c r="S65" s="749">
        <f t="shared" si="4"/>
        <v>2052</v>
      </c>
      <c r="T65" s="751">
        <v>0</v>
      </c>
      <c r="U65" s="751">
        <v>5</v>
      </c>
      <c r="V65" s="752">
        <f t="shared" si="5"/>
        <v>0</v>
      </c>
      <c r="W65" s="753">
        <v>1</v>
      </c>
      <c r="X65" s="754">
        <f t="shared" si="10"/>
        <v>0</v>
      </c>
    </row>
    <row r="66" spans="2:24">
      <c r="B66" s="749">
        <f t="shared" si="11"/>
        <v>2053</v>
      </c>
      <c r="C66" s="755"/>
      <c r="D66" s="742">
        <v>1</v>
      </c>
      <c r="E66" s="743">
        <f t="shared" si="13"/>
        <v>0.435</v>
      </c>
      <c r="F66" s="743">
        <f t="shared" si="13"/>
        <v>0.129</v>
      </c>
      <c r="G66" s="743">
        <f t="shared" si="12"/>
        <v>0</v>
      </c>
      <c r="H66" s="743">
        <f t="shared" si="13"/>
        <v>0</v>
      </c>
      <c r="I66" s="743">
        <f t="shared" si="12"/>
        <v>9.9000000000000005E-2</v>
      </c>
      <c r="J66" s="743">
        <f t="shared" si="13"/>
        <v>2.7E-2</v>
      </c>
      <c r="K66" s="743">
        <f t="shared" si="13"/>
        <v>8.9999999999999993E-3</v>
      </c>
      <c r="L66" s="743">
        <f t="shared" si="13"/>
        <v>7.1999999999999995E-2</v>
      </c>
      <c r="M66" s="743">
        <f t="shared" si="13"/>
        <v>3.3000000000000002E-2</v>
      </c>
      <c r="N66" s="743">
        <f t="shared" si="13"/>
        <v>0.04</v>
      </c>
      <c r="O66" s="743">
        <f t="shared" si="13"/>
        <v>0.156</v>
      </c>
      <c r="P66" s="750">
        <f t="shared" si="9"/>
        <v>1</v>
      </c>
      <c r="S66" s="749">
        <f t="shared" si="4"/>
        <v>2053</v>
      </c>
      <c r="T66" s="751">
        <v>0</v>
      </c>
      <c r="U66" s="751">
        <v>5</v>
      </c>
      <c r="V66" s="752">
        <f t="shared" si="5"/>
        <v>0</v>
      </c>
      <c r="W66" s="753">
        <v>1</v>
      </c>
      <c r="X66" s="754">
        <f t="shared" si="10"/>
        <v>0</v>
      </c>
    </row>
    <row r="67" spans="2:24">
      <c r="B67" s="749">
        <f t="shared" si="11"/>
        <v>2054</v>
      </c>
      <c r="C67" s="755"/>
      <c r="D67" s="742">
        <v>1</v>
      </c>
      <c r="E67" s="743">
        <f t="shared" si="13"/>
        <v>0.435</v>
      </c>
      <c r="F67" s="743">
        <f t="shared" si="13"/>
        <v>0.129</v>
      </c>
      <c r="G67" s="743">
        <f t="shared" si="12"/>
        <v>0</v>
      </c>
      <c r="H67" s="743">
        <f t="shared" si="13"/>
        <v>0</v>
      </c>
      <c r="I67" s="743">
        <f t="shared" si="12"/>
        <v>9.9000000000000005E-2</v>
      </c>
      <c r="J67" s="743">
        <f t="shared" si="13"/>
        <v>2.7E-2</v>
      </c>
      <c r="K67" s="743">
        <f t="shared" si="13"/>
        <v>8.9999999999999993E-3</v>
      </c>
      <c r="L67" s="743">
        <f t="shared" si="13"/>
        <v>7.1999999999999995E-2</v>
      </c>
      <c r="M67" s="743">
        <f t="shared" si="13"/>
        <v>3.3000000000000002E-2</v>
      </c>
      <c r="N67" s="743">
        <f t="shared" si="13"/>
        <v>0.04</v>
      </c>
      <c r="O67" s="743">
        <f t="shared" si="13"/>
        <v>0.156</v>
      </c>
      <c r="P67" s="750">
        <f t="shared" si="9"/>
        <v>1</v>
      </c>
      <c r="S67" s="749">
        <f t="shared" si="4"/>
        <v>2054</v>
      </c>
      <c r="T67" s="751">
        <v>0</v>
      </c>
      <c r="U67" s="751">
        <v>5</v>
      </c>
      <c r="V67" s="752">
        <f t="shared" si="5"/>
        <v>0</v>
      </c>
      <c r="W67" s="753">
        <v>1</v>
      </c>
      <c r="X67" s="754">
        <f t="shared" si="10"/>
        <v>0</v>
      </c>
    </row>
    <row r="68" spans="2:24">
      <c r="B68" s="749">
        <f t="shared" si="11"/>
        <v>2055</v>
      </c>
      <c r="C68" s="755"/>
      <c r="D68" s="742">
        <v>1</v>
      </c>
      <c r="E68" s="743">
        <f t="shared" si="13"/>
        <v>0.435</v>
      </c>
      <c r="F68" s="743">
        <f t="shared" si="13"/>
        <v>0.129</v>
      </c>
      <c r="G68" s="743">
        <f t="shared" si="12"/>
        <v>0</v>
      </c>
      <c r="H68" s="743">
        <f t="shared" si="13"/>
        <v>0</v>
      </c>
      <c r="I68" s="743">
        <f t="shared" si="12"/>
        <v>9.9000000000000005E-2</v>
      </c>
      <c r="J68" s="743">
        <f t="shared" si="13"/>
        <v>2.7E-2</v>
      </c>
      <c r="K68" s="743">
        <f t="shared" si="13"/>
        <v>8.9999999999999993E-3</v>
      </c>
      <c r="L68" s="743">
        <f t="shared" si="13"/>
        <v>7.1999999999999995E-2</v>
      </c>
      <c r="M68" s="743">
        <f t="shared" si="13"/>
        <v>3.3000000000000002E-2</v>
      </c>
      <c r="N68" s="743">
        <f t="shared" si="13"/>
        <v>0.04</v>
      </c>
      <c r="O68" s="743">
        <f t="shared" si="13"/>
        <v>0.156</v>
      </c>
      <c r="P68" s="750">
        <f t="shared" si="9"/>
        <v>1</v>
      </c>
      <c r="S68" s="749">
        <f t="shared" si="4"/>
        <v>2055</v>
      </c>
      <c r="T68" s="751">
        <v>0</v>
      </c>
      <c r="U68" s="751">
        <v>5</v>
      </c>
      <c r="V68" s="752">
        <f t="shared" si="5"/>
        <v>0</v>
      </c>
      <c r="W68" s="753">
        <v>1</v>
      </c>
      <c r="X68" s="754">
        <f t="shared" si="10"/>
        <v>0</v>
      </c>
    </row>
    <row r="69" spans="2:24">
      <c r="B69" s="749">
        <f t="shared" si="11"/>
        <v>2056</v>
      </c>
      <c r="C69" s="755"/>
      <c r="D69" s="742">
        <v>1</v>
      </c>
      <c r="E69" s="743">
        <f t="shared" si="13"/>
        <v>0.435</v>
      </c>
      <c r="F69" s="743">
        <f t="shared" si="13"/>
        <v>0.129</v>
      </c>
      <c r="G69" s="743">
        <f t="shared" si="13"/>
        <v>0</v>
      </c>
      <c r="H69" s="743">
        <f t="shared" si="13"/>
        <v>0</v>
      </c>
      <c r="I69" s="743">
        <f t="shared" si="13"/>
        <v>9.9000000000000005E-2</v>
      </c>
      <c r="J69" s="743">
        <f t="shared" si="13"/>
        <v>2.7E-2</v>
      </c>
      <c r="K69" s="743">
        <f t="shared" si="13"/>
        <v>8.9999999999999993E-3</v>
      </c>
      <c r="L69" s="743">
        <f t="shared" si="13"/>
        <v>7.1999999999999995E-2</v>
      </c>
      <c r="M69" s="743">
        <f t="shared" si="13"/>
        <v>3.3000000000000002E-2</v>
      </c>
      <c r="N69" s="743">
        <f t="shared" si="13"/>
        <v>0.04</v>
      </c>
      <c r="O69" s="743">
        <f t="shared" si="13"/>
        <v>0.156</v>
      </c>
      <c r="P69" s="750">
        <f t="shared" si="9"/>
        <v>1</v>
      </c>
      <c r="S69" s="749">
        <f t="shared" si="4"/>
        <v>2056</v>
      </c>
      <c r="T69" s="751">
        <v>0</v>
      </c>
      <c r="U69" s="751">
        <v>5</v>
      </c>
      <c r="V69" s="752">
        <f t="shared" si="5"/>
        <v>0</v>
      </c>
      <c r="W69" s="753">
        <v>1</v>
      </c>
      <c r="X69" s="754">
        <f t="shared" si="10"/>
        <v>0</v>
      </c>
    </row>
    <row r="70" spans="2:24">
      <c r="B70" s="749">
        <f t="shared" si="11"/>
        <v>2057</v>
      </c>
      <c r="C70" s="755"/>
      <c r="D70" s="742">
        <v>1</v>
      </c>
      <c r="E70" s="743">
        <f t="shared" si="13"/>
        <v>0.435</v>
      </c>
      <c r="F70" s="743">
        <f t="shared" si="13"/>
        <v>0.129</v>
      </c>
      <c r="G70" s="743">
        <f t="shared" si="13"/>
        <v>0</v>
      </c>
      <c r="H70" s="743">
        <f t="shared" si="13"/>
        <v>0</v>
      </c>
      <c r="I70" s="743">
        <f t="shared" si="13"/>
        <v>9.9000000000000005E-2</v>
      </c>
      <c r="J70" s="743">
        <f t="shared" si="13"/>
        <v>2.7E-2</v>
      </c>
      <c r="K70" s="743">
        <f t="shared" si="13"/>
        <v>8.9999999999999993E-3</v>
      </c>
      <c r="L70" s="743">
        <f t="shared" si="13"/>
        <v>7.1999999999999995E-2</v>
      </c>
      <c r="M70" s="743">
        <f t="shared" si="13"/>
        <v>3.3000000000000002E-2</v>
      </c>
      <c r="N70" s="743">
        <f t="shared" si="13"/>
        <v>0.04</v>
      </c>
      <c r="O70" s="743">
        <f t="shared" si="13"/>
        <v>0.156</v>
      </c>
      <c r="P70" s="750">
        <f t="shared" si="9"/>
        <v>1</v>
      </c>
      <c r="S70" s="749">
        <f t="shared" si="4"/>
        <v>2057</v>
      </c>
      <c r="T70" s="751">
        <v>0</v>
      </c>
      <c r="U70" s="751">
        <v>5</v>
      </c>
      <c r="V70" s="752">
        <f t="shared" si="5"/>
        <v>0</v>
      </c>
      <c r="W70" s="753">
        <v>1</v>
      </c>
      <c r="X70" s="754">
        <f t="shared" si="10"/>
        <v>0</v>
      </c>
    </row>
    <row r="71" spans="2:24">
      <c r="B71" s="749">
        <f t="shared" si="11"/>
        <v>2058</v>
      </c>
      <c r="C71" s="755"/>
      <c r="D71" s="742">
        <v>1</v>
      </c>
      <c r="E71" s="743">
        <f t="shared" si="13"/>
        <v>0.435</v>
      </c>
      <c r="F71" s="743">
        <f t="shared" si="13"/>
        <v>0.129</v>
      </c>
      <c r="G71" s="743">
        <f t="shared" si="13"/>
        <v>0</v>
      </c>
      <c r="H71" s="743">
        <f t="shared" si="13"/>
        <v>0</v>
      </c>
      <c r="I71" s="743">
        <f t="shared" si="13"/>
        <v>9.9000000000000005E-2</v>
      </c>
      <c r="J71" s="743">
        <f t="shared" si="13"/>
        <v>2.7E-2</v>
      </c>
      <c r="K71" s="743">
        <f t="shared" si="13"/>
        <v>8.9999999999999993E-3</v>
      </c>
      <c r="L71" s="743">
        <f t="shared" si="13"/>
        <v>7.1999999999999995E-2</v>
      </c>
      <c r="M71" s="743">
        <f t="shared" si="13"/>
        <v>3.3000000000000002E-2</v>
      </c>
      <c r="N71" s="743">
        <f t="shared" si="13"/>
        <v>0.04</v>
      </c>
      <c r="O71" s="743">
        <f t="shared" si="13"/>
        <v>0.156</v>
      </c>
      <c r="P71" s="750">
        <f t="shared" si="9"/>
        <v>1</v>
      </c>
      <c r="S71" s="749">
        <f t="shared" si="4"/>
        <v>2058</v>
      </c>
      <c r="T71" s="751">
        <v>0</v>
      </c>
      <c r="U71" s="751">
        <v>5</v>
      </c>
      <c r="V71" s="752">
        <f t="shared" si="5"/>
        <v>0</v>
      </c>
      <c r="W71" s="753">
        <v>1</v>
      </c>
      <c r="X71" s="754">
        <f t="shared" si="10"/>
        <v>0</v>
      </c>
    </row>
    <row r="72" spans="2:24">
      <c r="B72" s="749">
        <f t="shared" si="11"/>
        <v>2059</v>
      </c>
      <c r="C72" s="755"/>
      <c r="D72" s="742">
        <v>1</v>
      </c>
      <c r="E72" s="743">
        <f t="shared" si="13"/>
        <v>0.435</v>
      </c>
      <c r="F72" s="743">
        <f t="shared" si="13"/>
        <v>0.129</v>
      </c>
      <c r="G72" s="743">
        <f t="shared" si="13"/>
        <v>0</v>
      </c>
      <c r="H72" s="743">
        <f t="shared" si="13"/>
        <v>0</v>
      </c>
      <c r="I72" s="743">
        <f t="shared" si="13"/>
        <v>9.9000000000000005E-2</v>
      </c>
      <c r="J72" s="743">
        <f t="shared" si="13"/>
        <v>2.7E-2</v>
      </c>
      <c r="K72" s="743">
        <f t="shared" si="13"/>
        <v>8.9999999999999993E-3</v>
      </c>
      <c r="L72" s="743">
        <f t="shared" si="13"/>
        <v>7.1999999999999995E-2</v>
      </c>
      <c r="M72" s="743">
        <f t="shared" si="13"/>
        <v>3.3000000000000002E-2</v>
      </c>
      <c r="N72" s="743">
        <f t="shared" si="13"/>
        <v>0.04</v>
      </c>
      <c r="O72" s="743">
        <f t="shared" si="13"/>
        <v>0.156</v>
      </c>
      <c r="P72" s="750">
        <f t="shared" si="9"/>
        <v>1</v>
      </c>
      <c r="S72" s="749">
        <f t="shared" si="4"/>
        <v>2059</v>
      </c>
      <c r="T72" s="751">
        <v>0</v>
      </c>
      <c r="U72" s="751">
        <v>5</v>
      </c>
      <c r="V72" s="752">
        <f t="shared" si="5"/>
        <v>0</v>
      </c>
      <c r="W72" s="753">
        <v>1</v>
      </c>
      <c r="X72" s="754">
        <f t="shared" si="10"/>
        <v>0</v>
      </c>
    </row>
    <row r="73" spans="2:24">
      <c r="B73" s="749">
        <f t="shared" si="11"/>
        <v>2060</v>
      </c>
      <c r="C73" s="755"/>
      <c r="D73" s="742">
        <v>1</v>
      </c>
      <c r="E73" s="743">
        <f t="shared" ref="E73:O88" si="14">E$8</f>
        <v>0.435</v>
      </c>
      <c r="F73" s="743">
        <f t="shared" si="14"/>
        <v>0.129</v>
      </c>
      <c r="G73" s="743">
        <f t="shared" si="13"/>
        <v>0</v>
      </c>
      <c r="H73" s="743">
        <f t="shared" si="14"/>
        <v>0</v>
      </c>
      <c r="I73" s="743">
        <f t="shared" si="13"/>
        <v>9.9000000000000005E-2</v>
      </c>
      <c r="J73" s="743">
        <f t="shared" si="14"/>
        <v>2.7E-2</v>
      </c>
      <c r="K73" s="743">
        <f t="shared" si="14"/>
        <v>8.9999999999999993E-3</v>
      </c>
      <c r="L73" s="743">
        <f t="shared" si="14"/>
        <v>7.1999999999999995E-2</v>
      </c>
      <c r="M73" s="743">
        <f t="shared" si="14"/>
        <v>3.3000000000000002E-2</v>
      </c>
      <c r="N73" s="743">
        <f t="shared" si="14"/>
        <v>0.04</v>
      </c>
      <c r="O73" s="743">
        <f t="shared" si="14"/>
        <v>0.156</v>
      </c>
      <c r="P73" s="750">
        <f t="shared" si="9"/>
        <v>1</v>
      </c>
      <c r="S73" s="749">
        <f t="shared" si="4"/>
        <v>2060</v>
      </c>
      <c r="T73" s="751">
        <v>0</v>
      </c>
      <c r="U73" s="751">
        <v>5</v>
      </c>
      <c r="V73" s="752">
        <f t="shared" si="5"/>
        <v>0</v>
      </c>
      <c r="W73" s="753">
        <v>1</v>
      </c>
      <c r="X73" s="754">
        <f t="shared" si="10"/>
        <v>0</v>
      </c>
    </row>
    <row r="74" spans="2:24">
      <c r="B74" s="749">
        <f t="shared" si="11"/>
        <v>2061</v>
      </c>
      <c r="C74" s="755"/>
      <c r="D74" s="742">
        <v>1</v>
      </c>
      <c r="E74" s="743">
        <f t="shared" si="14"/>
        <v>0.435</v>
      </c>
      <c r="F74" s="743">
        <f t="shared" si="14"/>
        <v>0.129</v>
      </c>
      <c r="G74" s="743">
        <f t="shared" si="13"/>
        <v>0</v>
      </c>
      <c r="H74" s="743">
        <f t="shared" si="14"/>
        <v>0</v>
      </c>
      <c r="I74" s="743">
        <f t="shared" si="13"/>
        <v>9.9000000000000005E-2</v>
      </c>
      <c r="J74" s="743">
        <f t="shared" si="14"/>
        <v>2.7E-2</v>
      </c>
      <c r="K74" s="743">
        <f t="shared" si="14"/>
        <v>8.9999999999999993E-3</v>
      </c>
      <c r="L74" s="743">
        <f t="shared" si="14"/>
        <v>7.1999999999999995E-2</v>
      </c>
      <c r="M74" s="743">
        <f t="shared" si="14"/>
        <v>3.3000000000000002E-2</v>
      </c>
      <c r="N74" s="743">
        <f t="shared" si="14"/>
        <v>0.04</v>
      </c>
      <c r="O74" s="743">
        <f t="shared" si="14"/>
        <v>0.156</v>
      </c>
      <c r="P74" s="750">
        <f t="shared" si="9"/>
        <v>1</v>
      </c>
      <c r="S74" s="749">
        <f t="shared" si="4"/>
        <v>2061</v>
      </c>
      <c r="T74" s="751">
        <v>0</v>
      </c>
      <c r="U74" s="751">
        <v>5</v>
      </c>
      <c r="V74" s="752">
        <f t="shared" si="5"/>
        <v>0</v>
      </c>
      <c r="W74" s="753">
        <v>1</v>
      </c>
      <c r="X74" s="754">
        <f t="shared" si="10"/>
        <v>0</v>
      </c>
    </row>
    <row r="75" spans="2:24">
      <c r="B75" s="749">
        <f t="shared" si="11"/>
        <v>2062</v>
      </c>
      <c r="C75" s="755"/>
      <c r="D75" s="742">
        <v>1</v>
      </c>
      <c r="E75" s="743">
        <f t="shared" si="14"/>
        <v>0.435</v>
      </c>
      <c r="F75" s="743">
        <f t="shared" si="14"/>
        <v>0.129</v>
      </c>
      <c r="G75" s="743">
        <f t="shared" si="13"/>
        <v>0</v>
      </c>
      <c r="H75" s="743">
        <f t="shared" si="14"/>
        <v>0</v>
      </c>
      <c r="I75" s="743">
        <f t="shared" si="13"/>
        <v>9.9000000000000005E-2</v>
      </c>
      <c r="J75" s="743">
        <f t="shared" si="14"/>
        <v>2.7E-2</v>
      </c>
      <c r="K75" s="743">
        <f t="shared" si="14"/>
        <v>8.9999999999999993E-3</v>
      </c>
      <c r="L75" s="743">
        <f t="shared" si="14"/>
        <v>7.1999999999999995E-2</v>
      </c>
      <c r="M75" s="743">
        <f t="shared" si="14"/>
        <v>3.3000000000000002E-2</v>
      </c>
      <c r="N75" s="743">
        <f t="shared" si="14"/>
        <v>0.04</v>
      </c>
      <c r="O75" s="743">
        <f t="shared" si="14"/>
        <v>0.156</v>
      </c>
      <c r="P75" s="750">
        <f t="shared" si="9"/>
        <v>1</v>
      </c>
      <c r="S75" s="749">
        <f t="shared" si="4"/>
        <v>2062</v>
      </c>
      <c r="T75" s="751">
        <v>0</v>
      </c>
      <c r="U75" s="751">
        <v>5</v>
      </c>
      <c r="V75" s="752">
        <f t="shared" si="5"/>
        <v>0</v>
      </c>
      <c r="W75" s="753">
        <v>1</v>
      </c>
      <c r="X75" s="754">
        <f t="shared" si="10"/>
        <v>0</v>
      </c>
    </row>
    <row r="76" spans="2:24">
      <c r="B76" s="749">
        <f t="shared" si="11"/>
        <v>2063</v>
      </c>
      <c r="C76" s="755"/>
      <c r="D76" s="742">
        <v>1</v>
      </c>
      <c r="E76" s="743">
        <f t="shared" si="14"/>
        <v>0.435</v>
      </c>
      <c r="F76" s="743">
        <f t="shared" si="14"/>
        <v>0.129</v>
      </c>
      <c r="G76" s="743">
        <f t="shared" si="13"/>
        <v>0</v>
      </c>
      <c r="H76" s="743">
        <f t="shared" si="14"/>
        <v>0</v>
      </c>
      <c r="I76" s="743">
        <f t="shared" si="13"/>
        <v>9.9000000000000005E-2</v>
      </c>
      <c r="J76" s="743">
        <f t="shared" si="14"/>
        <v>2.7E-2</v>
      </c>
      <c r="K76" s="743">
        <f t="shared" si="14"/>
        <v>8.9999999999999993E-3</v>
      </c>
      <c r="L76" s="743">
        <f t="shared" si="14"/>
        <v>7.1999999999999995E-2</v>
      </c>
      <c r="M76" s="743">
        <f t="shared" si="14"/>
        <v>3.3000000000000002E-2</v>
      </c>
      <c r="N76" s="743">
        <f t="shared" si="14"/>
        <v>0.04</v>
      </c>
      <c r="O76" s="743">
        <f t="shared" si="14"/>
        <v>0.156</v>
      </c>
      <c r="P76" s="750">
        <f t="shared" si="9"/>
        <v>1</v>
      </c>
      <c r="S76" s="749">
        <f t="shared" si="4"/>
        <v>2063</v>
      </c>
      <c r="T76" s="751">
        <v>0</v>
      </c>
      <c r="U76" s="751">
        <v>5</v>
      </c>
      <c r="V76" s="752">
        <f t="shared" si="5"/>
        <v>0</v>
      </c>
      <c r="W76" s="753">
        <v>1</v>
      </c>
      <c r="X76" s="754">
        <f t="shared" si="10"/>
        <v>0</v>
      </c>
    </row>
    <row r="77" spans="2:24">
      <c r="B77" s="749">
        <f t="shared" si="11"/>
        <v>2064</v>
      </c>
      <c r="C77" s="755"/>
      <c r="D77" s="742">
        <v>1</v>
      </c>
      <c r="E77" s="743">
        <f t="shared" si="14"/>
        <v>0.435</v>
      </c>
      <c r="F77" s="743">
        <f t="shared" si="14"/>
        <v>0.129</v>
      </c>
      <c r="G77" s="743">
        <f t="shared" si="13"/>
        <v>0</v>
      </c>
      <c r="H77" s="743">
        <f t="shared" si="14"/>
        <v>0</v>
      </c>
      <c r="I77" s="743">
        <f t="shared" si="13"/>
        <v>9.9000000000000005E-2</v>
      </c>
      <c r="J77" s="743">
        <f t="shared" si="14"/>
        <v>2.7E-2</v>
      </c>
      <c r="K77" s="743">
        <f t="shared" si="14"/>
        <v>8.9999999999999993E-3</v>
      </c>
      <c r="L77" s="743">
        <f t="shared" si="14"/>
        <v>7.1999999999999995E-2</v>
      </c>
      <c r="M77" s="743">
        <f t="shared" si="14"/>
        <v>3.3000000000000002E-2</v>
      </c>
      <c r="N77" s="743">
        <f t="shared" si="14"/>
        <v>0.04</v>
      </c>
      <c r="O77" s="743">
        <f t="shared" si="14"/>
        <v>0.156</v>
      </c>
      <c r="P77" s="750">
        <f t="shared" ref="P77:P93" si="15">SUM(E77:O77)</f>
        <v>1</v>
      </c>
      <c r="S77" s="749">
        <f t="shared" si="4"/>
        <v>2064</v>
      </c>
      <c r="T77" s="751">
        <v>0</v>
      </c>
      <c r="U77" s="751">
        <v>5</v>
      </c>
      <c r="V77" s="752">
        <f t="shared" si="5"/>
        <v>0</v>
      </c>
      <c r="W77" s="753">
        <v>1</v>
      </c>
      <c r="X77" s="754">
        <f t="shared" ref="X77:X93" si="16">V77*W77</f>
        <v>0</v>
      </c>
    </row>
    <row r="78" spans="2:24">
      <c r="B78" s="749">
        <f t="shared" ref="B78:B93" si="17">B77+1</f>
        <v>2065</v>
      </c>
      <c r="C78" s="755"/>
      <c r="D78" s="742">
        <v>1</v>
      </c>
      <c r="E78" s="743">
        <f t="shared" si="14"/>
        <v>0.435</v>
      </c>
      <c r="F78" s="743">
        <f t="shared" si="14"/>
        <v>0.129</v>
      </c>
      <c r="G78" s="743">
        <f t="shared" si="13"/>
        <v>0</v>
      </c>
      <c r="H78" s="743">
        <f t="shared" si="14"/>
        <v>0</v>
      </c>
      <c r="I78" s="743">
        <f t="shared" si="13"/>
        <v>9.9000000000000005E-2</v>
      </c>
      <c r="J78" s="743">
        <f t="shared" si="14"/>
        <v>2.7E-2</v>
      </c>
      <c r="K78" s="743">
        <f t="shared" si="14"/>
        <v>8.9999999999999993E-3</v>
      </c>
      <c r="L78" s="743">
        <f t="shared" si="14"/>
        <v>7.1999999999999995E-2</v>
      </c>
      <c r="M78" s="743">
        <f t="shared" si="14"/>
        <v>3.3000000000000002E-2</v>
      </c>
      <c r="N78" s="743">
        <f t="shared" si="14"/>
        <v>0.04</v>
      </c>
      <c r="O78" s="743">
        <f t="shared" si="14"/>
        <v>0.156</v>
      </c>
      <c r="P78" s="750">
        <f t="shared" si="15"/>
        <v>1</v>
      </c>
      <c r="S78" s="749">
        <f t="shared" ref="S78:S93" si="18">S77+1</f>
        <v>2065</v>
      </c>
      <c r="T78" s="751">
        <v>0</v>
      </c>
      <c r="U78" s="751">
        <v>5</v>
      </c>
      <c r="V78" s="752">
        <f t="shared" si="5"/>
        <v>0</v>
      </c>
      <c r="W78" s="753">
        <v>1</v>
      </c>
      <c r="X78" s="754">
        <f t="shared" si="16"/>
        <v>0</v>
      </c>
    </row>
    <row r="79" spans="2:24">
      <c r="B79" s="749">
        <f t="shared" si="17"/>
        <v>2066</v>
      </c>
      <c r="C79" s="755"/>
      <c r="D79" s="742">
        <v>1</v>
      </c>
      <c r="E79" s="743">
        <f t="shared" si="14"/>
        <v>0.435</v>
      </c>
      <c r="F79" s="743">
        <f t="shared" si="14"/>
        <v>0.129</v>
      </c>
      <c r="G79" s="743">
        <f t="shared" si="14"/>
        <v>0</v>
      </c>
      <c r="H79" s="743">
        <f t="shared" si="14"/>
        <v>0</v>
      </c>
      <c r="I79" s="743">
        <f t="shared" si="14"/>
        <v>9.9000000000000005E-2</v>
      </c>
      <c r="J79" s="743">
        <f t="shared" si="14"/>
        <v>2.7E-2</v>
      </c>
      <c r="K79" s="743">
        <f t="shared" si="14"/>
        <v>8.9999999999999993E-3</v>
      </c>
      <c r="L79" s="743">
        <f t="shared" si="14"/>
        <v>7.1999999999999995E-2</v>
      </c>
      <c r="M79" s="743">
        <f t="shared" si="14"/>
        <v>3.3000000000000002E-2</v>
      </c>
      <c r="N79" s="743">
        <f t="shared" si="14"/>
        <v>0.04</v>
      </c>
      <c r="O79" s="743">
        <f t="shared" si="14"/>
        <v>0.156</v>
      </c>
      <c r="P79" s="750">
        <f t="shared" si="15"/>
        <v>1</v>
      </c>
      <c r="S79" s="749">
        <f t="shared" si="18"/>
        <v>2066</v>
      </c>
      <c r="T79" s="751">
        <v>0</v>
      </c>
      <c r="U79" s="751">
        <v>5</v>
      </c>
      <c r="V79" s="752">
        <f t="shared" ref="V79:V93" si="19">T79*U79</f>
        <v>0</v>
      </c>
      <c r="W79" s="753">
        <v>1</v>
      </c>
      <c r="X79" s="754">
        <f t="shared" si="16"/>
        <v>0</v>
      </c>
    </row>
    <row r="80" spans="2:24">
      <c r="B80" s="749">
        <f t="shared" si="17"/>
        <v>2067</v>
      </c>
      <c r="C80" s="755"/>
      <c r="D80" s="742">
        <v>1</v>
      </c>
      <c r="E80" s="743">
        <f t="shared" si="14"/>
        <v>0.435</v>
      </c>
      <c r="F80" s="743">
        <f t="shared" si="14"/>
        <v>0.129</v>
      </c>
      <c r="G80" s="743">
        <f t="shared" si="14"/>
        <v>0</v>
      </c>
      <c r="H80" s="743">
        <f t="shared" si="14"/>
        <v>0</v>
      </c>
      <c r="I80" s="743">
        <f t="shared" si="14"/>
        <v>9.9000000000000005E-2</v>
      </c>
      <c r="J80" s="743">
        <f t="shared" si="14"/>
        <v>2.7E-2</v>
      </c>
      <c r="K80" s="743">
        <f t="shared" si="14"/>
        <v>8.9999999999999993E-3</v>
      </c>
      <c r="L80" s="743">
        <f t="shared" si="14"/>
        <v>7.1999999999999995E-2</v>
      </c>
      <c r="M80" s="743">
        <f t="shared" si="14"/>
        <v>3.3000000000000002E-2</v>
      </c>
      <c r="N80" s="743">
        <f t="shared" si="14"/>
        <v>0.04</v>
      </c>
      <c r="O80" s="743">
        <f t="shared" si="14"/>
        <v>0.156</v>
      </c>
      <c r="P80" s="750">
        <f t="shared" si="15"/>
        <v>1</v>
      </c>
      <c r="S80" s="749">
        <f t="shared" si="18"/>
        <v>2067</v>
      </c>
      <c r="T80" s="751">
        <v>0</v>
      </c>
      <c r="U80" s="751">
        <v>5</v>
      </c>
      <c r="V80" s="752">
        <f t="shared" si="19"/>
        <v>0</v>
      </c>
      <c r="W80" s="753">
        <v>1</v>
      </c>
      <c r="X80" s="754">
        <f t="shared" si="16"/>
        <v>0</v>
      </c>
    </row>
    <row r="81" spans="2:24">
      <c r="B81" s="749">
        <f t="shared" si="17"/>
        <v>2068</v>
      </c>
      <c r="C81" s="755"/>
      <c r="D81" s="742">
        <v>1</v>
      </c>
      <c r="E81" s="743">
        <f t="shared" si="14"/>
        <v>0.435</v>
      </c>
      <c r="F81" s="743">
        <f t="shared" si="14"/>
        <v>0.129</v>
      </c>
      <c r="G81" s="743">
        <f t="shared" si="14"/>
        <v>0</v>
      </c>
      <c r="H81" s="743">
        <f t="shared" si="14"/>
        <v>0</v>
      </c>
      <c r="I81" s="743">
        <f t="shared" si="14"/>
        <v>9.9000000000000005E-2</v>
      </c>
      <c r="J81" s="743">
        <f t="shared" si="14"/>
        <v>2.7E-2</v>
      </c>
      <c r="K81" s="743">
        <f t="shared" si="14"/>
        <v>8.9999999999999993E-3</v>
      </c>
      <c r="L81" s="743">
        <f t="shared" si="14"/>
        <v>7.1999999999999995E-2</v>
      </c>
      <c r="M81" s="743">
        <f t="shared" si="14"/>
        <v>3.3000000000000002E-2</v>
      </c>
      <c r="N81" s="743">
        <f t="shared" si="14"/>
        <v>0.04</v>
      </c>
      <c r="O81" s="743">
        <f t="shared" si="14"/>
        <v>0.156</v>
      </c>
      <c r="P81" s="750">
        <f t="shared" si="15"/>
        <v>1</v>
      </c>
      <c r="S81" s="749">
        <f t="shared" si="18"/>
        <v>2068</v>
      </c>
      <c r="T81" s="751">
        <v>0</v>
      </c>
      <c r="U81" s="751">
        <v>5</v>
      </c>
      <c r="V81" s="752">
        <f t="shared" si="19"/>
        <v>0</v>
      </c>
      <c r="W81" s="753">
        <v>1</v>
      </c>
      <c r="X81" s="754">
        <f t="shared" si="16"/>
        <v>0</v>
      </c>
    </row>
    <row r="82" spans="2:24">
      <c r="B82" s="749">
        <f t="shared" si="17"/>
        <v>2069</v>
      </c>
      <c r="C82" s="755"/>
      <c r="D82" s="742">
        <v>1</v>
      </c>
      <c r="E82" s="743">
        <f t="shared" si="14"/>
        <v>0.435</v>
      </c>
      <c r="F82" s="743">
        <f t="shared" si="14"/>
        <v>0.129</v>
      </c>
      <c r="G82" s="743">
        <f t="shared" si="14"/>
        <v>0</v>
      </c>
      <c r="H82" s="743">
        <f t="shared" si="14"/>
        <v>0</v>
      </c>
      <c r="I82" s="743">
        <f t="shared" si="14"/>
        <v>9.9000000000000005E-2</v>
      </c>
      <c r="J82" s="743">
        <f t="shared" si="14"/>
        <v>2.7E-2</v>
      </c>
      <c r="K82" s="743">
        <f t="shared" si="14"/>
        <v>8.9999999999999993E-3</v>
      </c>
      <c r="L82" s="743">
        <f t="shared" si="14"/>
        <v>7.1999999999999995E-2</v>
      </c>
      <c r="M82" s="743">
        <f t="shared" si="14"/>
        <v>3.3000000000000002E-2</v>
      </c>
      <c r="N82" s="743">
        <f t="shared" si="14"/>
        <v>0.04</v>
      </c>
      <c r="O82" s="743">
        <f t="shared" si="14"/>
        <v>0.156</v>
      </c>
      <c r="P82" s="750">
        <f t="shared" si="15"/>
        <v>1</v>
      </c>
      <c r="S82" s="749">
        <f t="shared" si="18"/>
        <v>2069</v>
      </c>
      <c r="T82" s="751">
        <v>0</v>
      </c>
      <c r="U82" s="751">
        <v>5</v>
      </c>
      <c r="V82" s="752">
        <f t="shared" si="19"/>
        <v>0</v>
      </c>
      <c r="W82" s="753">
        <v>1</v>
      </c>
      <c r="X82" s="754">
        <f t="shared" si="16"/>
        <v>0</v>
      </c>
    </row>
    <row r="83" spans="2:24">
      <c r="B83" s="749">
        <f t="shared" si="17"/>
        <v>2070</v>
      </c>
      <c r="C83" s="755"/>
      <c r="D83" s="742">
        <v>1</v>
      </c>
      <c r="E83" s="743">
        <f t="shared" ref="E83:O93" si="20">E$8</f>
        <v>0.435</v>
      </c>
      <c r="F83" s="743">
        <f t="shared" si="20"/>
        <v>0.129</v>
      </c>
      <c r="G83" s="743">
        <f t="shared" si="14"/>
        <v>0</v>
      </c>
      <c r="H83" s="743">
        <f t="shared" si="20"/>
        <v>0</v>
      </c>
      <c r="I83" s="743">
        <f t="shared" si="14"/>
        <v>9.9000000000000005E-2</v>
      </c>
      <c r="J83" s="743">
        <f t="shared" si="20"/>
        <v>2.7E-2</v>
      </c>
      <c r="K83" s="743">
        <f t="shared" si="20"/>
        <v>8.9999999999999993E-3</v>
      </c>
      <c r="L83" s="743">
        <f t="shared" si="20"/>
        <v>7.1999999999999995E-2</v>
      </c>
      <c r="M83" s="743">
        <f t="shared" si="20"/>
        <v>3.3000000000000002E-2</v>
      </c>
      <c r="N83" s="743">
        <f t="shared" si="20"/>
        <v>0.04</v>
      </c>
      <c r="O83" s="743">
        <f t="shared" si="20"/>
        <v>0.156</v>
      </c>
      <c r="P83" s="750">
        <f t="shared" si="15"/>
        <v>1</v>
      </c>
      <c r="S83" s="749">
        <f t="shared" si="18"/>
        <v>2070</v>
      </c>
      <c r="T83" s="751">
        <v>0</v>
      </c>
      <c r="U83" s="751">
        <v>5</v>
      </c>
      <c r="V83" s="752">
        <f t="shared" si="19"/>
        <v>0</v>
      </c>
      <c r="W83" s="753">
        <v>1</v>
      </c>
      <c r="X83" s="754">
        <f t="shared" si="16"/>
        <v>0</v>
      </c>
    </row>
    <row r="84" spans="2:24">
      <c r="B84" s="749">
        <f t="shared" si="17"/>
        <v>2071</v>
      </c>
      <c r="C84" s="755"/>
      <c r="D84" s="742">
        <v>1</v>
      </c>
      <c r="E84" s="743">
        <f t="shared" si="20"/>
        <v>0.435</v>
      </c>
      <c r="F84" s="743">
        <f t="shared" si="20"/>
        <v>0.129</v>
      </c>
      <c r="G84" s="743">
        <f t="shared" si="14"/>
        <v>0</v>
      </c>
      <c r="H84" s="743">
        <f t="shared" si="20"/>
        <v>0</v>
      </c>
      <c r="I84" s="743">
        <f t="shared" si="14"/>
        <v>9.9000000000000005E-2</v>
      </c>
      <c r="J84" s="743">
        <f t="shared" si="20"/>
        <v>2.7E-2</v>
      </c>
      <c r="K84" s="743">
        <f t="shared" si="20"/>
        <v>8.9999999999999993E-3</v>
      </c>
      <c r="L84" s="743">
        <f t="shared" si="20"/>
        <v>7.1999999999999995E-2</v>
      </c>
      <c r="M84" s="743">
        <f t="shared" si="20"/>
        <v>3.3000000000000002E-2</v>
      </c>
      <c r="N84" s="743">
        <f t="shared" si="20"/>
        <v>0.04</v>
      </c>
      <c r="O84" s="743">
        <f t="shared" si="20"/>
        <v>0.156</v>
      </c>
      <c r="P84" s="750">
        <f t="shared" si="15"/>
        <v>1</v>
      </c>
      <c r="S84" s="749">
        <f t="shared" si="18"/>
        <v>2071</v>
      </c>
      <c r="T84" s="751">
        <v>0</v>
      </c>
      <c r="U84" s="751">
        <v>5</v>
      </c>
      <c r="V84" s="752">
        <f t="shared" si="19"/>
        <v>0</v>
      </c>
      <c r="W84" s="753">
        <v>1</v>
      </c>
      <c r="X84" s="754">
        <f t="shared" si="16"/>
        <v>0</v>
      </c>
    </row>
    <row r="85" spans="2:24">
      <c r="B85" s="749">
        <f t="shared" si="17"/>
        <v>2072</v>
      </c>
      <c r="C85" s="755"/>
      <c r="D85" s="742">
        <v>1</v>
      </c>
      <c r="E85" s="743">
        <f t="shared" si="20"/>
        <v>0.435</v>
      </c>
      <c r="F85" s="743">
        <f t="shared" si="20"/>
        <v>0.129</v>
      </c>
      <c r="G85" s="743">
        <f t="shared" si="14"/>
        <v>0</v>
      </c>
      <c r="H85" s="743">
        <f t="shared" si="20"/>
        <v>0</v>
      </c>
      <c r="I85" s="743">
        <f t="shared" si="14"/>
        <v>9.9000000000000005E-2</v>
      </c>
      <c r="J85" s="743">
        <f t="shared" si="20"/>
        <v>2.7E-2</v>
      </c>
      <c r="K85" s="743">
        <f t="shared" si="20"/>
        <v>8.9999999999999993E-3</v>
      </c>
      <c r="L85" s="743">
        <f t="shared" si="20"/>
        <v>7.1999999999999995E-2</v>
      </c>
      <c r="M85" s="743">
        <f t="shared" si="20"/>
        <v>3.3000000000000002E-2</v>
      </c>
      <c r="N85" s="743">
        <f t="shared" si="20"/>
        <v>0.04</v>
      </c>
      <c r="O85" s="743">
        <f t="shared" si="20"/>
        <v>0.156</v>
      </c>
      <c r="P85" s="750">
        <f t="shared" si="15"/>
        <v>1</v>
      </c>
      <c r="S85" s="749">
        <f t="shared" si="18"/>
        <v>2072</v>
      </c>
      <c r="T85" s="751">
        <v>0</v>
      </c>
      <c r="U85" s="751">
        <v>5</v>
      </c>
      <c r="V85" s="752">
        <f t="shared" si="19"/>
        <v>0</v>
      </c>
      <c r="W85" s="753">
        <v>1</v>
      </c>
      <c r="X85" s="754">
        <f t="shared" si="16"/>
        <v>0</v>
      </c>
    </row>
    <row r="86" spans="2:24">
      <c r="B86" s="749">
        <f t="shared" si="17"/>
        <v>2073</v>
      </c>
      <c r="C86" s="755"/>
      <c r="D86" s="742">
        <v>1</v>
      </c>
      <c r="E86" s="743">
        <f t="shared" si="20"/>
        <v>0.435</v>
      </c>
      <c r="F86" s="743">
        <f t="shared" si="20"/>
        <v>0.129</v>
      </c>
      <c r="G86" s="743">
        <f t="shared" si="14"/>
        <v>0</v>
      </c>
      <c r="H86" s="743">
        <f t="shared" si="20"/>
        <v>0</v>
      </c>
      <c r="I86" s="743">
        <f t="shared" si="14"/>
        <v>9.9000000000000005E-2</v>
      </c>
      <c r="J86" s="743">
        <f t="shared" si="20"/>
        <v>2.7E-2</v>
      </c>
      <c r="K86" s="743">
        <f t="shared" si="20"/>
        <v>8.9999999999999993E-3</v>
      </c>
      <c r="L86" s="743">
        <f t="shared" si="20"/>
        <v>7.1999999999999995E-2</v>
      </c>
      <c r="M86" s="743">
        <f t="shared" si="20"/>
        <v>3.3000000000000002E-2</v>
      </c>
      <c r="N86" s="743">
        <f t="shared" si="20"/>
        <v>0.04</v>
      </c>
      <c r="O86" s="743">
        <f t="shared" si="20"/>
        <v>0.156</v>
      </c>
      <c r="P86" s="750">
        <f t="shared" si="15"/>
        <v>1</v>
      </c>
      <c r="S86" s="749">
        <f t="shared" si="18"/>
        <v>2073</v>
      </c>
      <c r="T86" s="751">
        <v>0</v>
      </c>
      <c r="U86" s="751">
        <v>5</v>
      </c>
      <c r="V86" s="752">
        <f t="shared" si="19"/>
        <v>0</v>
      </c>
      <c r="W86" s="753">
        <v>1</v>
      </c>
      <c r="X86" s="754">
        <f t="shared" si="16"/>
        <v>0</v>
      </c>
    </row>
    <row r="87" spans="2:24">
      <c r="B87" s="749">
        <f t="shared" si="17"/>
        <v>2074</v>
      </c>
      <c r="C87" s="755"/>
      <c r="D87" s="742">
        <v>1</v>
      </c>
      <c r="E87" s="743">
        <f t="shared" si="20"/>
        <v>0.435</v>
      </c>
      <c r="F87" s="743">
        <f t="shared" si="20"/>
        <v>0.129</v>
      </c>
      <c r="G87" s="743">
        <f t="shared" si="14"/>
        <v>0</v>
      </c>
      <c r="H87" s="743">
        <f t="shared" si="20"/>
        <v>0</v>
      </c>
      <c r="I87" s="743">
        <f t="shared" si="14"/>
        <v>9.9000000000000005E-2</v>
      </c>
      <c r="J87" s="743">
        <f t="shared" si="20"/>
        <v>2.7E-2</v>
      </c>
      <c r="K87" s="743">
        <f t="shared" si="20"/>
        <v>8.9999999999999993E-3</v>
      </c>
      <c r="L87" s="743">
        <f t="shared" si="20"/>
        <v>7.1999999999999995E-2</v>
      </c>
      <c r="M87" s="743">
        <f t="shared" si="20"/>
        <v>3.3000000000000002E-2</v>
      </c>
      <c r="N87" s="743">
        <f t="shared" si="20"/>
        <v>0.04</v>
      </c>
      <c r="O87" s="743">
        <f t="shared" si="20"/>
        <v>0.156</v>
      </c>
      <c r="P87" s="750">
        <f t="shared" si="15"/>
        <v>1</v>
      </c>
      <c r="S87" s="749">
        <f t="shared" si="18"/>
        <v>2074</v>
      </c>
      <c r="T87" s="751">
        <v>0</v>
      </c>
      <c r="U87" s="751">
        <v>5</v>
      </c>
      <c r="V87" s="752">
        <f t="shared" si="19"/>
        <v>0</v>
      </c>
      <c r="W87" s="753">
        <v>1</v>
      </c>
      <c r="X87" s="754">
        <f t="shared" si="16"/>
        <v>0</v>
      </c>
    </row>
    <row r="88" spans="2:24">
      <c r="B88" s="749">
        <f t="shared" si="17"/>
        <v>2075</v>
      </c>
      <c r="C88" s="755"/>
      <c r="D88" s="742">
        <v>1</v>
      </c>
      <c r="E88" s="743">
        <f t="shared" si="20"/>
        <v>0.435</v>
      </c>
      <c r="F88" s="743">
        <f t="shared" si="20"/>
        <v>0.129</v>
      </c>
      <c r="G88" s="743">
        <f t="shared" si="14"/>
        <v>0</v>
      </c>
      <c r="H88" s="743">
        <f t="shared" si="20"/>
        <v>0</v>
      </c>
      <c r="I88" s="743">
        <f t="shared" si="14"/>
        <v>9.9000000000000005E-2</v>
      </c>
      <c r="J88" s="743">
        <f t="shared" si="20"/>
        <v>2.7E-2</v>
      </c>
      <c r="K88" s="743">
        <f t="shared" si="20"/>
        <v>8.9999999999999993E-3</v>
      </c>
      <c r="L88" s="743">
        <f t="shared" si="20"/>
        <v>7.1999999999999995E-2</v>
      </c>
      <c r="M88" s="743">
        <f t="shared" si="20"/>
        <v>3.3000000000000002E-2</v>
      </c>
      <c r="N88" s="743">
        <f t="shared" si="20"/>
        <v>0.04</v>
      </c>
      <c r="O88" s="743">
        <f t="shared" si="20"/>
        <v>0.156</v>
      </c>
      <c r="P88" s="750">
        <f t="shared" si="15"/>
        <v>1</v>
      </c>
      <c r="S88" s="749">
        <f t="shared" si="18"/>
        <v>2075</v>
      </c>
      <c r="T88" s="751">
        <v>0</v>
      </c>
      <c r="U88" s="751">
        <v>5</v>
      </c>
      <c r="V88" s="752">
        <f t="shared" si="19"/>
        <v>0</v>
      </c>
      <c r="W88" s="753">
        <v>1</v>
      </c>
      <c r="X88" s="754">
        <f t="shared" si="16"/>
        <v>0</v>
      </c>
    </row>
    <row r="89" spans="2:24">
      <c r="B89" s="749">
        <f t="shared" si="17"/>
        <v>2076</v>
      </c>
      <c r="C89" s="755"/>
      <c r="D89" s="742">
        <v>1</v>
      </c>
      <c r="E89" s="743">
        <f t="shared" si="20"/>
        <v>0.435</v>
      </c>
      <c r="F89" s="743">
        <f t="shared" si="20"/>
        <v>0.129</v>
      </c>
      <c r="G89" s="743">
        <f t="shared" si="20"/>
        <v>0</v>
      </c>
      <c r="H89" s="743">
        <f t="shared" si="20"/>
        <v>0</v>
      </c>
      <c r="I89" s="743">
        <f t="shared" si="20"/>
        <v>9.9000000000000005E-2</v>
      </c>
      <c r="J89" s="743">
        <f t="shared" si="20"/>
        <v>2.7E-2</v>
      </c>
      <c r="K89" s="743">
        <f t="shared" si="20"/>
        <v>8.9999999999999993E-3</v>
      </c>
      <c r="L89" s="743">
        <f t="shared" si="20"/>
        <v>7.1999999999999995E-2</v>
      </c>
      <c r="M89" s="743">
        <f t="shared" si="20"/>
        <v>3.3000000000000002E-2</v>
      </c>
      <c r="N89" s="743">
        <f t="shared" si="20"/>
        <v>0.04</v>
      </c>
      <c r="O89" s="743">
        <f t="shared" si="20"/>
        <v>0.156</v>
      </c>
      <c r="P89" s="750">
        <f t="shared" si="15"/>
        <v>1</v>
      </c>
      <c r="S89" s="749">
        <f t="shared" si="18"/>
        <v>2076</v>
      </c>
      <c r="T89" s="751">
        <v>0</v>
      </c>
      <c r="U89" s="751">
        <v>5</v>
      </c>
      <c r="V89" s="752">
        <f t="shared" si="19"/>
        <v>0</v>
      </c>
      <c r="W89" s="753">
        <v>1</v>
      </c>
      <c r="X89" s="754">
        <f t="shared" si="16"/>
        <v>0</v>
      </c>
    </row>
    <row r="90" spans="2:24">
      <c r="B90" s="749">
        <f t="shared" si="17"/>
        <v>2077</v>
      </c>
      <c r="C90" s="755"/>
      <c r="D90" s="742">
        <v>1</v>
      </c>
      <c r="E90" s="743">
        <f t="shared" si="20"/>
        <v>0.435</v>
      </c>
      <c r="F90" s="743">
        <f t="shared" si="20"/>
        <v>0.129</v>
      </c>
      <c r="G90" s="743">
        <f t="shared" si="20"/>
        <v>0</v>
      </c>
      <c r="H90" s="743">
        <f t="shared" si="20"/>
        <v>0</v>
      </c>
      <c r="I90" s="743">
        <f t="shared" si="20"/>
        <v>9.9000000000000005E-2</v>
      </c>
      <c r="J90" s="743">
        <f t="shared" si="20"/>
        <v>2.7E-2</v>
      </c>
      <c r="K90" s="743">
        <f t="shared" si="20"/>
        <v>8.9999999999999993E-3</v>
      </c>
      <c r="L90" s="743">
        <f t="shared" si="20"/>
        <v>7.1999999999999995E-2</v>
      </c>
      <c r="M90" s="743">
        <f t="shared" si="20"/>
        <v>3.3000000000000002E-2</v>
      </c>
      <c r="N90" s="743">
        <f t="shared" si="20"/>
        <v>0.04</v>
      </c>
      <c r="O90" s="743">
        <f t="shared" si="20"/>
        <v>0.156</v>
      </c>
      <c r="P90" s="750">
        <f t="shared" si="15"/>
        <v>1</v>
      </c>
      <c r="S90" s="749">
        <f t="shared" si="18"/>
        <v>2077</v>
      </c>
      <c r="T90" s="751">
        <v>0</v>
      </c>
      <c r="U90" s="751">
        <v>5</v>
      </c>
      <c r="V90" s="752">
        <f t="shared" si="19"/>
        <v>0</v>
      </c>
      <c r="W90" s="753">
        <v>1</v>
      </c>
      <c r="X90" s="754">
        <f t="shared" si="16"/>
        <v>0</v>
      </c>
    </row>
    <row r="91" spans="2:24">
      <c r="B91" s="749">
        <f t="shared" si="17"/>
        <v>2078</v>
      </c>
      <c r="C91" s="755"/>
      <c r="D91" s="742">
        <v>1</v>
      </c>
      <c r="E91" s="743">
        <f t="shared" si="20"/>
        <v>0.435</v>
      </c>
      <c r="F91" s="743">
        <f t="shared" si="20"/>
        <v>0.129</v>
      </c>
      <c r="G91" s="743">
        <f t="shared" si="20"/>
        <v>0</v>
      </c>
      <c r="H91" s="743">
        <f t="shared" si="20"/>
        <v>0</v>
      </c>
      <c r="I91" s="743">
        <f t="shared" si="20"/>
        <v>9.9000000000000005E-2</v>
      </c>
      <c r="J91" s="743">
        <f t="shared" si="20"/>
        <v>2.7E-2</v>
      </c>
      <c r="K91" s="743">
        <f t="shared" si="20"/>
        <v>8.9999999999999993E-3</v>
      </c>
      <c r="L91" s="743">
        <f t="shared" si="20"/>
        <v>7.1999999999999995E-2</v>
      </c>
      <c r="M91" s="743">
        <f t="shared" si="20"/>
        <v>3.3000000000000002E-2</v>
      </c>
      <c r="N91" s="743">
        <f t="shared" si="20"/>
        <v>0.04</v>
      </c>
      <c r="O91" s="743">
        <f t="shared" si="20"/>
        <v>0.156</v>
      </c>
      <c r="P91" s="750">
        <f t="shared" si="15"/>
        <v>1</v>
      </c>
      <c r="S91" s="749">
        <f t="shared" si="18"/>
        <v>2078</v>
      </c>
      <c r="T91" s="751">
        <v>0</v>
      </c>
      <c r="U91" s="751">
        <v>5</v>
      </c>
      <c r="V91" s="752">
        <f t="shared" si="19"/>
        <v>0</v>
      </c>
      <c r="W91" s="753">
        <v>1</v>
      </c>
      <c r="X91" s="754">
        <f t="shared" si="16"/>
        <v>0</v>
      </c>
    </row>
    <row r="92" spans="2:24">
      <c r="B92" s="749">
        <f t="shared" si="17"/>
        <v>2079</v>
      </c>
      <c r="C92" s="755"/>
      <c r="D92" s="742">
        <v>1</v>
      </c>
      <c r="E92" s="743">
        <f t="shared" si="20"/>
        <v>0.435</v>
      </c>
      <c r="F92" s="743">
        <f t="shared" si="20"/>
        <v>0.129</v>
      </c>
      <c r="G92" s="743">
        <f t="shared" si="20"/>
        <v>0</v>
      </c>
      <c r="H92" s="743">
        <f t="shared" si="20"/>
        <v>0</v>
      </c>
      <c r="I92" s="743">
        <f t="shared" si="20"/>
        <v>9.9000000000000005E-2</v>
      </c>
      <c r="J92" s="743">
        <f t="shared" si="20"/>
        <v>2.7E-2</v>
      </c>
      <c r="K92" s="743">
        <f t="shared" si="20"/>
        <v>8.9999999999999993E-3</v>
      </c>
      <c r="L92" s="743">
        <f t="shared" si="20"/>
        <v>7.1999999999999995E-2</v>
      </c>
      <c r="M92" s="743">
        <f t="shared" si="20"/>
        <v>3.3000000000000002E-2</v>
      </c>
      <c r="N92" s="743">
        <f t="shared" si="20"/>
        <v>0.04</v>
      </c>
      <c r="O92" s="743">
        <f t="shared" si="20"/>
        <v>0.156</v>
      </c>
      <c r="P92" s="750">
        <f t="shared" si="15"/>
        <v>1</v>
      </c>
      <c r="S92" s="749">
        <f t="shared" si="18"/>
        <v>2079</v>
      </c>
      <c r="T92" s="751">
        <v>0</v>
      </c>
      <c r="U92" s="751">
        <v>5</v>
      </c>
      <c r="V92" s="752">
        <f t="shared" si="19"/>
        <v>0</v>
      </c>
      <c r="W92" s="753">
        <v>1</v>
      </c>
      <c r="X92" s="754">
        <f t="shared" si="16"/>
        <v>0</v>
      </c>
    </row>
    <row r="93" spans="2:24" ht="13.5" thickBot="1">
      <c r="B93" s="756">
        <f t="shared" si="17"/>
        <v>2080</v>
      </c>
      <c r="C93" s="757"/>
      <c r="D93" s="742">
        <v>1</v>
      </c>
      <c r="E93" s="758">
        <f t="shared" si="20"/>
        <v>0.435</v>
      </c>
      <c r="F93" s="758">
        <f t="shared" si="20"/>
        <v>0.129</v>
      </c>
      <c r="G93" s="758">
        <f t="shared" si="20"/>
        <v>0</v>
      </c>
      <c r="H93" s="758">
        <f t="shared" si="20"/>
        <v>0</v>
      </c>
      <c r="I93" s="758">
        <f t="shared" si="20"/>
        <v>9.9000000000000005E-2</v>
      </c>
      <c r="J93" s="758">
        <f t="shared" si="20"/>
        <v>2.7E-2</v>
      </c>
      <c r="K93" s="758">
        <f t="shared" si="20"/>
        <v>8.9999999999999993E-3</v>
      </c>
      <c r="L93" s="758">
        <f t="shared" si="20"/>
        <v>7.1999999999999995E-2</v>
      </c>
      <c r="M93" s="758">
        <f t="shared" si="20"/>
        <v>3.3000000000000002E-2</v>
      </c>
      <c r="N93" s="758">
        <f t="shared" si="20"/>
        <v>0.04</v>
      </c>
      <c r="O93" s="759">
        <f t="shared" si="20"/>
        <v>0.156</v>
      </c>
      <c r="P93" s="760">
        <f t="shared" si="15"/>
        <v>1</v>
      </c>
      <c r="S93" s="756">
        <f t="shared" si="18"/>
        <v>2080</v>
      </c>
      <c r="T93" s="761">
        <v>0</v>
      </c>
      <c r="U93" s="762">
        <v>5</v>
      </c>
      <c r="V93" s="763">
        <f t="shared" si="19"/>
        <v>0</v>
      </c>
      <c r="W93" s="764">
        <v>1</v>
      </c>
      <c r="X93" s="76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08" t="str">
        <f>city</f>
        <v>Balikpapan</v>
      </c>
      <c r="J2" s="909"/>
      <c r="K2" s="909"/>
      <c r="L2" s="909"/>
      <c r="M2" s="909"/>
      <c r="N2" s="909"/>
      <c r="O2" s="909"/>
    </row>
    <row r="3" spans="2:16" ht="16.5" thickBot="1">
      <c r="C3" s="4"/>
      <c r="H3" s="5" t="s">
        <v>276</v>
      </c>
      <c r="I3" s="908" t="str">
        <f>province</f>
        <v>Kalimantan Timur</v>
      </c>
      <c r="J3" s="909"/>
      <c r="K3" s="909"/>
      <c r="L3" s="909"/>
      <c r="M3" s="909"/>
      <c r="N3" s="909"/>
      <c r="O3" s="909"/>
    </row>
    <row r="4" spans="2:16" ht="16.5" thickBot="1">
      <c r="D4" s="4"/>
      <c r="E4" s="4"/>
      <c r="H4" s="5" t="s">
        <v>30</v>
      </c>
      <c r="I4" s="908" t="str">
        <f>country</f>
        <v>Indonesia</v>
      </c>
      <c r="J4" s="909"/>
      <c r="K4" s="909"/>
      <c r="L4" s="909"/>
      <c r="M4" s="909"/>
      <c r="N4" s="909"/>
      <c r="O4" s="909"/>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14" t="s">
        <v>32</v>
      </c>
      <c r="D10" s="915"/>
      <c r="E10" s="915"/>
      <c r="F10" s="915"/>
      <c r="G10" s="915"/>
      <c r="H10" s="915"/>
      <c r="I10" s="915"/>
      <c r="J10" s="915"/>
      <c r="K10" s="915"/>
      <c r="L10" s="915"/>
      <c r="M10" s="915"/>
      <c r="N10" s="915"/>
      <c r="O10" s="915"/>
      <c r="P10" s="916"/>
    </row>
    <row r="11" spans="2:16" ht="13.5" customHeight="1" thickBot="1">
      <c r="C11" s="897" t="s">
        <v>228</v>
      </c>
      <c r="D11" s="897" t="s">
        <v>262</v>
      </c>
      <c r="E11" s="897" t="s">
        <v>267</v>
      </c>
      <c r="F11" s="897" t="s">
        <v>261</v>
      </c>
      <c r="G11" s="897" t="s">
        <v>2</v>
      </c>
      <c r="H11" s="897" t="s">
        <v>16</v>
      </c>
      <c r="I11" s="897" t="s">
        <v>229</v>
      </c>
      <c r="J11" s="910" t="s">
        <v>273</v>
      </c>
      <c r="K11" s="911"/>
      <c r="L11" s="911"/>
      <c r="M11" s="912"/>
      <c r="N11" s="897" t="s">
        <v>146</v>
      </c>
      <c r="O11" s="897" t="s">
        <v>210</v>
      </c>
      <c r="P11" s="896" t="s">
        <v>308</v>
      </c>
    </row>
    <row r="12" spans="2:16" s="1" customFormat="1">
      <c r="B12" s="365" t="s">
        <v>1</v>
      </c>
      <c r="C12" s="913"/>
      <c r="D12" s="913"/>
      <c r="E12" s="913"/>
      <c r="F12" s="913"/>
      <c r="G12" s="913"/>
      <c r="H12" s="913"/>
      <c r="I12" s="913"/>
      <c r="J12" s="369" t="s">
        <v>230</v>
      </c>
      <c r="K12" s="369" t="s">
        <v>231</v>
      </c>
      <c r="L12" s="369" t="s">
        <v>232</v>
      </c>
      <c r="M12" s="365" t="s">
        <v>233</v>
      </c>
      <c r="N12" s="913"/>
      <c r="O12" s="913"/>
      <c r="P12" s="913"/>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1.2440789459999999</v>
      </c>
      <c r="D31" s="552">
        <f>Activity!$C30*Activity!$D30*Activity!F30</f>
        <v>0.36893375640000003</v>
      </c>
      <c r="E31" s="550">
        <f>Activity!$C30*Activity!$D30*Activity!G30</f>
        <v>0</v>
      </c>
      <c r="F31" s="552">
        <f>Activity!$C30*Activity!$D30*Activity!H30</f>
        <v>0</v>
      </c>
      <c r="G31" s="552">
        <f>Activity!$C30*Activity!$D30*Activity!I30</f>
        <v>0.2831352084</v>
      </c>
      <c r="H31" s="552">
        <f>Activity!$C30*Activity!$D30*Activity!J30</f>
        <v>7.7218693199999994E-2</v>
      </c>
      <c r="I31" s="552">
        <f>Activity!$C30*Activity!$D30*Activity!K30</f>
        <v>2.5739564399999998E-2</v>
      </c>
      <c r="J31" s="553">
        <f>Activity!$C30*Activity!$D30*Activity!L30</f>
        <v>0.20591651519999998</v>
      </c>
      <c r="K31" s="552">
        <f>Activity!$C30*Activity!$D30*Activity!M30</f>
        <v>9.4378402800000011E-2</v>
      </c>
      <c r="L31" s="552">
        <f>Activity!$C30*Activity!$D30*Activity!N30</f>
        <v>0.11439806400000001</v>
      </c>
      <c r="M31" s="550">
        <f>Activity!$C30*Activity!$D30*Activity!O30</f>
        <v>0.4461524496</v>
      </c>
      <c r="N31" s="413">
        <v>0</v>
      </c>
      <c r="O31" s="552">
        <f>Activity!C30*Activity!D30</f>
        <v>2.8599516</v>
      </c>
      <c r="P31" s="559">
        <f>Activity!X30</f>
        <v>0</v>
      </c>
    </row>
    <row r="32" spans="2:16">
      <c r="B32" s="7">
        <f t="shared" si="1"/>
        <v>2018</v>
      </c>
      <c r="C32" s="551">
        <f>Activity!$C31*Activity!$D31*Activity!E31</f>
        <v>1.3659058575360001</v>
      </c>
      <c r="D32" s="552">
        <f>Activity!$C31*Activity!$D31*Activity!F31</f>
        <v>0.40506173706240006</v>
      </c>
      <c r="E32" s="550">
        <f>Activity!$C31*Activity!$D31*Activity!G31</f>
        <v>0</v>
      </c>
      <c r="F32" s="552">
        <f>Activity!$C31*Activity!$D31*Activity!H31</f>
        <v>0</v>
      </c>
      <c r="G32" s="552">
        <f>Activity!$C31*Activity!$D31*Activity!I31</f>
        <v>0.31086133309440006</v>
      </c>
      <c r="H32" s="552">
        <f>Activity!$C31*Activity!$D31*Activity!J31</f>
        <v>8.4780363571200015E-2</v>
      </c>
      <c r="I32" s="552">
        <f>Activity!$C31*Activity!$D31*Activity!K31</f>
        <v>2.8260121190400004E-2</v>
      </c>
      <c r="J32" s="553">
        <f>Activity!$C31*Activity!$D31*Activity!L31</f>
        <v>0.22608096952320003</v>
      </c>
      <c r="K32" s="552">
        <f>Activity!$C31*Activity!$D31*Activity!M31</f>
        <v>0.10362044436480002</v>
      </c>
      <c r="L32" s="552">
        <f>Activity!$C31*Activity!$D31*Activity!N31</f>
        <v>0.12560053862400003</v>
      </c>
      <c r="M32" s="550">
        <f>Activity!$C31*Activity!$D31*Activity!O31</f>
        <v>0.48984210063360006</v>
      </c>
      <c r="N32" s="413">
        <v>0</v>
      </c>
      <c r="O32" s="552">
        <f>Activity!C31*Activity!D31</f>
        <v>3.1400134656000005</v>
      </c>
      <c r="P32" s="559">
        <f>Activity!X31</f>
        <v>0</v>
      </c>
    </row>
    <row r="33" spans="2:16">
      <c r="B33" s="7">
        <f t="shared" si="1"/>
        <v>2019</v>
      </c>
      <c r="C33" s="551">
        <f>Activity!$C32*Activity!$D32*Activity!E32</f>
        <v>1.4988898014530221</v>
      </c>
      <c r="D33" s="552">
        <f>Activity!$C32*Activity!$D32*Activity!F32</f>
        <v>0.4444983549136548</v>
      </c>
      <c r="E33" s="550">
        <f>Activity!$C32*Activity!$D32*Activity!G32</f>
        <v>0</v>
      </c>
      <c r="F33" s="552">
        <f>Activity!$C32*Activity!$D32*Activity!H32</f>
        <v>0</v>
      </c>
      <c r="G33" s="552">
        <f>Activity!$C32*Activity!$D32*Activity!I32</f>
        <v>0.34112664446861879</v>
      </c>
      <c r="H33" s="552">
        <f>Activity!$C32*Activity!$D32*Activity!J32</f>
        <v>9.3034539400532398E-2</v>
      </c>
      <c r="I33" s="552">
        <f>Activity!$C32*Activity!$D32*Activity!K32</f>
        <v>3.1011513133510797E-2</v>
      </c>
      <c r="J33" s="553">
        <f>Activity!$C32*Activity!$D32*Activity!L32</f>
        <v>0.24809210506808638</v>
      </c>
      <c r="K33" s="552">
        <f>Activity!$C32*Activity!$D32*Activity!M32</f>
        <v>0.1137088814895396</v>
      </c>
      <c r="L33" s="552">
        <f>Activity!$C32*Activity!$D32*Activity!N32</f>
        <v>0.13782894726004799</v>
      </c>
      <c r="M33" s="550">
        <f>Activity!$C32*Activity!$D32*Activity!O32</f>
        <v>0.53753289431418716</v>
      </c>
      <c r="N33" s="413">
        <v>0</v>
      </c>
      <c r="O33" s="552">
        <f>Activity!C32*Activity!D32</f>
        <v>3.4457236815012</v>
      </c>
      <c r="P33" s="559">
        <f>Activity!X32</f>
        <v>0</v>
      </c>
    </row>
    <row r="34" spans="2:16">
      <c r="B34" s="7">
        <f t="shared" si="1"/>
        <v>2020</v>
      </c>
      <c r="C34" s="551">
        <f>Activity!$C33*Activity!$D33*Activity!E33</f>
        <v>1.6440104888671201</v>
      </c>
      <c r="D34" s="552">
        <f>Activity!$C33*Activity!$D33*Activity!F33</f>
        <v>0.48753414497438735</v>
      </c>
      <c r="E34" s="550">
        <f>Activity!$C33*Activity!$D33*Activity!G33</f>
        <v>0</v>
      </c>
      <c r="F34" s="552">
        <f>Activity!$C33*Activity!$D33*Activity!H33</f>
        <v>0</v>
      </c>
      <c r="G34" s="552">
        <f>Activity!$C33*Activity!$D33*Activity!I33</f>
        <v>0.37415411125941356</v>
      </c>
      <c r="H34" s="552">
        <f>Activity!$C33*Activity!$D33*Activity!J33</f>
        <v>0.10204203034347642</v>
      </c>
      <c r="I34" s="552">
        <f>Activity!$C33*Activity!$D33*Activity!K33</f>
        <v>3.4014010114492135E-2</v>
      </c>
      <c r="J34" s="553">
        <f>Activity!$C33*Activity!$D33*Activity!L33</f>
        <v>0.27211208091593708</v>
      </c>
      <c r="K34" s="552">
        <f>Activity!$C33*Activity!$D33*Activity!M33</f>
        <v>0.12471803708647118</v>
      </c>
      <c r="L34" s="552">
        <f>Activity!$C33*Activity!$D33*Activity!N33</f>
        <v>0.15117337828663174</v>
      </c>
      <c r="M34" s="550">
        <f>Activity!$C33*Activity!$D33*Activity!O33</f>
        <v>0.58957617531786377</v>
      </c>
      <c r="N34" s="413">
        <v>0</v>
      </c>
      <c r="O34" s="552">
        <f>Activity!C33*Activity!D33</f>
        <v>3.7793344571657932</v>
      </c>
      <c r="P34" s="559">
        <f>Activity!X33</f>
        <v>0</v>
      </c>
    </row>
    <row r="35" spans="2:16">
      <c r="B35" s="7">
        <f t="shared" si="1"/>
        <v>2021</v>
      </c>
      <c r="C35" s="551">
        <f>Activity!$C34*Activity!$D34*Activity!E34</f>
        <v>1.8023312128917328</v>
      </c>
      <c r="D35" s="552">
        <f>Activity!$C34*Activity!$D34*Activity!F34</f>
        <v>0.53448442865065182</v>
      </c>
      <c r="E35" s="550">
        <f>Activity!$C34*Activity!$D34*Activity!G34</f>
        <v>0</v>
      </c>
      <c r="F35" s="552">
        <f>Activity!$C34*Activity!$D34*Activity!H34</f>
        <v>0</v>
      </c>
      <c r="G35" s="552">
        <f>Activity!$C34*Activity!$D34*Activity!I34</f>
        <v>0.41018572431329092</v>
      </c>
      <c r="H35" s="552">
        <f>Activity!$C34*Activity!$D34*Activity!J34</f>
        <v>0.11186883390362479</v>
      </c>
      <c r="I35" s="552">
        <f>Activity!$C34*Activity!$D34*Activity!K34</f>
        <v>3.728961130120826E-2</v>
      </c>
      <c r="J35" s="553">
        <f>Activity!$C34*Activity!$D34*Activity!L34</f>
        <v>0.29831689040966608</v>
      </c>
      <c r="K35" s="552">
        <f>Activity!$C34*Activity!$D34*Activity!M34</f>
        <v>0.13672857477109698</v>
      </c>
      <c r="L35" s="552">
        <f>Activity!$C34*Activity!$D34*Activity!N34</f>
        <v>0.16573160578314786</v>
      </c>
      <c r="M35" s="550">
        <f>Activity!$C34*Activity!$D34*Activity!O34</f>
        <v>0.64635326255427661</v>
      </c>
      <c r="N35" s="413">
        <v>0</v>
      </c>
      <c r="O35" s="552">
        <f>Activity!C34*Activity!D34</f>
        <v>4.143290144578696</v>
      </c>
      <c r="P35" s="559">
        <f>Activity!X34</f>
        <v>0</v>
      </c>
    </row>
    <row r="36" spans="2:16">
      <c r="B36" s="7">
        <f t="shared" si="1"/>
        <v>2022</v>
      </c>
      <c r="C36" s="551">
        <f>Activity!$C35*Activity!$D35*Activity!E35</f>
        <v>1.9750058307287659</v>
      </c>
      <c r="D36" s="552">
        <f>Activity!$C35*Activity!$D35*Activity!F35</f>
        <v>0.58569138428508238</v>
      </c>
      <c r="E36" s="550">
        <f>Activity!$C35*Activity!$D35*Activity!G35</f>
        <v>0</v>
      </c>
      <c r="F36" s="552">
        <f>Activity!$C35*Activity!$D35*Activity!H35</f>
        <v>0</v>
      </c>
      <c r="G36" s="552">
        <f>Activity!$C35*Activity!$D35*Activity!I35</f>
        <v>0.449484085614133</v>
      </c>
      <c r="H36" s="552">
        <f>Activity!$C35*Activity!$D35*Activity!J35</f>
        <v>0.12258656880385443</v>
      </c>
      <c r="I36" s="552">
        <f>Activity!$C35*Activity!$D35*Activity!K35</f>
        <v>4.0862189601284814E-2</v>
      </c>
      <c r="J36" s="553">
        <f>Activity!$C35*Activity!$D35*Activity!L35</f>
        <v>0.32689751681027851</v>
      </c>
      <c r="K36" s="552">
        <f>Activity!$C35*Activity!$D35*Activity!M35</f>
        <v>0.14982802853804433</v>
      </c>
      <c r="L36" s="552">
        <f>Activity!$C35*Activity!$D35*Activity!N35</f>
        <v>0.18160973156126584</v>
      </c>
      <c r="M36" s="550">
        <f>Activity!$C35*Activity!$D35*Activity!O35</f>
        <v>0.70827795308893682</v>
      </c>
      <c r="N36" s="413">
        <v>0</v>
      </c>
      <c r="O36" s="552">
        <f>Activity!C35*Activity!D35</f>
        <v>4.540243289031646</v>
      </c>
      <c r="P36" s="559">
        <f>Activity!X35</f>
        <v>0</v>
      </c>
    </row>
    <row r="37" spans="2:16">
      <c r="B37" s="7">
        <f t="shared" si="1"/>
        <v>2023</v>
      </c>
      <c r="C37" s="551">
        <f>Activity!$C36*Activity!$D36*Activity!E36</f>
        <v>2.1632863197365069</v>
      </c>
      <c r="D37" s="552">
        <f>Activity!$C36*Activity!$D36*Activity!F36</f>
        <v>0.64152628792186073</v>
      </c>
      <c r="E37" s="550">
        <f>Activity!$C36*Activity!$D36*Activity!G36</f>
        <v>0</v>
      </c>
      <c r="F37" s="552">
        <f>Activity!$C36*Activity!$D36*Activity!H36</f>
        <v>0</v>
      </c>
      <c r="G37" s="552">
        <f>Activity!$C36*Activity!$D36*Activity!I36</f>
        <v>0.49233412794003262</v>
      </c>
      <c r="H37" s="552">
        <f>Activity!$C36*Activity!$D36*Activity!J36</f>
        <v>0.13427294398364525</v>
      </c>
      <c r="I37" s="552">
        <f>Activity!$C36*Activity!$D36*Activity!K36</f>
        <v>4.4757647994548413E-2</v>
      </c>
      <c r="J37" s="553">
        <f>Activity!$C36*Activity!$D36*Activity!L36</f>
        <v>0.35806118395638731</v>
      </c>
      <c r="K37" s="552">
        <f>Activity!$C36*Activity!$D36*Activity!M36</f>
        <v>0.16411137598001088</v>
      </c>
      <c r="L37" s="552">
        <f>Activity!$C36*Activity!$D36*Activity!N36</f>
        <v>0.19892287997577074</v>
      </c>
      <c r="M37" s="550">
        <f>Activity!$C36*Activity!$D36*Activity!O36</f>
        <v>0.77579923190550593</v>
      </c>
      <c r="N37" s="413">
        <v>0</v>
      </c>
      <c r="O37" s="552">
        <f>Activity!C36*Activity!D36</f>
        <v>4.9730719993942687</v>
      </c>
      <c r="P37" s="559">
        <f>Activity!X36</f>
        <v>0</v>
      </c>
    </row>
    <row r="38" spans="2:16">
      <c r="B38" s="7">
        <f t="shared" si="1"/>
        <v>2024</v>
      </c>
      <c r="C38" s="551">
        <f>Activity!$C37*Activity!$D37*Activity!E37</f>
        <v>2.3685309540674235</v>
      </c>
      <c r="D38" s="552">
        <f>Activity!$C37*Activity!$D37*Activity!F37</f>
        <v>0.70239193810275313</v>
      </c>
      <c r="E38" s="550">
        <f>Activity!$C37*Activity!$D37*Activity!G37</f>
        <v>0</v>
      </c>
      <c r="F38" s="552">
        <f>Activity!$C37*Activity!$D37*Activity!H37</f>
        <v>0</v>
      </c>
      <c r="G38" s="552">
        <f>Activity!$C37*Activity!$D37*Activity!I37</f>
        <v>0.5390449757532757</v>
      </c>
      <c r="H38" s="552">
        <f>Activity!$C37*Activity!$D37*Activity!J37</f>
        <v>0.14701226611452972</v>
      </c>
      <c r="I38" s="552">
        <f>Activity!$C37*Activity!$D37*Activity!K37</f>
        <v>4.9004088704843241E-2</v>
      </c>
      <c r="J38" s="553">
        <f>Activity!$C37*Activity!$D37*Activity!L37</f>
        <v>0.39203270963874592</v>
      </c>
      <c r="K38" s="552">
        <f>Activity!$C37*Activity!$D37*Activity!M37</f>
        <v>0.17968165858442522</v>
      </c>
      <c r="L38" s="552">
        <f>Activity!$C37*Activity!$D37*Activity!N37</f>
        <v>0.21779594979930331</v>
      </c>
      <c r="M38" s="550">
        <f>Activity!$C37*Activity!$D37*Activity!O37</f>
        <v>0.84940420421728291</v>
      </c>
      <c r="N38" s="413">
        <v>0</v>
      </c>
      <c r="O38" s="552">
        <f>Activity!C37*Activity!D37</f>
        <v>5.4448987449825825</v>
      </c>
      <c r="P38" s="559">
        <f>Activity!X37</f>
        <v>0</v>
      </c>
    </row>
    <row r="39" spans="2:16">
      <c r="B39" s="7">
        <f t="shared" si="1"/>
        <v>2025</v>
      </c>
      <c r="C39" s="551">
        <f>Activity!$C38*Activity!$D38*Activity!E38</f>
        <v>2.592213152212778</v>
      </c>
      <c r="D39" s="552">
        <f>Activity!$C38*Activity!$D38*Activity!F38</f>
        <v>0.76872527962172044</v>
      </c>
      <c r="E39" s="550">
        <f>Activity!$C38*Activity!$D38*Activity!G38</f>
        <v>0</v>
      </c>
      <c r="F39" s="552">
        <f>Activity!$C38*Activity!$D38*Activity!H38</f>
        <v>0</v>
      </c>
      <c r="G39" s="552">
        <f>Activity!$C38*Activity!$D38*Activity!I38</f>
        <v>0.58995195877945983</v>
      </c>
      <c r="H39" s="552">
        <f>Activity!$C38*Activity!$D38*Activity!J38</f>
        <v>0.16089598875803449</v>
      </c>
      <c r="I39" s="552">
        <f>Activity!$C38*Activity!$D38*Activity!K38</f>
        <v>5.3631996252678164E-2</v>
      </c>
      <c r="J39" s="553">
        <f>Activity!$C38*Activity!$D38*Activity!L38</f>
        <v>0.42905597002142531</v>
      </c>
      <c r="K39" s="552">
        <f>Activity!$C38*Activity!$D38*Activity!M38</f>
        <v>0.19665065292648662</v>
      </c>
      <c r="L39" s="552">
        <f>Activity!$C38*Activity!$D38*Activity!N38</f>
        <v>0.23836442778968076</v>
      </c>
      <c r="M39" s="550">
        <f>Activity!$C38*Activity!$D38*Activity!O38</f>
        <v>0.92962126837975489</v>
      </c>
      <c r="N39" s="413">
        <v>0</v>
      </c>
      <c r="O39" s="552">
        <f>Activity!C38*Activity!D38</f>
        <v>5.9591106947420185</v>
      </c>
      <c r="P39" s="559">
        <f>Activity!X38</f>
        <v>0</v>
      </c>
    </row>
    <row r="40" spans="2:16">
      <c r="B40" s="7">
        <f t="shared" si="1"/>
        <v>2026</v>
      </c>
      <c r="C40" s="551">
        <f>Activity!$C39*Activity!$D39*Activity!E39</f>
        <v>2.8359310498331296</v>
      </c>
      <c r="D40" s="552">
        <f>Activity!$C39*Activity!$D39*Activity!F39</f>
        <v>0.84100024236430737</v>
      </c>
      <c r="E40" s="550">
        <f>Activity!$C39*Activity!$D39*Activity!G39</f>
        <v>0</v>
      </c>
      <c r="F40" s="552">
        <f>Activity!$C39*Activity!$D39*Activity!H39</f>
        <v>0</v>
      </c>
      <c r="G40" s="552">
        <f>Activity!$C39*Activity!$D39*Activity!I39</f>
        <v>0.64541879065167773</v>
      </c>
      <c r="H40" s="552">
        <f>Activity!$C39*Activity!$D39*Activity!J39</f>
        <v>0.17602330654136666</v>
      </c>
      <c r="I40" s="552">
        <f>Activity!$C39*Activity!$D39*Activity!K39</f>
        <v>5.8674435513788883E-2</v>
      </c>
      <c r="J40" s="553">
        <f>Activity!$C39*Activity!$D39*Activity!L39</f>
        <v>0.46939548411031107</v>
      </c>
      <c r="K40" s="552">
        <f>Activity!$C39*Activity!$D39*Activity!M39</f>
        <v>0.21513959688389259</v>
      </c>
      <c r="L40" s="552">
        <f>Activity!$C39*Activity!$D39*Activity!N39</f>
        <v>0.26077526895017283</v>
      </c>
      <c r="M40" s="550">
        <f>Activity!$C39*Activity!$D39*Activity!O39</f>
        <v>1.017023548905674</v>
      </c>
      <c r="N40" s="413">
        <v>0</v>
      </c>
      <c r="O40" s="552">
        <f>Activity!C39*Activity!D39</f>
        <v>6.5193817237543206</v>
      </c>
      <c r="P40" s="559">
        <f>Activity!X39</f>
        <v>0</v>
      </c>
    </row>
    <row r="41" spans="2:16">
      <c r="B41" s="7">
        <f t="shared" si="1"/>
        <v>2027</v>
      </c>
      <c r="C41" s="551">
        <f>Activity!$C40*Activity!$D40*Activity!E40</f>
        <v>3.1014178566179105</v>
      </c>
      <c r="D41" s="552">
        <f>Activity!$C40*Activity!$D40*Activity!F40</f>
        <v>0.91973081265220802</v>
      </c>
      <c r="E41" s="550">
        <f>Activity!$C40*Activity!$D40*Activity!G40</f>
        <v>0</v>
      </c>
      <c r="F41" s="552">
        <f>Activity!$C40*Activity!$D40*Activity!H40</f>
        <v>0</v>
      </c>
      <c r="G41" s="552">
        <f>Activity!$C40*Activity!$D40*Activity!I40</f>
        <v>0.70583992598890377</v>
      </c>
      <c r="H41" s="552">
        <f>Activity!$C40*Activity!$D40*Activity!J40</f>
        <v>0.19250179799697376</v>
      </c>
      <c r="I41" s="552">
        <f>Activity!$C40*Activity!$D40*Activity!K40</f>
        <v>6.4167265998991252E-2</v>
      </c>
      <c r="J41" s="553">
        <f>Activity!$C40*Activity!$D40*Activity!L40</f>
        <v>0.51333812799193002</v>
      </c>
      <c r="K41" s="552">
        <f>Activity!$C40*Activity!$D40*Activity!M40</f>
        <v>0.2352799753296346</v>
      </c>
      <c r="L41" s="552">
        <f>Activity!$C40*Activity!$D40*Activity!N40</f>
        <v>0.28518784888440557</v>
      </c>
      <c r="M41" s="550">
        <f>Activity!$C40*Activity!$D40*Activity!O40</f>
        <v>1.1122326106491818</v>
      </c>
      <c r="N41" s="413">
        <v>0</v>
      </c>
      <c r="O41" s="552">
        <f>Activity!C40*Activity!D40</f>
        <v>7.1296962221101392</v>
      </c>
      <c r="P41" s="559">
        <f>Activity!X40</f>
        <v>0</v>
      </c>
    </row>
    <row r="42" spans="2:16">
      <c r="B42" s="7">
        <f t="shared" si="1"/>
        <v>2028</v>
      </c>
      <c r="C42" s="551">
        <f>Activity!$C41*Activity!$D41*Activity!E41</f>
        <v>3.3905530606287084</v>
      </c>
      <c r="D42" s="552">
        <f>Activity!$C41*Activity!$D41*Activity!F41</f>
        <v>1.0054743559105825</v>
      </c>
      <c r="E42" s="550">
        <f>Activity!$C41*Activity!$D41*Activity!G41</f>
        <v>0</v>
      </c>
      <c r="F42" s="552">
        <f>Activity!$C41*Activity!$D41*Activity!H41</f>
        <v>0</v>
      </c>
      <c r="G42" s="552">
        <f>Activity!$C41*Activity!$D41*Activity!I41</f>
        <v>0.7716431103499819</v>
      </c>
      <c r="H42" s="552">
        <f>Activity!$C41*Activity!$D41*Activity!J41</f>
        <v>0.21044812100454052</v>
      </c>
      <c r="I42" s="552">
        <f>Activity!$C41*Activity!$D41*Activity!K41</f>
        <v>7.0149373668180165E-2</v>
      </c>
      <c r="J42" s="553">
        <f>Activity!$C41*Activity!$D41*Activity!L41</f>
        <v>0.56119498934544132</v>
      </c>
      <c r="K42" s="552">
        <f>Activity!$C41*Activity!$D41*Activity!M41</f>
        <v>0.25721437011666065</v>
      </c>
      <c r="L42" s="552">
        <f>Activity!$C41*Activity!$D41*Activity!N41</f>
        <v>0.31177499408080078</v>
      </c>
      <c r="M42" s="550">
        <f>Activity!$C41*Activity!$D41*Activity!O41</f>
        <v>1.2159224769151231</v>
      </c>
      <c r="N42" s="413">
        <v>0</v>
      </c>
      <c r="O42" s="552">
        <f>Activity!C41*Activity!D41</f>
        <v>7.7943748520200193</v>
      </c>
      <c r="P42" s="559">
        <f>Activity!X41</f>
        <v>0</v>
      </c>
    </row>
    <row r="43" spans="2:16">
      <c r="B43" s="7">
        <f t="shared" si="1"/>
        <v>2029</v>
      </c>
      <c r="C43" s="551">
        <f>Activity!$C42*Activity!$D42*Activity!E42</f>
        <v>3.7053745486671659</v>
      </c>
      <c r="D43" s="552">
        <f>Activity!$C42*Activity!$D42*Activity!F42</f>
        <v>1.0988352109840562</v>
      </c>
      <c r="E43" s="550">
        <f>Activity!$C42*Activity!$D42*Activity!G42</f>
        <v>0</v>
      </c>
      <c r="F43" s="552">
        <f>Activity!$C42*Activity!$D42*Activity!H42</f>
        <v>0</v>
      </c>
      <c r="G43" s="552">
        <f>Activity!$C42*Activity!$D42*Activity!I42</f>
        <v>0.84329213866218267</v>
      </c>
      <c r="H43" s="552">
        <f>Activity!$C42*Activity!$D42*Activity!J42</f>
        <v>0.22998876508968616</v>
      </c>
      <c r="I43" s="552">
        <f>Activity!$C42*Activity!$D42*Activity!K42</f>
        <v>7.6662921696562053E-2</v>
      </c>
      <c r="J43" s="553">
        <f>Activity!$C42*Activity!$D42*Activity!L42</f>
        <v>0.61330337357249642</v>
      </c>
      <c r="K43" s="552">
        <f>Activity!$C42*Activity!$D42*Activity!M42</f>
        <v>0.28109737955406089</v>
      </c>
      <c r="L43" s="552">
        <f>Activity!$C42*Activity!$D42*Activity!N42</f>
        <v>0.34072409642916468</v>
      </c>
      <c r="M43" s="550">
        <f>Activity!$C42*Activity!$D42*Activity!O42</f>
        <v>1.3288239760737424</v>
      </c>
      <c r="N43" s="413">
        <v>0</v>
      </c>
      <c r="O43" s="552">
        <f>Activity!C42*Activity!D42</f>
        <v>8.5181024107291172</v>
      </c>
      <c r="P43" s="559">
        <f>Activity!X42</f>
        <v>0</v>
      </c>
    </row>
    <row r="44" spans="2:16">
      <c r="B44" s="7">
        <f t="shared" si="1"/>
        <v>2030</v>
      </c>
      <c r="C44" s="551">
        <f>Activity!$C43*Activity!$D43*Activity!E43</f>
        <v>4.0494306600000005</v>
      </c>
      <c r="D44" s="552">
        <f>Activity!$C43*Activity!$D43*Activity!F43</f>
        <v>1.2008656440000001</v>
      </c>
      <c r="E44" s="550">
        <f>Activity!$C43*Activity!$D43*Activity!G43</f>
        <v>0</v>
      </c>
      <c r="F44" s="552">
        <f>Activity!$C43*Activity!$D43*Activity!H43</f>
        <v>0</v>
      </c>
      <c r="G44" s="552">
        <f>Activity!$C43*Activity!$D43*Activity!I43</f>
        <v>0.92159456400000017</v>
      </c>
      <c r="H44" s="552">
        <f>Activity!$C43*Activity!$D43*Activity!J43</f>
        <v>0.25134397200000003</v>
      </c>
      <c r="I44" s="552">
        <f>Activity!$C43*Activity!$D43*Activity!K43</f>
        <v>8.3781324000000004E-2</v>
      </c>
      <c r="J44" s="553">
        <f>Activity!$C43*Activity!$D43*Activity!L43</f>
        <v>0.67025059200000003</v>
      </c>
      <c r="K44" s="552">
        <f>Activity!$C43*Activity!$D43*Activity!M43</f>
        <v>0.30719818800000004</v>
      </c>
      <c r="L44" s="552">
        <f>Activity!$C43*Activity!$D43*Activity!N43</f>
        <v>0.37236144000000004</v>
      </c>
      <c r="M44" s="550">
        <f>Activity!$C43*Activity!$D43*Activity!O43</f>
        <v>1.4522096160000002</v>
      </c>
      <c r="N44" s="413">
        <v>0</v>
      </c>
      <c r="O44" s="552">
        <f>Activity!C43*Activity!D43</f>
        <v>9.3090360000000008</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10" zoomScaleNormal="100" workbookViewId="0">
      <selection activeCell="C17" sqref="C17"/>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Balikpapan</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17" t="s">
        <v>91</v>
      </c>
      <c r="D12" s="918"/>
      <c r="E12" s="918"/>
      <c r="F12" s="918"/>
      <c r="G12" s="918"/>
      <c r="H12" s="918"/>
      <c r="I12" s="918"/>
      <c r="J12" s="918"/>
      <c r="K12" s="918"/>
      <c r="L12" s="918"/>
      <c r="M12" s="919"/>
      <c r="N12" s="595"/>
      <c r="O12" s="609"/>
      <c r="P12" s="607"/>
      <c r="Q12" s="606"/>
      <c r="S12" s="608"/>
      <c r="T12" s="917" t="s">
        <v>91</v>
      </c>
      <c r="U12" s="918"/>
      <c r="V12" s="918"/>
      <c r="W12" s="918"/>
      <c r="X12" s="918"/>
      <c r="Y12" s="918"/>
      <c r="Z12" s="918"/>
      <c r="AA12" s="918"/>
      <c r="AB12" s="918"/>
      <c r="AC12" s="918"/>
      <c r="AD12" s="919"/>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634">
        <f>IF(Select2=1,Food!$K19,"")</f>
        <v>0</v>
      </c>
      <c r="D17" s="635">
        <f>IF(Select2=1,Paper!$K19,"")</f>
        <v>0</v>
      </c>
      <c r="E17" s="635">
        <f>IF(Select2=1,Nappies!$K19,"")</f>
        <v>0</v>
      </c>
      <c r="F17" s="635">
        <f>IF(Select2=1,Garden!$K19,"")</f>
        <v>0</v>
      </c>
      <c r="G17" s="635">
        <f>IF(Select2=1,Wood!$K19,"")</f>
        <v>0</v>
      </c>
      <c r="H17" s="635">
        <f>IF(Select2=1,Textiles!$K19,"")</f>
        <v>0</v>
      </c>
      <c r="I17" s="636">
        <f>Sludge!K19</f>
        <v>0</v>
      </c>
      <c r="J17" s="637" t="str">
        <f>IF(Select2=2,MSW!$K19,"")</f>
        <v/>
      </c>
      <c r="K17" s="636">
        <f>Industry!$K19</f>
        <v>0</v>
      </c>
      <c r="L17" s="638">
        <f>SUM(C17:K17)</f>
        <v>0</v>
      </c>
      <c r="M17" s="639">
        <f>Recovery_OX!C12</f>
        <v>0</v>
      </c>
      <c r="N17" s="605"/>
      <c r="O17" s="640">
        <f>(L17-M17)*(1-Recovery_OX!F12)</f>
        <v>0</v>
      </c>
      <c r="P17" s="604"/>
      <c r="Q17" s="606"/>
      <c r="S17" s="641">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2">
        <f>(AC17-AD17)*(1-Recovery_OX!U12)</f>
        <v>0</v>
      </c>
    </row>
    <row r="18" spans="2:32">
      <c r="B18" s="597">
        <f t="shared" ref="B18:B81" si="1">B17+1</f>
        <v>2001</v>
      </c>
      <c r="C18" s="643">
        <f>IF(Select2=1,Food!$K20,"")</f>
        <v>0</v>
      </c>
      <c r="D18" s="644">
        <f>IF(Select2=1,Paper!$K20,"")</f>
        <v>0</v>
      </c>
      <c r="E18" s="635">
        <f>IF(Select2=1,Nappies!$K20,"")</f>
        <v>0</v>
      </c>
      <c r="F18" s="644">
        <f>IF(Select2=1,Garden!$K20,"")</f>
        <v>0</v>
      </c>
      <c r="G18" s="635">
        <f>IF(Select2=1,Wood!$K20,"")</f>
        <v>0</v>
      </c>
      <c r="H18" s="644">
        <f>IF(Select2=1,Textiles!$K20,"")</f>
        <v>0</v>
      </c>
      <c r="I18" s="645">
        <f>Sludge!K20</f>
        <v>0</v>
      </c>
      <c r="J18" s="645" t="str">
        <f>IF(Select2=2,MSW!$K20,"")</f>
        <v/>
      </c>
      <c r="K18" s="645">
        <f>Industry!$K20</f>
        <v>0</v>
      </c>
      <c r="L18" s="646">
        <f>SUM(C18:K18)</f>
        <v>0</v>
      </c>
      <c r="M18" s="647">
        <f>Recovery_OX!C13</f>
        <v>0</v>
      </c>
      <c r="N18" s="605"/>
      <c r="O18" s="648">
        <f>(L18-M18)*(1-Recovery_OX!F13)</f>
        <v>0</v>
      </c>
      <c r="P18" s="604"/>
      <c r="Q18" s="606"/>
      <c r="S18" s="649">
        <f t="shared" ref="S18:S81" si="2">S17+1</f>
        <v>2001</v>
      </c>
      <c r="T18" s="643">
        <f>IF(Select2=1,Food!$W20,"")</f>
        <v>0</v>
      </c>
      <c r="U18" s="644">
        <f>IF(Select2=1,Paper!$W20,"")</f>
        <v>0</v>
      </c>
      <c r="V18" s="635">
        <f>IF(Select2=1,Nappies!$W20,"")</f>
        <v>0</v>
      </c>
      <c r="W18" s="644">
        <f>IF(Select2=1,Garden!$W20,"")</f>
        <v>0</v>
      </c>
      <c r="X18" s="635">
        <f>IF(Select2=1,Wood!$W20,"")</f>
        <v>0</v>
      </c>
      <c r="Y18" s="644">
        <f>IF(Select2=1,Textiles!$W20,"")</f>
        <v>0</v>
      </c>
      <c r="Z18" s="637">
        <f>Sludge!W20</f>
        <v>0</v>
      </c>
      <c r="AA18" s="637" t="str">
        <f>IF(Select2=2,MSW!$W20,"")</f>
        <v/>
      </c>
      <c r="AB18" s="645">
        <f>Industry!$W20</f>
        <v>0</v>
      </c>
      <c r="AC18" s="646">
        <f t="shared" si="0"/>
        <v>0</v>
      </c>
      <c r="AD18" s="647">
        <f>Recovery_OX!R13</f>
        <v>0</v>
      </c>
      <c r="AE18" s="605"/>
      <c r="AF18" s="650">
        <f>(AC18-AD18)*(1-Recovery_OX!U13)</f>
        <v>0</v>
      </c>
    </row>
    <row r="19" spans="2:32">
      <c r="B19" s="597">
        <f t="shared" si="1"/>
        <v>2002</v>
      </c>
      <c r="C19" s="643">
        <f>IF(Select2=1,Food!$K21,"")</f>
        <v>0</v>
      </c>
      <c r="D19" s="644">
        <f>IF(Select2=1,Paper!$K21,"")</f>
        <v>0</v>
      </c>
      <c r="E19" s="635">
        <f>IF(Select2=1,Nappies!$K21,"")</f>
        <v>0</v>
      </c>
      <c r="F19" s="644">
        <f>IF(Select2=1,Garden!$K21,"")</f>
        <v>0</v>
      </c>
      <c r="G19" s="635">
        <f>IF(Select2=1,Wood!$K21,"")</f>
        <v>0</v>
      </c>
      <c r="H19" s="644">
        <f>IF(Select2=1,Textiles!$K21,"")</f>
        <v>0</v>
      </c>
      <c r="I19" s="645">
        <f>Sludge!K21</f>
        <v>0</v>
      </c>
      <c r="J19" s="645" t="str">
        <f>IF(Select2=2,MSW!$K21,"")</f>
        <v/>
      </c>
      <c r="K19" s="645">
        <f>Industry!$K21</f>
        <v>0</v>
      </c>
      <c r="L19" s="646">
        <f t="shared" ref="L19:L82" si="3">SUM(C19:K19)</f>
        <v>0</v>
      </c>
      <c r="M19" s="647">
        <f>Recovery_OX!C14</f>
        <v>0</v>
      </c>
      <c r="N19" s="605"/>
      <c r="O19" s="648">
        <f>(L19-M19)*(1-Recovery_OX!F14)</f>
        <v>0</v>
      </c>
      <c r="P19" s="604"/>
      <c r="Q19" s="606"/>
      <c r="S19" s="649">
        <f t="shared" si="2"/>
        <v>2002</v>
      </c>
      <c r="T19" s="643">
        <f>IF(Select2=1,Food!$W21,"")</f>
        <v>0</v>
      </c>
      <c r="U19" s="644">
        <f>IF(Select2=1,Paper!$W21,"")</f>
        <v>0</v>
      </c>
      <c r="V19" s="635">
        <f>IF(Select2=1,Nappies!$W21,"")</f>
        <v>0</v>
      </c>
      <c r="W19" s="644">
        <f>IF(Select2=1,Garden!$W21,"")</f>
        <v>0</v>
      </c>
      <c r="X19" s="635">
        <f>IF(Select2=1,Wood!$W21,"")</f>
        <v>0</v>
      </c>
      <c r="Y19" s="644">
        <f>IF(Select2=1,Textiles!$W21,"")</f>
        <v>0</v>
      </c>
      <c r="Z19" s="637">
        <f>Sludge!W21</f>
        <v>0</v>
      </c>
      <c r="AA19" s="637" t="str">
        <f>IF(Select2=2,MSW!$W21,"")</f>
        <v/>
      </c>
      <c r="AB19" s="645">
        <f>Industry!$W21</f>
        <v>0</v>
      </c>
      <c r="AC19" s="646">
        <f t="shared" si="0"/>
        <v>0</v>
      </c>
      <c r="AD19" s="647">
        <f>Recovery_OX!R14</f>
        <v>0</v>
      </c>
      <c r="AE19" s="605"/>
      <c r="AF19" s="650">
        <f>(AC19-AD19)*(1-Recovery_OX!U14)</f>
        <v>0</v>
      </c>
    </row>
    <row r="20" spans="2:32">
      <c r="B20" s="597">
        <f t="shared" si="1"/>
        <v>2003</v>
      </c>
      <c r="C20" s="643">
        <f>IF(Select2=1,Food!$K22,"")</f>
        <v>0</v>
      </c>
      <c r="D20" s="644">
        <f>IF(Select2=1,Paper!$K22,"")</f>
        <v>0</v>
      </c>
      <c r="E20" s="635">
        <f>IF(Select2=1,Nappies!$K22,"")</f>
        <v>0</v>
      </c>
      <c r="F20" s="644">
        <f>IF(Select2=1,Garden!$K22,"")</f>
        <v>0</v>
      </c>
      <c r="G20" s="635">
        <f>IF(Select2=1,Wood!$K22,"")</f>
        <v>0</v>
      </c>
      <c r="H20" s="644">
        <f>IF(Select2=1,Textiles!$K22,"")</f>
        <v>0</v>
      </c>
      <c r="I20" s="645">
        <f>Sludge!K22</f>
        <v>0</v>
      </c>
      <c r="J20" s="645" t="str">
        <f>IF(Select2=2,MSW!$K22,"")</f>
        <v/>
      </c>
      <c r="K20" s="645">
        <f>Industry!$K22</f>
        <v>0</v>
      </c>
      <c r="L20" s="646">
        <f>SUM(C20:K20)</f>
        <v>0</v>
      </c>
      <c r="M20" s="647">
        <f>Recovery_OX!C15</f>
        <v>0</v>
      </c>
      <c r="N20" s="605"/>
      <c r="O20" s="648">
        <f>(L20-M20)*(1-Recovery_OX!F15)</f>
        <v>0</v>
      </c>
      <c r="P20" s="604"/>
      <c r="Q20" s="606"/>
      <c r="S20" s="649">
        <f t="shared" si="2"/>
        <v>2003</v>
      </c>
      <c r="T20" s="643">
        <f>IF(Select2=1,Food!$W22,"")</f>
        <v>0</v>
      </c>
      <c r="U20" s="644">
        <f>IF(Select2=1,Paper!$W22,"")</f>
        <v>0</v>
      </c>
      <c r="V20" s="635">
        <f>IF(Select2=1,Nappies!$W22,"")</f>
        <v>0</v>
      </c>
      <c r="W20" s="644">
        <f>IF(Select2=1,Garden!$W22,"")</f>
        <v>0</v>
      </c>
      <c r="X20" s="635">
        <f>IF(Select2=1,Wood!$W22,"")</f>
        <v>0</v>
      </c>
      <c r="Y20" s="644">
        <f>IF(Select2=1,Textiles!$W22,"")</f>
        <v>0</v>
      </c>
      <c r="Z20" s="637">
        <f>Sludge!W22</f>
        <v>0</v>
      </c>
      <c r="AA20" s="637" t="str">
        <f>IF(Select2=2,MSW!$W22,"")</f>
        <v/>
      </c>
      <c r="AB20" s="645">
        <f>Industry!$W22</f>
        <v>0</v>
      </c>
      <c r="AC20" s="646">
        <f t="shared" si="0"/>
        <v>0</v>
      </c>
      <c r="AD20" s="647">
        <f>Recovery_OX!R15</f>
        <v>0</v>
      </c>
      <c r="AE20" s="605"/>
      <c r="AF20" s="650">
        <f>(AC20-AD20)*(1-Recovery_OX!U15)</f>
        <v>0</v>
      </c>
    </row>
    <row r="21" spans="2:32">
      <c r="B21" s="597">
        <f t="shared" si="1"/>
        <v>2004</v>
      </c>
      <c r="C21" s="643">
        <f>IF(Select2=1,Food!$K23,"")</f>
        <v>0</v>
      </c>
      <c r="D21" s="644">
        <f>IF(Select2=1,Paper!$K23,"")</f>
        <v>0</v>
      </c>
      <c r="E21" s="635">
        <f>IF(Select2=1,Nappies!$K23,"")</f>
        <v>0</v>
      </c>
      <c r="F21" s="644">
        <f>IF(Select2=1,Garden!$K23,"")</f>
        <v>0</v>
      </c>
      <c r="G21" s="635">
        <f>IF(Select2=1,Wood!$K23,"")</f>
        <v>0</v>
      </c>
      <c r="H21" s="644">
        <f>IF(Select2=1,Textiles!$K23,"")</f>
        <v>0</v>
      </c>
      <c r="I21" s="645">
        <f>Sludge!K23</f>
        <v>0</v>
      </c>
      <c r="J21" s="645" t="str">
        <f>IF(Select2=2,MSW!$K23,"")</f>
        <v/>
      </c>
      <c r="K21" s="645">
        <f>Industry!$K23</f>
        <v>0</v>
      </c>
      <c r="L21" s="646">
        <f t="shared" si="3"/>
        <v>0</v>
      </c>
      <c r="M21" s="647">
        <f>Recovery_OX!C16</f>
        <v>0</v>
      </c>
      <c r="N21" s="605"/>
      <c r="O21" s="648">
        <f>(L21-M21)*(1-Recovery_OX!F16)</f>
        <v>0</v>
      </c>
      <c r="P21" s="604"/>
      <c r="Q21" s="606"/>
      <c r="S21" s="649">
        <f t="shared" si="2"/>
        <v>2004</v>
      </c>
      <c r="T21" s="643">
        <f>IF(Select2=1,Food!$W23,"")</f>
        <v>0</v>
      </c>
      <c r="U21" s="644">
        <f>IF(Select2=1,Paper!$W23,"")</f>
        <v>0</v>
      </c>
      <c r="V21" s="635">
        <f>IF(Select2=1,Nappies!$W23,"")</f>
        <v>0</v>
      </c>
      <c r="W21" s="644">
        <f>IF(Select2=1,Garden!$W23,"")</f>
        <v>0</v>
      </c>
      <c r="X21" s="635">
        <f>IF(Select2=1,Wood!$W23,"")</f>
        <v>0</v>
      </c>
      <c r="Y21" s="644">
        <f>IF(Select2=1,Textiles!$W23,"")</f>
        <v>0</v>
      </c>
      <c r="Z21" s="637">
        <f>Sludge!W23</f>
        <v>0</v>
      </c>
      <c r="AA21" s="637" t="str">
        <f>IF(Select2=2,MSW!$W23,"")</f>
        <v/>
      </c>
      <c r="AB21" s="645">
        <f>Industry!$W23</f>
        <v>0</v>
      </c>
      <c r="AC21" s="646">
        <f t="shared" si="0"/>
        <v>0</v>
      </c>
      <c r="AD21" s="647">
        <f>Recovery_OX!R16</f>
        <v>0</v>
      </c>
      <c r="AE21" s="605"/>
      <c r="AF21" s="650">
        <f>(AC21-AD21)*(1-Recovery_OX!U16)</f>
        <v>0</v>
      </c>
    </row>
    <row r="22" spans="2:32">
      <c r="B22" s="597">
        <f t="shared" si="1"/>
        <v>2005</v>
      </c>
      <c r="C22" s="643">
        <f>IF(Select2=1,Food!$K24,"")</f>
        <v>0</v>
      </c>
      <c r="D22" s="644">
        <f>IF(Select2=1,Paper!$K24,"")</f>
        <v>0</v>
      </c>
      <c r="E22" s="635">
        <f>IF(Select2=1,Nappies!$K24,"")</f>
        <v>0</v>
      </c>
      <c r="F22" s="644">
        <f>IF(Select2=1,Garden!$K24,"")</f>
        <v>0</v>
      </c>
      <c r="G22" s="635">
        <f>IF(Select2=1,Wood!$K24,"")</f>
        <v>0</v>
      </c>
      <c r="H22" s="644">
        <f>IF(Select2=1,Textiles!$K24,"")</f>
        <v>0</v>
      </c>
      <c r="I22" s="645">
        <f>Sludge!K24</f>
        <v>0</v>
      </c>
      <c r="J22" s="645" t="str">
        <f>IF(Select2=2,MSW!$K24,"")</f>
        <v/>
      </c>
      <c r="K22" s="645">
        <f>Industry!$K24</f>
        <v>0</v>
      </c>
      <c r="L22" s="646">
        <f t="shared" si="3"/>
        <v>0</v>
      </c>
      <c r="M22" s="647">
        <f>Recovery_OX!C17</f>
        <v>0</v>
      </c>
      <c r="N22" s="605"/>
      <c r="O22" s="648">
        <f>(L22-M22)*(1-Recovery_OX!F17)</f>
        <v>0</v>
      </c>
      <c r="P22" s="604"/>
      <c r="Q22" s="606"/>
      <c r="S22" s="649">
        <f t="shared" si="2"/>
        <v>2005</v>
      </c>
      <c r="T22" s="643">
        <f>IF(Select2=1,Food!$W24,"")</f>
        <v>0</v>
      </c>
      <c r="U22" s="644">
        <f>IF(Select2=1,Paper!$W24,"")</f>
        <v>0</v>
      </c>
      <c r="V22" s="635">
        <f>IF(Select2=1,Nappies!$W24,"")</f>
        <v>0</v>
      </c>
      <c r="W22" s="644">
        <f>IF(Select2=1,Garden!$W24,"")</f>
        <v>0</v>
      </c>
      <c r="X22" s="635">
        <f>IF(Select2=1,Wood!$W24,"")</f>
        <v>0</v>
      </c>
      <c r="Y22" s="644">
        <f>IF(Select2=1,Textiles!$W24,"")</f>
        <v>0</v>
      </c>
      <c r="Z22" s="637">
        <f>Sludge!W24</f>
        <v>0</v>
      </c>
      <c r="AA22" s="637" t="str">
        <f>IF(Select2=2,MSW!$W24,"")</f>
        <v/>
      </c>
      <c r="AB22" s="645">
        <f>Industry!$W24</f>
        <v>0</v>
      </c>
      <c r="AC22" s="646">
        <f t="shared" si="0"/>
        <v>0</v>
      </c>
      <c r="AD22" s="647">
        <f>Recovery_OX!R17</f>
        <v>0</v>
      </c>
      <c r="AE22" s="605"/>
      <c r="AF22" s="650">
        <f>(AC22-AD22)*(1-Recovery_OX!U17)</f>
        <v>0</v>
      </c>
    </row>
    <row r="23" spans="2:32">
      <c r="B23" s="597">
        <f t="shared" si="1"/>
        <v>2006</v>
      </c>
      <c r="C23" s="643">
        <f>IF(Select2=1,Food!$K25,"")</f>
        <v>0</v>
      </c>
      <c r="D23" s="644">
        <f>IF(Select2=1,Paper!$K25,"")</f>
        <v>0</v>
      </c>
      <c r="E23" s="635">
        <f>IF(Select2=1,Nappies!$K25,"")</f>
        <v>0</v>
      </c>
      <c r="F23" s="644">
        <f>IF(Select2=1,Garden!$K25,"")</f>
        <v>0</v>
      </c>
      <c r="G23" s="635">
        <f>IF(Select2=1,Wood!$K25,"")</f>
        <v>0</v>
      </c>
      <c r="H23" s="644">
        <f>IF(Select2=1,Textiles!$K25,"")</f>
        <v>0</v>
      </c>
      <c r="I23" s="645">
        <f>Sludge!K25</f>
        <v>0</v>
      </c>
      <c r="J23" s="645" t="str">
        <f>IF(Select2=2,MSW!$K25,"")</f>
        <v/>
      </c>
      <c r="K23" s="645">
        <f>Industry!$K25</f>
        <v>0</v>
      </c>
      <c r="L23" s="646">
        <f t="shared" si="3"/>
        <v>0</v>
      </c>
      <c r="M23" s="647">
        <f>Recovery_OX!C18</f>
        <v>0</v>
      </c>
      <c r="N23" s="605"/>
      <c r="O23" s="648">
        <f>(L23-M23)*(1-Recovery_OX!F18)</f>
        <v>0</v>
      </c>
      <c r="P23" s="604"/>
      <c r="Q23" s="606"/>
      <c r="S23" s="649">
        <f t="shared" si="2"/>
        <v>2006</v>
      </c>
      <c r="T23" s="643">
        <f>IF(Select2=1,Food!$W25,"")</f>
        <v>0</v>
      </c>
      <c r="U23" s="644">
        <f>IF(Select2=1,Paper!$W25,"")</f>
        <v>0</v>
      </c>
      <c r="V23" s="635">
        <f>IF(Select2=1,Nappies!$W25,"")</f>
        <v>0</v>
      </c>
      <c r="W23" s="644">
        <f>IF(Select2=1,Garden!$W25,"")</f>
        <v>0</v>
      </c>
      <c r="X23" s="635">
        <f>IF(Select2=1,Wood!$W25,"")</f>
        <v>0</v>
      </c>
      <c r="Y23" s="644">
        <f>IF(Select2=1,Textiles!$W25,"")</f>
        <v>0</v>
      </c>
      <c r="Z23" s="637">
        <f>Sludge!W25</f>
        <v>0</v>
      </c>
      <c r="AA23" s="637" t="str">
        <f>IF(Select2=2,MSW!$W25,"")</f>
        <v/>
      </c>
      <c r="AB23" s="645">
        <f>Industry!$W25</f>
        <v>0</v>
      </c>
      <c r="AC23" s="646">
        <f t="shared" si="0"/>
        <v>0</v>
      </c>
      <c r="AD23" s="647">
        <f>Recovery_OX!R18</f>
        <v>0</v>
      </c>
      <c r="AE23" s="605"/>
      <c r="AF23" s="650">
        <f>(AC23-AD23)*(1-Recovery_OX!U18)</f>
        <v>0</v>
      </c>
    </row>
    <row r="24" spans="2:32">
      <c r="B24" s="597">
        <f t="shared" si="1"/>
        <v>2007</v>
      </c>
      <c r="C24" s="643">
        <f>IF(Select2=1,Food!$K26,"")</f>
        <v>0</v>
      </c>
      <c r="D24" s="644">
        <f>IF(Select2=1,Paper!$K26,"")</f>
        <v>0</v>
      </c>
      <c r="E24" s="635">
        <f>IF(Select2=1,Nappies!$K26,"")</f>
        <v>0</v>
      </c>
      <c r="F24" s="644">
        <f>IF(Select2=1,Garden!$K26,"")</f>
        <v>0</v>
      </c>
      <c r="G24" s="635">
        <f>IF(Select2=1,Wood!$K26,"")</f>
        <v>0</v>
      </c>
      <c r="H24" s="644">
        <f>IF(Select2=1,Textiles!$K26,"")</f>
        <v>0</v>
      </c>
      <c r="I24" s="645">
        <f>Sludge!K26</f>
        <v>0</v>
      </c>
      <c r="J24" s="645" t="str">
        <f>IF(Select2=2,MSW!$K26,"")</f>
        <v/>
      </c>
      <c r="K24" s="645">
        <f>Industry!$K26</f>
        <v>0</v>
      </c>
      <c r="L24" s="646">
        <f t="shared" si="3"/>
        <v>0</v>
      </c>
      <c r="M24" s="647">
        <f>Recovery_OX!C19</f>
        <v>0</v>
      </c>
      <c r="N24" s="605"/>
      <c r="O24" s="648">
        <f>(L24-M24)*(1-Recovery_OX!F19)</f>
        <v>0</v>
      </c>
      <c r="P24" s="604"/>
      <c r="Q24" s="606"/>
      <c r="S24" s="649">
        <f t="shared" si="2"/>
        <v>2007</v>
      </c>
      <c r="T24" s="643">
        <f>IF(Select2=1,Food!$W26,"")</f>
        <v>0</v>
      </c>
      <c r="U24" s="644">
        <f>IF(Select2=1,Paper!$W26,"")</f>
        <v>0</v>
      </c>
      <c r="V24" s="635">
        <f>IF(Select2=1,Nappies!$W26,"")</f>
        <v>0</v>
      </c>
      <c r="W24" s="644">
        <f>IF(Select2=1,Garden!$W26,"")</f>
        <v>0</v>
      </c>
      <c r="X24" s="635">
        <f>IF(Select2=1,Wood!$W26,"")</f>
        <v>0</v>
      </c>
      <c r="Y24" s="644">
        <f>IF(Select2=1,Textiles!$W26,"")</f>
        <v>0</v>
      </c>
      <c r="Z24" s="637">
        <f>Sludge!W26</f>
        <v>0</v>
      </c>
      <c r="AA24" s="637" t="str">
        <f>IF(Select2=2,MSW!$W26,"")</f>
        <v/>
      </c>
      <c r="AB24" s="645">
        <f>Industry!$W26</f>
        <v>0</v>
      </c>
      <c r="AC24" s="646">
        <f t="shared" si="0"/>
        <v>0</v>
      </c>
      <c r="AD24" s="647">
        <f>Recovery_OX!R19</f>
        <v>0</v>
      </c>
      <c r="AE24" s="605"/>
      <c r="AF24" s="650">
        <f>(AC24-AD24)*(1-Recovery_OX!U19)</f>
        <v>0</v>
      </c>
    </row>
    <row r="25" spans="2:32">
      <c r="B25" s="597">
        <f t="shared" si="1"/>
        <v>2008</v>
      </c>
      <c r="C25" s="643">
        <f>IF(Select2=1,Food!$K27,"")</f>
        <v>0</v>
      </c>
      <c r="D25" s="644">
        <f>IF(Select2=1,Paper!$K27,"")</f>
        <v>0</v>
      </c>
      <c r="E25" s="635">
        <f>IF(Select2=1,Nappies!$K27,"")</f>
        <v>0</v>
      </c>
      <c r="F25" s="644">
        <f>IF(Select2=1,Garden!$K27,"")</f>
        <v>0</v>
      </c>
      <c r="G25" s="635">
        <f>IF(Select2=1,Wood!$K27,"")</f>
        <v>0</v>
      </c>
      <c r="H25" s="644">
        <f>IF(Select2=1,Textiles!$K27,"")</f>
        <v>0</v>
      </c>
      <c r="I25" s="645">
        <f>Sludge!K27</f>
        <v>0</v>
      </c>
      <c r="J25" s="645" t="str">
        <f>IF(Select2=2,MSW!$K27,"")</f>
        <v/>
      </c>
      <c r="K25" s="645">
        <f>Industry!$K27</f>
        <v>0</v>
      </c>
      <c r="L25" s="646">
        <f t="shared" si="3"/>
        <v>0</v>
      </c>
      <c r="M25" s="647">
        <f>Recovery_OX!C20</f>
        <v>0</v>
      </c>
      <c r="N25" s="605"/>
      <c r="O25" s="648">
        <f>(L25-M25)*(1-Recovery_OX!F20)</f>
        <v>0</v>
      </c>
      <c r="P25" s="604"/>
      <c r="Q25" s="606"/>
      <c r="S25" s="649">
        <f t="shared" si="2"/>
        <v>2008</v>
      </c>
      <c r="T25" s="643">
        <f>IF(Select2=1,Food!$W27,"")</f>
        <v>0</v>
      </c>
      <c r="U25" s="644">
        <f>IF(Select2=1,Paper!$W27,"")</f>
        <v>0</v>
      </c>
      <c r="V25" s="635">
        <f>IF(Select2=1,Nappies!$W27,"")</f>
        <v>0</v>
      </c>
      <c r="W25" s="644">
        <f>IF(Select2=1,Garden!$W27,"")</f>
        <v>0</v>
      </c>
      <c r="X25" s="635">
        <f>IF(Select2=1,Wood!$W27,"")</f>
        <v>0</v>
      </c>
      <c r="Y25" s="644">
        <f>IF(Select2=1,Textiles!$W27,"")</f>
        <v>0</v>
      </c>
      <c r="Z25" s="637">
        <f>Sludge!W27</f>
        <v>0</v>
      </c>
      <c r="AA25" s="637" t="str">
        <f>IF(Select2=2,MSW!$W27,"")</f>
        <v/>
      </c>
      <c r="AB25" s="645">
        <f>Industry!$W27</f>
        <v>0</v>
      </c>
      <c r="AC25" s="646">
        <f t="shared" si="0"/>
        <v>0</v>
      </c>
      <c r="AD25" s="647">
        <f>Recovery_OX!R20</f>
        <v>0</v>
      </c>
      <c r="AE25" s="605"/>
      <c r="AF25" s="650">
        <f>(AC25-AD25)*(1-Recovery_OX!U20)</f>
        <v>0</v>
      </c>
    </row>
    <row r="26" spans="2:32">
      <c r="B26" s="597">
        <f t="shared" si="1"/>
        <v>2009</v>
      </c>
      <c r="C26" s="643">
        <f>IF(Select2=1,Food!$K28,"")</f>
        <v>0</v>
      </c>
      <c r="D26" s="644">
        <f>IF(Select2=1,Paper!$K28,"")</f>
        <v>0</v>
      </c>
      <c r="E26" s="635">
        <f>IF(Select2=1,Nappies!$K28,"")</f>
        <v>0</v>
      </c>
      <c r="F26" s="644">
        <f>IF(Select2=1,Garden!$K28,"")</f>
        <v>0</v>
      </c>
      <c r="G26" s="635">
        <f>IF(Select2=1,Wood!$K28,"")</f>
        <v>0</v>
      </c>
      <c r="H26" s="644">
        <f>IF(Select2=1,Textiles!$K28,"")</f>
        <v>0</v>
      </c>
      <c r="I26" s="645">
        <f>Sludge!K28</f>
        <v>0</v>
      </c>
      <c r="J26" s="645" t="str">
        <f>IF(Select2=2,MSW!$K28,"")</f>
        <v/>
      </c>
      <c r="K26" s="645">
        <f>Industry!$K28</f>
        <v>0</v>
      </c>
      <c r="L26" s="646">
        <f t="shared" si="3"/>
        <v>0</v>
      </c>
      <c r="M26" s="647">
        <f>Recovery_OX!C21</f>
        <v>0</v>
      </c>
      <c r="N26" s="605"/>
      <c r="O26" s="648">
        <f>(L26-M26)*(1-Recovery_OX!F21)</f>
        <v>0</v>
      </c>
      <c r="P26" s="604"/>
      <c r="Q26" s="606"/>
      <c r="S26" s="649">
        <f t="shared" si="2"/>
        <v>2009</v>
      </c>
      <c r="T26" s="643">
        <f>IF(Select2=1,Food!$W28,"")</f>
        <v>0</v>
      </c>
      <c r="U26" s="644">
        <f>IF(Select2=1,Paper!$W28,"")</f>
        <v>0</v>
      </c>
      <c r="V26" s="635">
        <f>IF(Select2=1,Nappies!$W28,"")</f>
        <v>0</v>
      </c>
      <c r="W26" s="644">
        <f>IF(Select2=1,Garden!$W28,"")</f>
        <v>0</v>
      </c>
      <c r="X26" s="635">
        <f>IF(Select2=1,Wood!$W28,"")</f>
        <v>0</v>
      </c>
      <c r="Y26" s="644">
        <f>IF(Select2=1,Textiles!$W28,"")</f>
        <v>0</v>
      </c>
      <c r="Z26" s="637">
        <f>Sludge!W28</f>
        <v>0</v>
      </c>
      <c r="AA26" s="637" t="str">
        <f>IF(Select2=2,MSW!$W28,"")</f>
        <v/>
      </c>
      <c r="AB26" s="645">
        <f>Industry!$W28</f>
        <v>0</v>
      </c>
      <c r="AC26" s="646">
        <f t="shared" si="0"/>
        <v>0</v>
      </c>
      <c r="AD26" s="647">
        <f>Recovery_OX!R21</f>
        <v>0</v>
      </c>
      <c r="AE26" s="605"/>
      <c r="AF26" s="650">
        <f>(AC26-AD26)*(1-Recovery_OX!U21)</f>
        <v>0</v>
      </c>
    </row>
    <row r="27" spans="2:32">
      <c r="B27" s="597">
        <f t="shared" si="1"/>
        <v>2010</v>
      </c>
      <c r="C27" s="643">
        <f>IF(Select2=1,Food!$K29,"")</f>
        <v>0</v>
      </c>
      <c r="D27" s="644">
        <f>IF(Select2=1,Paper!$K29,"")</f>
        <v>0</v>
      </c>
      <c r="E27" s="635">
        <f>IF(Select2=1,Nappies!$K29,"")</f>
        <v>0</v>
      </c>
      <c r="F27" s="644">
        <f>IF(Select2=1,Garden!$K29,"")</f>
        <v>0</v>
      </c>
      <c r="G27" s="635">
        <f>IF(Select2=1,Wood!$K29,"")</f>
        <v>0</v>
      </c>
      <c r="H27" s="644">
        <f>IF(Select2=1,Textiles!$K29,"")</f>
        <v>0</v>
      </c>
      <c r="I27" s="645">
        <f>Sludge!K29</f>
        <v>0</v>
      </c>
      <c r="J27" s="645" t="str">
        <f>IF(Select2=2,MSW!$K29,"")</f>
        <v/>
      </c>
      <c r="K27" s="645">
        <f>Industry!$K29</f>
        <v>0</v>
      </c>
      <c r="L27" s="646">
        <f t="shared" si="3"/>
        <v>0</v>
      </c>
      <c r="M27" s="647">
        <f>Recovery_OX!C22</f>
        <v>0</v>
      </c>
      <c r="N27" s="605"/>
      <c r="O27" s="648">
        <f>(L27-M27)*(1-Recovery_OX!F22)</f>
        <v>0</v>
      </c>
      <c r="P27" s="604"/>
      <c r="Q27" s="606"/>
      <c r="S27" s="649">
        <f t="shared" si="2"/>
        <v>2010</v>
      </c>
      <c r="T27" s="643">
        <f>IF(Select2=1,Food!$W29,"")</f>
        <v>0</v>
      </c>
      <c r="U27" s="644">
        <f>IF(Select2=1,Paper!$W29,"")</f>
        <v>0</v>
      </c>
      <c r="V27" s="635">
        <f>IF(Select2=1,Nappies!$W29,"")</f>
        <v>0</v>
      </c>
      <c r="W27" s="644">
        <f>IF(Select2=1,Garden!$W29,"")</f>
        <v>0</v>
      </c>
      <c r="X27" s="635">
        <f>IF(Select2=1,Wood!$W29,"")</f>
        <v>0</v>
      </c>
      <c r="Y27" s="644">
        <f>IF(Select2=1,Textiles!$W29,"")</f>
        <v>0</v>
      </c>
      <c r="Z27" s="637">
        <f>Sludge!W29</f>
        <v>0</v>
      </c>
      <c r="AA27" s="637" t="str">
        <f>IF(Select2=2,MSW!$W29,"")</f>
        <v/>
      </c>
      <c r="AB27" s="645">
        <f>Industry!$W29</f>
        <v>0</v>
      </c>
      <c r="AC27" s="646">
        <f t="shared" si="0"/>
        <v>0</v>
      </c>
      <c r="AD27" s="647">
        <f>Recovery_OX!R22</f>
        <v>0</v>
      </c>
      <c r="AE27" s="605"/>
      <c r="AF27" s="650">
        <f>(AC27-AD27)*(1-Recovery_OX!U22)</f>
        <v>0</v>
      </c>
    </row>
    <row r="28" spans="2:32">
      <c r="B28" s="597">
        <f t="shared" si="1"/>
        <v>2011</v>
      </c>
      <c r="C28" s="643">
        <f>IF(Select2=1,Food!$K30,"")</f>
        <v>0</v>
      </c>
      <c r="D28" s="644">
        <f>IF(Select2=1,Paper!$K30,"")</f>
        <v>0</v>
      </c>
      <c r="E28" s="635">
        <f>IF(Select2=1,Nappies!$K30,"")</f>
        <v>0</v>
      </c>
      <c r="F28" s="644">
        <f>IF(Select2=1,Garden!$K30,"")</f>
        <v>0</v>
      </c>
      <c r="G28" s="635">
        <f>IF(Select2=1,Wood!$K30,"")</f>
        <v>0</v>
      </c>
      <c r="H28" s="644">
        <f>IF(Select2=1,Textiles!$K30,"")</f>
        <v>0</v>
      </c>
      <c r="I28" s="645">
        <f>Sludge!K30</f>
        <v>0</v>
      </c>
      <c r="J28" s="645" t="str">
        <f>IF(Select2=2,MSW!$K30,"")</f>
        <v/>
      </c>
      <c r="K28" s="645">
        <f>Industry!$K30</f>
        <v>0</v>
      </c>
      <c r="L28" s="646">
        <f t="shared" si="3"/>
        <v>0</v>
      </c>
      <c r="M28" s="647">
        <f>Recovery_OX!C23</f>
        <v>0</v>
      </c>
      <c r="N28" s="605"/>
      <c r="O28" s="648">
        <f>(L28-M28)*(1-Recovery_OX!F23)</f>
        <v>0</v>
      </c>
      <c r="P28" s="604"/>
      <c r="Q28" s="606"/>
      <c r="S28" s="649">
        <f t="shared" si="2"/>
        <v>2011</v>
      </c>
      <c r="T28" s="643">
        <f>IF(Select2=1,Food!$W30,"")</f>
        <v>0</v>
      </c>
      <c r="U28" s="644">
        <f>IF(Select2=1,Paper!$W30,"")</f>
        <v>0</v>
      </c>
      <c r="V28" s="635">
        <f>IF(Select2=1,Nappies!$W30,"")</f>
        <v>0</v>
      </c>
      <c r="W28" s="644">
        <f>IF(Select2=1,Garden!$W30,"")</f>
        <v>0</v>
      </c>
      <c r="X28" s="635">
        <f>IF(Select2=1,Wood!$W30,"")</f>
        <v>0</v>
      </c>
      <c r="Y28" s="644">
        <f>IF(Select2=1,Textiles!$W30,"")</f>
        <v>0</v>
      </c>
      <c r="Z28" s="637">
        <f>Sludge!W30</f>
        <v>0</v>
      </c>
      <c r="AA28" s="637" t="str">
        <f>IF(Select2=2,MSW!$W30,"")</f>
        <v/>
      </c>
      <c r="AB28" s="645">
        <f>Industry!$W30</f>
        <v>0</v>
      </c>
      <c r="AC28" s="646">
        <f t="shared" si="0"/>
        <v>0</v>
      </c>
      <c r="AD28" s="647">
        <f>Recovery_OX!R23</f>
        <v>0</v>
      </c>
      <c r="AE28" s="605"/>
      <c r="AF28" s="650">
        <f>(AC28-AD28)*(1-Recovery_OX!U23)</f>
        <v>0</v>
      </c>
    </row>
    <row r="29" spans="2:32">
      <c r="B29" s="597">
        <f t="shared" si="1"/>
        <v>2012</v>
      </c>
      <c r="C29" s="643">
        <f>IF(Select2=1,Food!$K31,"")</f>
        <v>0</v>
      </c>
      <c r="D29" s="644">
        <f>IF(Select2=1,Paper!$K31,"")</f>
        <v>0</v>
      </c>
      <c r="E29" s="635">
        <f>IF(Select2=1,Nappies!$K31,"")</f>
        <v>0</v>
      </c>
      <c r="F29" s="644">
        <f>IF(Select2=1,Garden!$K31,"")</f>
        <v>0</v>
      </c>
      <c r="G29" s="635">
        <f>IF(Select2=1,Wood!$K31,"")</f>
        <v>0</v>
      </c>
      <c r="H29" s="644">
        <f>IF(Select2=1,Textiles!$K31,"")</f>
        <v>0</v>
      </c>
      <c r="I29" s="645">
        <f>Sludge!K31</f>
        <v>0</v>
      </c>
      <c r="J29" s="645" t="str">
        <f>IF(Select2=2,MSW!$K31,"")</f>
        <v/>
      </c>
      <c r="K29" s="645">
        <f>Industry!$K31</f>
        <v>0</v>
      </c>
      <c r="L29" s="646">
        <f>SUM(C29:K29)</f>
        <v>0</v>
      </c>
      <c r="M29" s="647">
        <f>Recovery_OX!C24</f>
        <v>0</v>
      </c>
      <c r="N29" s="605"/>
      <c r="O29" s="648">
        <f>(L29-M29)*(1-Recovery_OX!F24)</f>
        <v>0</v>
      </c>
      <c r="P29" s="604"/>
      <c r="Q29" s="606"/>
      <c r="S29" s="649">
        <f t="shared" si="2"/>
        <v>2012</v>
      </c>
      <c r="T29" s="643">
        <f>IF(Select2=1,Food!$W31,"")</f>
        <v>0</v>
      </c>
      <c r="U29" s="644">
        <f>IF(Select2=1,Paper!$W31,"")</f>
        <v>0</v>
      </c>
      <c r="V29" s="635">
        <f>IF(Select2=1,Nappies!$W31,"")</f>
        <v>0</v>
      </c>
      <c r="W29" s="644">
        <f>IF(Select2=1,Garden!$W31,"")</f>
        <v>0</v>
      </c>
      <c r="X29" s="635">
        <f>IF(Select2=1,Wood!$W31,"")</f>
        <v>0</v>
      </c>
      <c r="Y29" s="644">
        <f>IF(Select2=1,Textiles!$W31,"")</f>
        <v>0</v>
      </c>
      <c r="Z29" s="637">
        <f>Sludge!W31</f>
        <v>0</v>
      </c>
      <c r="AA29" s="637" t="str">
        <f>IF(Select2=2,MSW!$W31,"")</f>
        <v/>
      </c>
      <c r="AB29" s="645">
        <f>Industry!$W31</f>
        <v>0</v>
      </c>
      <c r="AC29" s="646">
        <f t="shared" si="0"/>
        <v>0</v>
      </c>
      <c r="AD29" s="647">
        <f>Recovery_OX!R24</f>
        <v>0</v>
      </c>
      <c r="AE29" s="605"/>
      <c r="AF29" s="650">
        <f>(AC29-AD29)*(1-Recovery_OX!U24)</f>
        <v>0</v>
      </c>
    </row>
    <row r="30" spans="2:32">
      <c r="B30" s="597">
        <f t="shared" si="1"/>
        <v>2013</v>
      </c>
      <c r="C30" s="643">
        <f>IF(Select2=1,Food!$K32,"")</f>
        <v>0</v>
      </c>
      <c r="D30" s="644">
        <f>IF(Select2=1,Paper!$K32,"")</f>
        <v>0</v>
      </c>
      <c r="E30" s="635">
        <f>IF(Select2=1,Nappies!$K32,"")</f>
        <v>0</v>
      </c>
      <c r="F30" s="644">
        <f>IF(Select2=1,Garden!$K32,"")</f>
        <v>0</v>
      </c>
      <c r="G30" s="635">
        <f>IF(Select2=1,Wood!$K32,"")</f>
        <v>0</v>
      </c>
      <c r="H30" s="644">
        <f>IF(Select2=1,Textiles!$K32,"")</f>
        <v>0</v>
      </c>
      <c r="I30" s="645">
        <f>Sludge!K32</f>
        <v>0</v>
      </c>
      <c r="J30" s="645" t="str">
        <f>IF(Select2=2,MSW!$K32,"")</f>
        <v/>
      </c>
      <c r="K30" s="645">
        <f>Industry!$K32</f>
        <v>0</v>
      </c>
      <c r="L30" s="646">
        <f t="shared" si="3"/>
        <v>0</v>
      </c>
      <c r="M30" s="647">
        <f>Recovery_OX!C25</f>
        <v>0</v>
      </c>
      <c r="N30" s="605"/>
      <c r="O30" s="648">
        <f>(L30-M30)*(1-Recovery_OX!F25)</f>
        <v>0</v>
      </c>
      <c r="P30" s="604"/>
      <c r="Q30" s="606"/>
      <c r="S30" s="649">
        <f t="shared" si="2"/>
        <v>2013</v>
      </c>
      <c r="T30" s="643">
        <f>IF(Select2=1,Food!$W32,"")</f>
        <v>0</v>
      </c>
      <c r="U30" s="644">
        <f>IF(Select2=1,Paper!$W32,"")</f>
        <v>0</v>
      </c>
      <c r="V30" s="635">
        <f>IF(Select2=1,Nappies!$W32,"")</f>
        <v>0</v>
      </c>
      <c r="W30" s="644">
        <f>IF(Select2=1,Garden!$W32,"")</f>
        <v>0</v>
      </c>
      <c r="X30" s="635">
        <f>IF(Select2=1,Wood!$W32,"")</f>
        <v>0</v>
      </c>
      <c r="Y30" s="644">
        <f>IF(Select2=1,Textiles!$W32,"")</f>
        <v>0</v>
      </c>
      <c r="Z30" s="637">
        <f>Sludge!W32</f>
        <v>0</v>
      </c>
      <c r="AA30" s="637" t="str">
        <f>IF(Select2=2,MSW!$W32,"")</f>
        <v/>
      </c>
      <c r="AB30" s="645">
        <f>Industry!$W32</f>
        <v>0</v>
      </c>
      <c r="AC30" s="646">
        <f t="shared" si="0"/>
        <v>0</v>
      </c>
      <c r="AD30" s="647">
        <f>Recovery_OX!R25</f>
        <v>0</v>
      </c>
      <c r="AE30" s="605"/>
      <c r="AF30" s="650">
        <f>(AC30-AD30)*(1-Recovery_OX!U25)</f>
        <v>0</v>
      </c>
    </row>
    <row r="31" spans="2:32">
      <c r="B31" s="597">
        <f t="shared" si="1"/>
        <v>2014</v>
      </c>
      <c r="C31" s="643">
        <f>IF(Select2=1,Food!$K33,"")</f>
        <v>0</v>
      </c>
      <c r="D31" s="644">
        <f>IF(Select2=1,Paper!$K33,"")</f>
        <v>0</v>
      </c>
      <c r="E31" s="635">
        <f>IF(Select2=1,Nappies!$K33,"")</f>
        <v>0</v>
      </c>
      <c r="F31" s="644">
        <f>IF(Select2=1,Garden!$K33,"")</f>
        <v>0</v>
      </c>
      <c r="G31" s="635">
        <f>IF(Select2=1,Wood!$K33,"")</f>
        <v>0</v>
      </c>
      <c r="H31" s="644">
        <f>IF(Select2=1,Textiles!$K33,"")</f>
        <v>0</v>
      </c>
      <c r="I31" s="645">
        <f>Sludge!K33</f>
        <v>0</v>
      </c>
      <c r="J31" s="645" t="str">
        <f>IF(Select2=2,MSW!$K33,"")</f>
        <v/>
      </c>
      <c r="K31" s="645">
        <f>Industry!$K33</f>
        <v>0</v>
      </c>
      <c r="L31" s="646">
        <f t="shared" si="3"/>
        <v>0</v>
      </c>
      <c r="M31" s="647">
        <f>Recovery_OX!C26</f>
        <v>0</v>
      </c>
      <c r="N31" s="605"/>
      <c r="O31" s="648">
        <f>(L31-M31)*(1-Recovery_OX!F26)</f>
        <v>0</v>
      </c>
      <c r="P31" s="604"/>
      <c r="Q31" s="606"/>
      <c r="S31" s="649">
        <f t="shared" si="2"/>
        <v>2014</v>
      </c>
      <c r="T31" s="643">
        <f>IF(Select2=1,Food!$W33,"")</f>
        <v>0</v>
      </c>
      <c r="U31" s="644">
        <f>IF(Select2=1,Paper!$W33,"")</f>
        <v>0</v>
      </c>
      <c r="V31" s="635">
        <f>IF(Select2=1,Nappies!$W33,"")</f>
        <v>0</v>
      </c>
      <c r="W31" s="644">
        <f>IF(Select2=1,Garden!$W33,"")</f>
        <v>0</v>
      </c>
      <c r="X31" s="635">
        <f>IF(Select2=1,Wood!$W33,"")</f>
        <v>0</v>
      </c>
      <c r="Y31" s="644">
        <f>IF(Select2=1,Textiles!$W33,"")</f>
        <v>0</v>
      </c>
      <c r="Z31" s="637">
        <f>Sludge!W33</f>
        <v>0</v>
      </c>
      <c r="AA31" s="637" t="str">
        <f>IF(Select2=2,MSW!$W33,"")</f>
        <v/>
      </c>
      <c r="AB31" s="645">
        <f>Industry!$W33</f>
        <v>0</v>
      </c>
      <c r="AC31" s="646">
        <f t="shared" si="0"/>
        <v>0</v>
      </c>
      <c r="AD31" s="647">
        <f>Recovery_OX!R26</f>
        <v>0</v>
      </c>
      <c r="AE31" s="605"/>
      <c r="AF31" s="650">
        <f>(AC31-AD31)*(1-Recovery_OX!U26)</f>
        <v>0</v>
      </c>
    </row>
    <row r="32" spans="2:32">
      <c r="B32" s="597">
        <f t="shared" si="1"/>
        <v>2015</v>
      </c>
      <c r="C32" s="643">
        <f>IF(Select2=1,Food!$K34,"")</f>
        <v>0</v>
      </c>
      <c r="D32" s="644">
        <f>IF(Select2=1,Paper!$K34,"")</f>
        <v>0</v>
      </c>
      <c r="E32" s="635">
        <f>IF(Select2=1,Nappies!$K34,"")</f>
        <v>0</v>
      </c>
      <c r="F32" s="644">
        <f>IF(Select2=1,Garden!$K34,"")</f>
        <v>0</v>
      </c>
      <c r="G32" s="635">
        <f>IF(Select2=1,Wood!$K34,"")</f>
        <v>0</v>
      </c>
      <c r="H32" s="644">
        <f>IF(Select2=1,Textiles!$K34,"")</f>
        <v>0</v>
      </c>
      <c r="I32" s="645">
        <f>Sludge!K34</f>
        <v>0</v>
      </c>
      <c r="J32" s="645" t="str">
        <f>IF(Select2=2,MSW!$K34,"")</f>
        <v/>
      </c>
      <c r="K32" s="645">
        <f>Industry!$K34</f>
        <v>0</v>
      </c>
      <c r="L32" s="646">
        <f t="shared" si="3"/>
        <v>0</v>
      </c>
      <c r="M32" s="647">
        <f>Recovery_OX!C27</f>
        <v>0</v>
      </c>
      <c r="N32" s="605"/>
      <c r="O32" s="648">
        <f>(L32-M32)*(1-Recovery_OX!F27)</f>
        <v>0</v>
      </c>
      <c r="P32" s="604"/>
      <c r="Q32" s="606"/>
      <c r="S32" s="649">
        <f t="shared" si="2"/>
        <v>2015</v>
      </c>
      <c r="T32" s="643">
        <f>IF(Select2=1,Food!$W34,"")</f>
        <v>0</v>
      </c>
      <c r="U32" s="644">
        <f>IF(Select2=1,Paper!$W34,"")</f>
        <v>0</v>
      </c>
      <c r="V32" s="635">
        <f>IF(Select2=1,Nappies!$W34,"")</f>
        <v>0</v>
      </c>
      <c r="W32" s="644">
        <f>IF(Select2=1,Garden!$W34,"")</f>
        <v>0</v>
      </c>
      <c r="X32" s="635">
        <f>IF(Select2=1,Wood!$W34,"")</f>
        <v>0</v>
      </c>
      <c r="Y32" s="644">
        <f>IF(Select2=1,Textiles!$W34,"")</f>
        <v>0</v>
      </c>
      <c r="Z32" s="637">
        <f>Sludge!W34</f>
        <v>0</v>
      </c>
      <c r="AA32" s="637" t="str">
        <f>IF(Select2=2,MSW!$W34,"")</f>
        <v/>
      </c>
      <c r="AB32" s="645">
        <f>Industry!$W34</f>
        <v>0</v>
      </c>
      <c r="AC32" s="646">
        <f t="shared" si="0"/>
        <v>0</v>
      </c>
      <c r="AD32" s="647">
        <f>Recovery_OX!R27</f>
        <v>0</v>
      </c>
      <c r="AE32" s="605"/>
      <c r="AF32" s="650">
        <f>(AC32-AD32)*(1-Recovery_OX!U27)</f>
        <v>0</v>
      </c>
    </row>
    <row r="33" spans="2:32">
      <c r="B33" s="597">
        <f t="shared" si="1"/>
        <v>2016</v>
      </c>
      <c r="C33" s="643">
        <f>IF(Select2=1,Food!$K35,"")</f>
        <v>0</v>
      </c>
      <c r="D33" s="644">
        <f>IF(Select2=1,Paper!$K35,"")</f>
        <v>0</v>
      </c>
      <c r="E33" s="635">
        <f>IF(Select2=1,Nappies!$K35,"")</f>
        <v>0</v>
      </c>
      <c r="F33" s="644">
        <f>IF(Select2=1,Garden!$K35,"")</f>
        <v>0</v>
      </c>
      <c r="G33" s="635">
        <f>IF(Select2=1,Wood!$K35,"")</f>
        <v>0</v>
      </c>
      <c r="H33" s="644">
        <f>IF(Select2=1,Textiles!$K35,"")</f>
        <v>0</v>
      </c>
      <c r="I33" s="645">
        <f>Sludge!K35</f>
        <v>0</v>
      </c>
      <c r="J33" s="645" t="str">
        <f>IF(Select2=2,MSW!$K35,"")</f>
        <v/>
      </c>
      <c r="K33" s="645">
        <f>Industry!$K35</f>
        <v>0</v>
      </c>
      <c r="L33" s="646">
        <f t="shared" si="3"/>
        <v>0</v>
      </c>
      <c r="M33" s="647">
        <f>Recovery_OX!C28</f>
        <v>0</v>
      </c>
      <c r="N33" s="605"/>
      <c r="O33" s="648">
        <f>(L33-M33)*(1-Recovery_OX!F28)</f>
        <v>0</v>
      </c>
      <c r="P33" s="604"/>
      <c r="Q33" s="606"/>
      <c r="S33" s="649">
        <f t="shared" si="2"/>
        <v>2016</v>
      </c>
      <c r="T33" s="643">
        <f>IF(Select2=1,Food!$W35,"")</f>
        <v>0</v>
      </c>
      <c r="U33" s="644">
        <f>IF(Select2=1,Paper!$W35,"")</f>
        <v>0</v>
      </c>
      <c r="V33" s="635">
        <f>IF(Select2=1,Nappies!$W35,"")</f>
        <v>0</v>
      </c>
      <c r="W33" s="644">
        <f>IF(Select2=1,Garden!$W35,"")</f>
        <v>0</v>
      </c>
      <c r="X33" s="635">
        <f>IF(Select2=1,Wood!$W35,"")</f>
        <v>0</v>
      </c>
      <c r="Y33" s="644">
        <f>IF(Select2=1,Textiles!$W35,"")</f>
        <v>0</v>
      </c>
      <c r="Z33" s="637">
        <f>Sludge!W35</f>
        <v>0</v>
      </c>
      <c r="AA33" s="637" t="str">
        <f>IF(Select2=2,MSW!$W35,"")</f>
        <v/>
      </c>
      <c r="AB33" s="645">
        <f>Industry!$W35</f>
        <v>0</v>
      </c>
      <c r="AC33" s="646">
        <f t="shared" si="0"/>
        <v>0</v>
      </c>
      <c r="AD33" s="647">
        <f>Recovery_OX!R28</f>
        <v>0</v>
      </c>
      <c r="AE33" s="605"/>
      <c r="AF33" s="650">
        <f>(AC33-AD33)*(1-Recovery_OX!U28)</f>
        <v>0</v>
      </c>
    </row>
    <row r="34" spans="2:32">
      <c r="B34" s="597">
        <f t="shared" si="1"/>
        <v>2017</v>
      </c>
      <c r="C34" s="643">
        <f>IF(Select2=1,Food!$K36,"")</f>
        <v>0</v>
      </c>
      <c r="D34" s="644">
        <f>IF(Select2=1,Paper!$K36,"")</f>
        <v>0</v>
      </c>
      <c r="E34" s="635">
        <f>IF(Select2=1,Nappies!$K36,"")</f>
        <v>0</v>
      </c>
      <c r="F34" s="644">
        <f>IF(Select2=1,Garden!$K36,"")</f>
        <v>0</v>
      </c>
      <c r="G34" s="635">
        <f>IF(Select2=1,Wood!$K36,"")</f>
        <v>0</v>
      </c>
      <c r="H34" s="644">
        <f>IF(Select2=1,Textiles!$K36,"")</f>
        <v>0</v>
      </c>
      <c r="I34" s="645">
        <f>Sludge!K36</f>
        <v>0</v>
      </c>
      <c r="J34" s="645" t="str">
        <f>IF(Select2=2,MSW!$K36,"")</f>
        <v/>
      </c>
      <c r="K34" s="645">
        <f>Industry!$K36</f>
        <v>0</v>
      </c>
      <c r="L34" s="646">
        <f t="shared" si="3"/>
        <v>0</v>
      </c>
      <c r="M34" s="647">
        <f>Recovery_OX!C29</f>
        <v>0</v>
      </c>
      <c r="N34" s="605"/>
      <c r="O34" s="648">
        <f>(L34-M34)*(1-Recovery_OX!F29)</f>
        <v>0</v>
      </c>
      <c r="P34" s="604"/>
      <c r="Q34" s="606"/>
      <c r="S34" s="649">
        <f t="shared" si="2"/>
        <v>2017</v>
      </c>
      <c r="T34" s="643">
        <f>IF(Select2=1,Food!$W36,"")</f>
        <v>0</v>
      </c>
      <c r="U34" s="644">
        <f>IF(Select2=1,Paper!$W36,"")</f>
        <v>0</v>
      </c>
      <c r="V34" s="635">
        <f>IF(Select2=1,Nappies!$W36,"")</f>
        <v>0</v>
      </c>
      <c r="W34" s="644">
        <f>IF(Select2=1,Garden!$W36,"")</f>
        <v>0</v>
      </c>
      <c r="X34" s="635">
        <f>IF(Select2=1,Wood!$W36,"")</f>
        <v>0</v>
      </c>
      <c r="Y34" s="644">
        <f>IF(Select2=1,Textiles!$W36,"")</f>
        <v>0</v>
      </c>
      <c r="Z34" s="637">
        <f>Sludge!W36</f>
        <v>0</v>
      </c>
      <c r="AA34" s="637" t="str">
        <f>IF(Select2=2,MSW!$W36,"")</f>
        <v/>
      </c>
      <c r="AB34" s="645">
        <f>Industry!$W36</f>
        <v>0</v>
      </c>
      <c r="AC34" s="646">
        <f t="shared" si="0"/>
        <v>0</v>
      </c>
      <c r="AD34" s="647">
        <f>Recovery_OX!R29</f>
        <v>0</v>
      </c>
      <c r="AE34" s="605"/>
      <c r="AF34" s="650">
        <f>(AC34-AD34)*(1-Recovery_OX!U29)</f>
        <v>0</v>
      </c>
    </row>
    <row r="35" spans="2:32">
      <c r="B35" s="597">
        <f t="shared" si="1"/>
        <v>2018</v>
      </c>
      <c r="C35" s="643">
        <f>IF(Select2=1,Food!$K37,"")</f>
        <v>1.8391031371695715E-2</v>
      </c>
      <c r="D35" s="644">
        <f>IF(Select2=1,Paper!$K37,"")</f>
        <v>9.6576206058635581E-4</v>
      </c>
      <c r="E35" s="635">
        <f>IF(Select2=1,Nappies!$K37,"")</f>
        <v>3.0453628376465765E-3</v>
      </c>
      <c r="F35" s="644">
        <f>IF(Select2=1,Garden!$K37,"")</f>
        <v>0</v>
      </c>
      <c r="G35" s="635">
        <f>IF(Select2=1,Wood!$K37,"")</f>
        <v>0</v>
      </c>
      <c r="H35" s="644">
        <f>IF(Select2=1,Textiles!$K37,"")</f>
        <v>2.2865618650486587E-4</v>
      </c>
      <c r="I35" s="645">
        <f>Sludge!K37</f>
        <v>0</v>
      </c>
      <c r="J35" s="645" t="str">
        <f>IF(Select2=2,MSW!$K37,"")</f>
        <v/>
      </c>
      <c r="K35" s="645">
        <f>Industry!$K37</f>
        <v>0</v>
      </c>
      <c r="L35" s="646">
        <f t="shared" si="3"/>
        <v>2.2630812456433513E-2</v>
      </c>
      <c r="M35" s="647">
        <f>Recovery_OX!C30</f>
        <v>0</v>
      </c>
      <c r="N35" s="605"/>
      <c r="O35" s="648">
        <f>(L35-M35)*(1-Recovery_OX!F30)</f>
        <v>2.2630812456433513E-2</v>
      </c>
      <c r="P35" s="604"/>
      <c r="Q35" s="606"/>
      <c r="S35" s="649">
        <f t="shared" si="2"/>
        <v>2018</v>
      </c>
      <c r="T35" s="643">
        <f>IF(Select2=1,Food!$W37,"")</f>
        <v>1.2304436689359309E-2</v>
      </c>
      <c r="U35" s="644">
        <f>IF(Select2=1,Paper!$W37,"")</f>
        <v>1.9953761582362727E-3</v>
      </c>
      <c r="V35" s="635">
        <f>IF(Select2=1,Nappies!$W37,"")</f>
        <v>0</v>
      </c>
      <c r="W35" s="644">
        <f>IF(Select2=1,Garden!$W37,"")</f>
        <v>0</v>
      </c>
      <c r="X35" s="635">
        <f>IF(Select2=1,Wood!$W37,"")</f>
        <v>8.3749531667408469E-4</v>
      </c>
      <c r="Y35" s="644">
        <f>IF(Select2=1,Textiles!$W37,"")</f>
        <v>2.5058212219711328E-4</v>
      </c>
      <c r="Z35" s="637">
        <f>Sludge!W37</f>
        <v>0</v>
      </c>
      <c r="AA35" s="637" t="str">
        <f>IF(Select2=2,MSW!$W37,"")</f>
        <v/>
      </c>
      <c r="AB35" s="645">
        <f>Industry!$W37</f>
        <v>0</v>
      </c>
      <c r="AC35" s="646">
        <f t="shared" si="0"/>
        <v>1.538789028646678E-2</v>
      </c>
      <c r="AD35" s="647">
        <f>Recovery_OX!R30</f>
        <v>0</v>
      </c>
      <c r="AE35" s="605"/>
      <c r="AF35" s="650">
        <f>(AC35-AD35)*(1-Recovery_OX!U30)</f>
        <v>1.538789028646678E-2</v>
      </c>
    </row>
    <row r="36" spans="2:32">
      <c r="B36" s="597">
        <f t="shared" si="1"/>
        <v>2019</v>
      </c>
      <c r="C36" s="643">
        <f>IF(Select2=1,Food!$K38,"")</f>
        <v>3.2519857221326179E-2</v>
      </c>
      <c r="D36" s="644">
        <f>IF(Select2=1,Paper!$K38,"")</f>
        <v>1.9608052603586898E-3</v>
      </c>
      <c r="E36" s="635">
        <f>IF(Select2=1,Nappies!$K38,"")</f>
        <v>5.9128466502340517E-3</v>
      </c>
      <c r="F36" s="644">
        <f>IF(Select2=1,Garden!$K38,"")</f>
        <v>0</v>
      </c>
      <c r="G36" s="635">
        <f>IF(Select2=1,Wood!$K38,"")</f>
        <v>0</v>
      </c>
      <c r="H36" s="644">
        <f>IF(Select2=1,Textiles!$K38,"")</f>
        <v>4.6424504710827617E-4</v>
      </c>
      <c r="I36" s="645">
        <f>Sludge!K38</f>
        <v>0</v>
      </c>
      <c r="J36" s="645" t="str">
        <f>IF(Select2=2,MSW!$K38,"")</f>
        <v/>
      </c>
      <c r="K36" s="645">
        <f>Industry!$K38</f>
        <v>0</v>
      </c>
      <c r="L36" s="646">
        <f t="shared" si="3"/>
        <v>4.0857754179027199E-2</v>
      </c>
      <c r="M36" s="647">
        <f>Recovery_OX!C31</f>
        <v>0</v>
      </c>
      <c r="N36" s="605"/>
      <c r="O36" s="648">
        <f>(L36-M36)*(1-Recovery_OX!F31)</f>
        <v>4.0857754179027199E-2</v>
      </c>
      <c r="P36" s="604"/>
      <c r="Q36" s="606"/>
      <c r="S36" s="649">
        <f t="shared" si="2"/>
        <v>2019</v>
      </c>
      <c r="T36" s="643">
        <f>IF(Select2=1,Food!$W38,"")</f>
        <v>2.1757263975017514E-2</v>
      </c>
      <c r="U36" s="644">
        <f>IF(Select2=1,Paper!$W38,"")</f>
        <v>4.0512505379311781E-3</v>
      </c>
      <c r="V36" s="635">
        <f>IF(Select2=1,Nappies!$W38,"")</f>
        <v>0</v>
      </c>
      <c r="W36" s="644">
        <f>IF(Select2=1,Garden!$W38,"")</f>
        <v>0</v>
      </c>
      <c r="X36" s="635">
        <f>IF(Select2=1,Wood!$W38,"")</f>
        <v>1.7281973830632306E-3</v>
      </c>
      <c r="Y36" s="644">
        <f>IF(Select2=1,Textiles!$W38,"")</f>
        <v>5.0876169546112461E-4</v>
      </c>
      <c r="Z36" s="637">
        <f>Sludge!W38</f>
        <v>0</v>
      </c>
      <c r="AA36" s="637" t="str">
        <f>IF(Select2=2,MSW!$W38,"")</f>
        <v/>
      </c>
      <c r="AB36" s="645">
        <f>Industry!$W38</f>
        <v>0</v>
      </c>
      <c r="AC36" s="646">
        <f t="shared" si="0"/>
        <v>2.8045473591473049E-2</v>
      </c>
      <c r="AD36" s="647">
        <f>Recovery_OX!R31</f>
        <v>0</v>
      </c>
      <c r="AE36" s="605"/>
      <c r="AF36" s="650">
        <f>(AC36-AD36)*(1-Recovery_OX!U31)</f>
        <v>2.8045473591473049E-2</v>
      </c>
    </row>
    <row r="37" spans="2:32">
      <c r="B37" s="597">
        <f t="shared" si="1"/>
        <v>2020</v>
      </c>
      <c r="C37" s="643">
        <f>IF(Select2=1,Food!$K39,"")</f>
        <v>4.3956573995683958E-2</v>
      </c>
      <c r="D37" s="644">
        <f>IF(Select2=1,Paper!$K39,"")</f>
        <v>2.9918110702823399E-3</v>
      </c>
      <c r="E37" s="635">
        <f>IF(Select2=1,Nappies!$K39,"")</f>
        <v>8.6575713257803413E-3</v>
      </c>
      <c r="F37" s="644">
        <f>IF(Select2=1,Garden!$K39,"")</f>
        <v>0</v>
      </c>
      <c r="G37" s="635">
        <f>IF(Select2=1,Wood!$K39,"")</f>
        <v>0</v>
      </c>
      <c r="H37" s="644">
        <f>IF(Select2=1,Textiles!$K39,"")</f>
        <v>7.083485032104666E-4</v>
      </c>
      <c r="I37" s="645">
        <f>Sludge!K39</f>
        <v>0</v>
      </c>
      <c r="J37" s="645" t="str">
        <f>IF(Select2=2,MSW!$K39,"")</f>
        <v/>
      </c>
      <c r="K37" s="645">
        <f>Industry!$K39</f>
        <v>0</v>
      </c>
      <c r="L37" s="646">
        <f t="shared" si="3"/>
        <v>5.6314304894957104E-2</v>
      </c>
      <c r="M37" s="647">
        <f>Recovery_OX!C32</f>
        <v>0</v>
      </c>
      <c r="N37" s="605"/>
      <c r="O37" s="648">
        <f>(L37-M37)*(1-Recovery_OX!F32)</f>
        <v>5.6314304894957104E-2</v>
      </c>
      <c r="P37" s="604"/>
      <c r="Q37" s="606"/>
      <c r="S37" s="649">
        <f t="shared" si="2"/>
        <v>2020</v>
      </c>
      <c r="T37" s="643">
        <f>IF(Select2=1,Food!$W39,"")</f>
        <v>2.9408947811563755E-2</v>
      </c>
      <c r="U37" s="644">
        <f>IF(Select2=1,Paper!$W39,"")</f>
        <v>6.1814278311618596E-3</v>
      </c>
      <c r="V37" s="635">
        <f>IF(Select2=1,Nappies!$W39,"")</f>
        <v>0</v>
      </c>
      <c r="W37" s="644">
        <f>IF(Select2=1,Garden!$W39,"")</f>
        <v>0</v>
      </c>
      <c r="X37" s="635">
        <f>IF(Select2=1,Wood!$W39,"")</f>
        <v>2.6777869222838159E-3</v>
      </c>
      <c r="Y37" s="644">
        <f>IF(Select2=1,Textiles!$W39,"")</f>
        <v>7.7627233228544281E-4</v>
      </c>
      <c r="Z37" s="637">
        <f>Sludge!W39</f>
        <v>0</v>
      </c>
      <c r="AA37" s="637" t="str">
        <f>IF(Select2=2,MSW!$W39,"")</f>
        <v/>
      </c>
      <c r="AB37" s="645">
        <f>Industry!$W39</f>
        <v>0</v>
      </c>
      <c r="AC37" s="646">
        <f t="shared" si="0"/>
        <v>3.9044434897294873E-2</v>
      </c>
      <c r="AD37" s="647">
        <f>Recovery_OX!R32</f>
        <v>0</v>
      </c>
      <c r="AE37" s="605"/>
      <c r="AF37" s="650">
        <f>(AC37-AD37)*(1-Recovery_OX!U32)</f>
        <v>3.9044434897294873E-2</v>
      </c>
    </row>
    <row r="38" spans="2:32">
      <c r="B38" s="597">
        <f t="shared" si="1"/>
        <v>2021</v>
      </c>
      <c r="C38" s="643">
        <f>IF(Select2=1,Food!$K40,"")</f>
        <v>5.3768131738888711E-2</v>
      </c>
      <c r="D38" s="644">
        <f>IF(Select2=1,Paper!$K40,"")</f>
        <v>4.0657697893978356E-3</v>
      </c>
      <c r="E38" s="635">
        <f>IF(Select2=1,Nappies!$K40,"")</f>
        <v>1.1328437795155655E-2</v>
      </c>
      <c r="F38" s="644">
        <f>IF(Select2=1,Garden!$K40,"")</f>
        <v>0</v>
      </c>
      <c r="G38" s="635">
        <f>IF(Select2=1,Wood!$K40,"")</f>
        <v>0</v>
      </c>
      <c r="H38" s="644">
        <f>IF(Select2=1,Textiles!$K40,"")</f>
        <v>9.626215951017605E-4</v>
      </c>
      <c r="I38" s="645">
        <f>Sludge!K40</f>
        <v>0</v>
      </c>
      <c r="J38" s="645" t="str">
        <f>IF(Select2=2,MSW!$K40,"")</f>
        <v/>
      </c>
      <c r="K38" s="645">
        <f>Industry!$K40</f>
        <v>0</v>
      </c>
      <c r="L38" s="646">
        <f t="shared" si="3"/>
        <v>7.0124960918543963E-2</v>
      </c>
      <c r="M38" s="647">
        <f>Recovery_OX!C33</f>
        <v>0</v>
      </c>
      <c r="N38" s="605"/>
      <c r="O38" s="648">
        <f>(L38-M38)*(1-Recovery_OX!F33)</f>
        <v>7.0124960918543963E-2</v>
      </c>
      <c r="P38" s="604"/>
      <c r="Q38" s="606"/>
      <c r="S38" s="649">
        <f t="shared" si="2"/>
        <v>2021</v>
      </c>
      <c r="T38" s="643">
        <f>IF(Select2=1,Food!$W40,"")</f>
        <v>3.5973326319506276E-2</v>
      </c>
      <c r="U38" s="644">
        <f>IF(Select2=1,Paper!$W40,"")</f>
        <v>8.4003508045409833E-3</v>
      </c>
      <c r="V38" s="635">
        <f>IF(Select2=1,Nappies!$W40,"")</f>
        <v>0</v>
      </c>
      <c r="W38" s="644">
        <f>IF(Select2=1,Garden!$W40,"")</f>
        <v>0</v>
      </c>
      <c r="X38" s="635">
        <f>IF(Select2=1,Wood!$W40,"")</f>
        <v>3.6924087981976732E-3</v>
      </c>
      <c r="Y38" s="644">
        <f>IF(Select2=1,Textiles!$W40,"")</f>
        <v>1.054927775453984E-3</v>
      </c>
      <c r="Z38" s="637">
        <f>Sludge!W40</f>
        <v>0</v>
      </c>
      <c r="AA38" s="637" t="str">
        <f>IF(Select2=2,MSW!$W40,"")</f>
        <v/>
      </c>
      <c r="AB38" s="645">
        <f>Industry!$W40</f>
        <v>0</v>
      </c>
      <c r="AC38" s="646">
        <f t="shared" si="0"/>
        <v>4.9121013697698918E-2</v>
      </c>
      <c r="AD38" s="647">
        <f>Recovery_OX!R33</f>
        <v>0</v>
      </c>
      <c r="AE38" s="605"/>
      <c r="AF38" s="650">
        <f>(AC38-AD38)*(1-Recovery_OX!U33)</f>
        <v>4.9121013697698918E-2</v>
      </c>
    </row>
    <row r="39" spans="2:32">
      <c r="B39" s="597">
        <f t="shared" si="1"/>
        <v>2022</v>
      </c>
      <c r="C39" s="643">
        <f>IF(Select2=1,Food!$K41,"")</f>
        <v>6.2685446955315499E-2</v>
      </c>
      <c r="D39" s="644">
        <f>IF(Select2=1,Paper!$K41,"")</f>
        <v>5.1900245497354903E-3</v>
      </c>
      <c r="E39" s="635">
        <f>IF(Select2=1,Nappies!$K41,"")</f>
        <v>1.3969304873049905E-2</v>
      </c>
      <c r="F39" s="644">
        <f>IF(Select2=1,Garden!$K41,"")</f>
        <v>0</v>
      </c>
      <c r="G39" s="635">
        <f>IF(Select2=1,Wood!$K41,"")</f>
        <v>0</v>
      </c>
      <c r="H39" s="644">
        <f>IF(Select2=1,Textiles!$K41,"")</f>
        <v>1.2288029006737281E-3</v>
      </c>
      <c r="I39" s="645">
        <f>Sludge!K41</f>
        <v>0</v>
      </c>
      <c r="J39" s="645" t="str">
        <f>IF(Select2=2,MSW!$K41,"")</f>
        <v/>
      </c>
      <c r="K39" s="645">
        <f>Industry!$K41</f>
        <v>0</v>
      </c>
      <c r="L39" s="646">
        <f t="shared" si="3"/>
        <v>8.3073579278774623E-2</v>
      </c>
      <c r="M39" s="647">
        <f>Recovery_OX!C34</f>
        <v>0</v>
      </c>
      <c r="N39" s="605"/>
      <c r="O39" s="648">
        <f>(L39-M39)*(1-Recovery_OX!F34)</f>
        <v>8.3073579278774623E-2</v>
      </c>
      <c r="P39" s="604"/>
      <c r="Q39" s="606"/>
      <c r="S39" s="649">
        <f t="shared" si="2"/>
        <v>2022</v>
      </c>
      <c r="T39" s="643">
        <f>IF(Select2=1,Food!$W41,"")</f>
        <v>4.1939415893386824E-2</v>
      </c>
      <c r="U39" s="644">
        <f>IF(Select2=1,Paper!$W41,"")</f>
        <v>1.0723191218461757E-2</v>
      </c>
      <c r="V39" s="635">
        <f>IF(Select2=1,Nappies!$W41,"")</f>
        <v>0</v>
      </c>
      <c r="W39" s="644">
        <f>IF(Select2=1,Garden!$W41,"")</f>
        <v>0</v>
      </c>
      <c r="X39" s="635">
        <f>IF(Select2=1,Wood!$W41,"")</f>
        <v>4.7787123176333702E-3</v>
      </c>
      <c r="Y39" s="644">
        <f>IF(Select2=1,Textiles!$W41,"")</f>
        <v>1.3466333158068252E-3</v>
      </c>
      <c r="Z39" s="637">
        <f>Sludge!W41</f>
        <v>0</v>
      </c>
      <c r="AA39" s="637" t="str">
        <f>IF(Select2=2,MSW!$W41,"")</f>
        <v/>
      </c>
      <c r="AB39" s="645">
        <f>Industry!$W41</f>
        <v>0</v>
      </c>
      <c r="AC39" s="646">
        <f t="shared" si="0"/>
        <v>5.8787952745288773E-2</v>
      </c>
      <c r="AD39" s="647">
        <f>Recovery_OX!R34</f>
        <v>0</v>
      </c>
      <c r="AE39" s="605"/>
      <c r="AF39" s="650">
        <f>(AC39-AD39)*(1-Recovery_OX!U34)</f>
        <v>5.8787952745288773E-2</v>
      </c>
    </row>
    <row r="40" spans="2:32">
      <c r="B40" s="597">
        <f t="shared" si="1"/>
        <v>2023</v>
      </c>
      <c r="C40" s="643">
        <f>IF(Select2=1,Food!$K42,"")</f>
        <v>7.1215524926765222E-2</v>
      </c>
      <c r="D40" s="644">
        <f>IF(Select2=1,Paper!$K42,"")</f>
        <v>6.3723177663309368E-3</v>
      </c>
      <c r="E40" s="635">
        <f>IF(Select2=1,Nappies!$K42,"")</f>
        <v>1.6619999208651284E-2</v>
      </c>
      <c r="F40" s="644">
        <f>IF(Select2=1,Garden!$K42,"")</f>
        <v>0</v>
      </c>
      <c r="G40" s="635">
        <f>IF(Select2=1,Wood!$K42,"")</f>
        <v>0</v>
      </c>
      <c r="H40" s="644">
        <f>IF(Select2=1,Textiles!$K42,"")</f>
        <v>1.5087255330384249E-3</v>
      </c>
      <c r="I40" s="645">
        <f>Sludge!K42</f>
        <v>0</v>
      </c>
      <c r="J40" s="645" t="str">
        <f>IF(Select2=2,MSW!$K42,"")</f>
        <v/>
      </c>
      <c r="K40" s="645">
        <f>Industry!$K42</f>
        <v>0</v>
      </c>
      <c r="L40" s="646">
        <f t="shared" si="3"/>
        <v>9.5716567434785862E-2</v>
      </c>
      <c r="M40" s="647">
        <f>Recovery_OX!C35</f>
        <v>0</v>
      </c>
      <c r="N40" s="605"/>
      <c r="O40" s="648">
        <f>(L40-M40)*(1-Recovery_OX!F35)</f>
        <v>9.5716567434785862E-2</v>
      </c>
      <c r="P40" s="604"/>
      <c r="Q40" s="606"/>
      <c r="S40" s="649">
        <f t="shared" si="2"/>
        <v>2023</v>
      </c>
      <c r="T40" s="643">
        <f>IF(Select2=1,Food!$W42,"")</f>
        <v>4.7646426132982984E-2</v>
      </c>
      <c r="U40" s="644">
        <f>IF(Select2=1,Paper!$W42,"")</f>
        <v>1.3165945798204418E-2</v>
      </c>
      <c r="V40" s="635">
        <f>IF(Select2=1,Nappies!$W42,"")</f>
        <v>0</v>
      </c>
      <c r="W40" s="644">
        <f>IF(Select2=1,Garden!$W42,"")</f>
        <v>0</v>
      </c>
      <c r="X40" s="635">
        <f>IF(Select2=1,Wood!$W42,"")</f>
        <v>5.943894846668526E-3</v>
      </c>
      <c r="Y40" s="644">
        <f>IF(Select2=1,Textiles!$W42,"")</f>
        <v>1.6533978444256711E-3</v>
      </c>
      <c r="Z40" s="637">
        <f>Sludge!W42</f>
        <v>0</v>
      </c>
      <c r="AA40" s="637" t="str">
        <f>IF(Select2=2,MSW!$W42,"")</f>
        <v/>
      </c>
      <c r="AB40" s="645">
        <f>Industry!$W42</f>
        <v>0</v>
      </c>
      <c r="AC40" s="646">
        <f t="shared" si="0"/>
        <v>6.8409664622281596E-2</v>
      </c>
      <c r="AD40" s="647">
        <f>Recovery_OX!R35</f>
        <v>0</v>
      </c>
      <c r="AE40" s="605"/>
      <c r="AF40" s="650">
        <f>(AC40-AD40)*(1-Recovery_OX!U35)</f>
        <v>6.8409664622281596E-2</v>
      </c>
    </row>
    <row r="41" spans="2:32">
      <c r="B41" s="597">
        <f t="shared" si="1"/>
        <v>2024</v>
      </c>
      <c r="C41" s="643">
        <f>IF(Select2=1,Food!$K43,"")</f>
        <v>7.971672924948392E-2</v>
      </c>
      <c r="D41" s="644">
        <f>IF(Select2=1,Paper!$K43,"")</f>
        <v>7.6208403126083119E-3</v>
      </c>
      <c r="E41" s="635">
        <f>IF(Select2=1,Nappies!$K43,"")</f>
        <v>1.9317185841889507E-2</v>
      </c>
      <c r="F41" s="644">
        <f>IF(Select2=1,Garden!$K43,"")</f>
        <v>0</v>
      </c>
      <c r="G41" s="635">
        <f>IF(Select2=1,Wood!$K43,"")</f>
        <v>0</v>
      </c>
      <c r="H41" s="644">
        <f>IF(Select2=1,Textiles!$K43,"")</f>
        <v>1.8043287834123324E-3</v>
      </c>
      <c r="I41" s="645">
        <f>Sludge!K43</f>
        <v>0</v>
      </c>
      <c r="J41" s="645" t="str">
        <f>IF(Select2=2,MSW!$K43,"")</f>
        <v/>
      </c>
      <c r="K41" s="645">
        <f>Industry!$K43</f>
        <v>0</v>
      </c>
      <c r="L41" s="646">
        <f t="shared" si="3"/>
        <v>0.10845908418739407</v>
      </c>
      <c r="M41" s="647">
        <f>Recovery_OX!C36</f>
        <v>0</v>
      </c>
      <c r="N41" s="605"/>
      <c r="O41" s="648">
        <f>(L41-M41)*(1-Recovery_OX!F36)</f>
        <v>0.10845908418739407</v>
      </c>
      <c r="P41" s="604"/>
      <c r="Q41" s="606"/>
      <c r="S41" s="649">
        <f t="shared" si="2"/>
        <v>2024</v>
      </c>
      <c r="T41" s="643">
        <f>IF(Select2=1,Food!$W43,"")</f>
        <v>5.3334118587968722E-2</v>
      </c>
      <c r="U41" s="644">
        <f>IF(Select2=1,Paper!$W43,"")</f>
        <v>1.5745537835967587E-2</v>
      </c>
      <c r="V41" s="635">
        <f>IF(Select2=1,Nappies!$W43,"")</f>
        <v>0</v>
      </c>
      <c r="W41" s="644">
        <f>IF(Select2=1,Garden!$W43,"")</f>
        <v>0</v>
      </c>
      <c r="X41" s="635">
        <f>IF(Select2=1,Wood!$W43,"")</f>
        <v>7.1957490133800284E-3</v>
      </c>
      <c r="Y41" s="644">
        <f>IF(Select2=1,Textiles!$W43,"")</f>
        <v>1.9773466119587203E-3</v>
      </c>
      <c r="Z41" s="637">
        <f>Sludge!W43</f>
        <v>0</v>
      </c>
      <c r="AA41" s="637" t="str">
        <f>IF(Select2=2,MSW!$W43,"")</f>
        <v/>
      </c>
      <c r="AB41" s="645">
        <f>Industry!$W43</f>
        <v>0</v>
      </c>
      <c r="AC41" s="646">
        <f t="shared" si="0"/>
        <v>7.8252752049275065E-2</v>
      </c>
      <c r="AD41" s="647">
        <f>Recovery_OX!R36</f>
        <v>0</v>
      </c>
      <c r="AE41" s="605"/>
      <c r="AF41" s="650">
        <f>(AC41-AD41)*(1-Recovery_OX!U36)</f>
        <v>7.8252752049275065E-2</v>
      </c>
    </row>
    <row r="42" spans="2:32">
      <c r="B42" s="597">
        <f t="shared" si="1"/>
        <v>2025</v>
      </c>
      <c r="C42" s="643">
        <f>IF(Select2=1,Food!$K44,"")</f>
        <v>8.8449357387685668E-2</v>
      </c>
      <c r="D42" s="644">
        <f>IF(Select2=1,Paper!$K44,"")</f>
        <v>8.9442837186195952E-3</v>
      </c>
      <c r="E42" s="635">
        <f>IF(Select2=1,Nappies!$K44,"")</f>
        <v>2.2095122676582386E-2</v>
      </c>
      <c r="F42" s="644">
        <f>IF(Select2=1,Garden!$K44,"")</f>
        <v>0</v>
      </c>
      <c r="G42" s="635">
        <f>IF(Select2=1,Wood!$K44,"")</f>
        <v>0</v>
      </c>
      <c r="H42" s="644">
        <f>IF(Select2=1,Textiles!$K44,"")</f>
        <v>2.1176704796991184E-3</v>
      </c>
      <c r="I42" s="645">
        <f>Sludge!K44</f>
        <v>0</v>
      </c>
      <c r="J42" s="645" t="str">
        <f>IF(Select2=2,MSW!$K44,"")</f>
        <v/>
      </c>
      <c r="K42" s="645">
        <f>Industry!$K44</f>
        <v>0</v>
      </c>
      <c r="L42" s="646">
        <f t="shared" si="3"/>
        <v>0.12160643426258676</v>
      </c>
      <c r="M42" s="647">
        <f>Recovery_OX!C37</f>
        <v>0</v>
      </c>
      <c r="N42" s="605"/>
      <c r="O42" s="648">
        <f>(L42-M42)*(1-Recovery_OX!F37)</f>
        <v>0.12160643426258676</v>
      </c>
      <c r="P42" s="604"/>
      <c r="Q42" s="606"/>
      <c r="S42" s="649">
        <f t="shared" si="2"/>
        <v>2025</v>
      </c>
      <c r="T42" s="643">
        <f>IF(Select2=1,Food!$W44,"")</f>
        <v>5.9176644104160778E-2</v>
      </c>
      <c r="U42" s="644">
        <f>IF(Select2=1,Paper!$W44,"")</f>
        <v>1.8479925038470239E-2</v>
      </c>
      <c r="V42" s="635">
        <f>IF(Select2=1,Nappies!$W44,"")</f>
        <v>0</v>
      </c>
      <c r="W42" s="644">
        <f>IF(Select2=1,Garden!$W44,"")</f>
        <v>0</v>
      </c>
      <c r="X42" s="635">
        <f>IF(Select2=1,Wood!$W44,"")</f>
        <v>8.5427137914654283E-3</v>
      </c>
      <c r="Y42" s="644">
        <f>IF(Select2=1,Textiles!$W44,"")</f>
        <v>2.3207347722730065E-3</v>
      </c>
      <c r="Z42" s="637">
        <f>Sludge!W44</f>
        <v>0</v>
      </c>
      <c r="AA42" s="637" t="str">
        <f>IF(Select2=2,MSW!$W44,"")</f>
        <v/>
      </c>
      <c r="AB42" s="645">
        <f>Industry!$W44</f>
        <v>0</v>
      </c>
      <c r="AC42" s="646">
        <f t="shared" si="0"/>
        <v>8.8520017706369442E-2</v>
      </c>
      <c r="AD42" s="647">
        <f>Recovery_OX!R37</f>
        <v>0</v>
      </c>
      <c r="AE42" s="605"/>
      <c r="AF42" s="650">
        <f>(AC42-AD42)*(1-Recovery_OX!U37)</f>
        <v>8.8520017706369442E-2</v>
      </c>
    </row>
    <row r="43" spans="2:32">
      <c r="B43" s="597">
        <f t="shared" si="1"/>
        <v>2026</v>
      </c>
      <c r="C43" s="643">
        <f>IF(Select2=1,Food!$K45,"")</f>
        <v>9.760967327283554E-2</v>
      </c>
      <c r="D43" s="644">
        <f>IF(Select2=1,Paper!$K45,"")</f>
        <v>1.0351895708592452E-2</v>
      </c>
      <c r="E43" s="635">
        <f>IF(Select2=1,Nappies!$K45,"")</f>
        <v>2.4986318660661012E-2</v>
      </c>
      <c r="F43" s="644">
        <f>IF(Select2=1,Garden!$K45,"")</f>
        <v>0</v>
      </c>
      <c r="G43" s="635">
        <f>IF(Select2=1,Wood!$K45,"")</f>
        <v>0</v>
      </c>
      <c r="H43" s="644">
        <f>IF(Select2=1,Textiles!$K45,"")</f>
        <v>2.4509401356952384E-3</v>
      </c>
      <c r="I43" s="645">
        <f>Sludge!K45</f>
        <v>0</v>
      </c>
      <c r="J43" s="645" t="str">
        <f>IF(Select2=2,MSW!$K45,"")</f>
        <v/>
      </c>
      <c r="K43" s="645">
        <f>Industry!$K45</f>
        <v>0</v>
      </c>
      <c r="L43" s="646">
        <f t="shared" si="3"/>
        <v>0.13539882777778425</v>
      </c>
      <c r="M43" s="647">
        <f>Recovery_OX!C38</f>
        <v>0</v>
      </c>
      <c r="N43" s="605"/>
      <c r="O43" s="648">
        <f>(L43-M43)*(1-Recovery_OX!F38)</f>
        <v>0.13539882777778425</v>
      </c>
      <c r="P43" s="604"/>
      <c r="Q43" s="606"/>
      <c r="S43" s="649">
        <f t="shared" si="2"/>
        <v>2026</v>
      </c>
      <c r="T43" s="643">
        <f>IF(Select2=1,Food!$W45,"")</f>
        <v>6.5305312180755262E-2</v>
      </c>
      <c r="U43" s="644">
        <f>IF(Select2=1,Paper!$W45,"")</f>
        <v>2.138821427395135E-2</v>
      </c>
      <c r="V43" s="635">
        <f>IF(Select2=1,Nappies!$W45,"")</f>
        <v>0</v>
      </c>
      <c r="W43" s="644">
        <f>IF(Select2=1,Garden!$W45,"")</f>
        <v>0</v>
      </c>
      <c r="X43" s="635">
        <f>IF(Select2=1,Wood!$W45,"")</f>
        <v>9.99392978289897E-3</v>
      </c>
      <c r="Y43" s="644">
        <f>IF(Select2=1,Textiles!$W45,"")</f>
        <v>2.6859617925427274E-3</v>
      </c>
      <c r="Z43" s="637">
        <f>Sludge!W45</f>
        <v>0</v>
      </c>
      <c r="AA43" s="637" t="str">
        <f>IF(Select2=2,MSW!$W45,"")</f>
        <v/>
      </c>
      <c r="AB43" s="645">
        <f>Industry!$W45</f>
        <v>0</v>
      </c>
      <c r="AC43" s="646">
        <f t="shared" si="0"/>
        <v>9.9373418030148306E-2</v>
      </c>
      <c r="AD43" s="647">
        <f>Recovery_OX!R38</f>
        <v>0</v>
      </c>
      <c r="AE43" s="605"/>
      <c r="AF43" s="650">
        <f>(AC43-AD43)*(1-Recovery_OX!U38)</f>
        <v>9.9373418030148306E-2</v>
      </c>
    </row>
    <row r="44" spans="2:32">
      <c r="B44" s="597">
        <f t="shared" si="1"/>
        <v>2027</v>
      </c>
      <c r="C44" s="643">
        <f>IF(Select2=1,Food!$K46,"")</f>
        <v>0.10735286155087694</v>
      </c>
      <c r="D44" s="644">
        <f>IF(Select2=1,Paper!$K46,"")</f>
        <v>1.185353941505855E-2</v>
      </c>
      <c r="E44" s="635">
        <f>IF(Select2=1,Nappies!$K46,"")</f>
        <v>2.8022112502861886E-2</v>
      </c>
      <c r="F44" s="644">
        <f>IF(Select2=1,Garden!$K46,"")</f>
        <v>0</v>
      </c>
      <c r="G44" s="635">
        <f>IF(Select2=1,Wood!$K46,"")</f>
        <v>0</v>
      </c>
      <c r="H44" s="644">
        <f>IF(Select2=1,Textiles!$K46,"")</f>
        <v>2.8064729707717177E-3</v>
      </c>
      <c r="I44" s="645">
        <f>Sludge!K46</f>
        <v>0</v>
      </c>
      <c r="J44" s="645" t="str">
        <f>IF(Select2=2,MSW!$K46,"")</f>
        <v/>
      </c>
      <c r="K44" s="645">
        <f>Industry!$K46</f>
        <v>0</v>
      </c>
      <c r="L44" s="646">
        <f t="shared" si="3"/>
        <v>0.15003498643956908</v>
      </c>
      <c r="M44" s="647">
        <f>Recovery_OX!C39</f>
        <v>0</v>
      </c>
      <c r="N44" s="605"/>
      <c r="O44" s="648">
        <f>(L44-M44)*(1-Recovery_OX!F39)</f>
        <v>0.15003498643956908</v>
      </c>
      <c r="P44" s="604"/>
      <c r="Q44" s="606"/>
      <c r="S44" s="649">
        <f t="shared" si="2"/>
        <v>2027</v>
      </c>
      <c r="T44" s="643">
        <f>IF(Select2=1,Food!$W46,"")</f>
        <v>7.1823948406028265E-2</v>
      </c>
      <c r="U44" s="644">
        <f>IF(Select2=1,Paper!$W46,"")</f>
        <v>2.4490783915410225E-2</v>
      </c>
      <c r="V44" s="635">
        <f>IF(Select2=1,Nappies!$W46,"")</f>
        <v>0</v>
      </c>
      <c r="W44" s="644">
        <f>IF(Select2=1,Garden!$W46,"")</f>
        <v>0</v>
      </c>
      <c r="X44" s="635">
        <f>IF(Select2=1,Wood!$W46,"")</f>
        <v>1.1559299043449853E-2</v>
      </c>
      <c r="Y44" s="644">
        <f>IF(Select2=1,Textiles!$W46,"")</f>
        <v>3.0755868172840754E-3</v>
      </c>
      <c r="Z44" s="637">
        <f>Sludge!W46</f>
        <v>0</v>
      </c>
      <c r="AA44" s="637" t="str">
        <f>IF(Select2=2,MSW!$W46,"")</f>
        <v/>
      </c>
      <c r="AB44" s="645">
        <f>Industry!$W46</f>
        <v>0</v>
      </c>
      <c r="AC44" s="646">
        <f t="shared" si="0"/>
        <v>0.11094961818217242</v>
      </c>
      <c r="AD44" s="647">
        <f>Recovery_OX!R39</f>
        <v>0</v>
      </c>
      <c r="AE44" s="605"/>
      <c r="AF44" s="650">
        <f>(AC44-AD44)*(1-Recovery_OX!U39)</f>
        <v>0.11094961818217242</v>
      </c>
    </row>
    <row r="45" spans="2:32">
      <c r="B45" s="597">
        <f t="shared" si="1"/>
        <v>2028</v>
      </c>
      <c r="C45" s="643">
        <f>IF(Select2=1,Food!$K47,"")</f>
        <v>0.11780856737818214</v>
      </c>
      <c r="D45" s="644">
        <f>IF(Select2=1,Paper!$K47,"")</f>
        <v>1.3459756629634197E-2</v>
      </c>
      <c r="E45" s="635">
        <f>IF(Select2=1,Nappies!$K47,"")</f>
        <v>3.1233186268045433E-2</v>
      </c>
      <c r="F45" s="644">
        <f>IF(Select2=1,Garden!$K47,"")</f>
        <v>0</v>
      </c>
      <c r="G45" s="635">
        <f>IF(Select2=1,Wood!$K47,"")</f>
        <v>0</v>
      </c>
      <c r="H45" s="644">
        <f>IF(Select2=1,Textiles!$K47,"")</f>
        <v>3.1867648852836094E-3</v>
      </c>
      <c r="I45" s="645">
        <f>Sludge!K47</f>
        <v>0</v>
      </c>
      <c r="J45" s="645" t="str">
        <f>IF(Select2=2,MSW!$K47,"")</f>
        <v/>
      </c>
      <c r="K45" s="645">
        <f>Industry!$K47</f>
        <v>0</v>
      </c>
      <c r="L45" s="646">
        <f t="shared" si="3"/>
        <v>0.1656882751611454</v>
      </c>
      <c r="M45" s="647">
        <f>Recovery_OX!C40</f>
        <v>0</v>
      </c>
      <c r="N45" s="605"/>
      <c r="O45" s="648">
        <f>(L45-M45)*(1-Recovery_OX!F40)</f>
        <v>0.1656882751611454</v>
      </c>
      <c r="P45" s="604"/>
      <c r="Q45" s="606"/>
      <c r="S45" s="649">
        <f t="shared" si="2"/>
        <v>2028</v>
      </c>
      <c r="T45" s="643">
        <f>IF(Select2=1,Food!$W47,"")</f>
        <v>7.8819291287811427E-2</v>
      </c>
      <c r="U45" s="644">
        <f>IF(Select2=1,Paper!$W47,"")</f>
        <v>2.7809414524037589E-2</v>
      </c>
      <c r="V45" s="635">
        <f>IF(Select2=1,Nappies!$W47,"")</f>
        <v>0</v>
      </c>
      <c r="W45" s="644">
        <f>IF(Select2=1,Garden!$W47,"")</f>
        <v>0</v>
      </c>
      <c r="X45" s="635">
        <f>IF(Select2=1,Wood!$W47,"")</f>
        <v>1.3249549822609433E-2</v>
      </c>
      <c r="Y45" s="644">
        <f>IF(Select2=1,Textiles!$W47,"")</f>
        <v>3.4923450797628608E-3</v>
      </c>
      <c r="Z45" s="637">
        <f>Sludge!W47</f>
        <v>0</v>
      </c>
      <c r="AA45" s="637" t="str">
        <f>IF(Select2=2,MSW!$W47,"")</f>
        <v/>
      </c>
      <c r="AB45" s="645">
        <f>Industry!$W47</f>
        <v>0</v>
      </c>
      <c r="AC45" s="646">
        <f t="shared" si="0"/>
        <v>0.12337060071422132</v>
      </c>
      <c r="AD45" s="647">
        <f>Recovery_OX!R40</f>
        <v>0</v>
      </c>
      <c r="AE45" s="605"/>
      <c r="AF45" s="650">
        <f>(AC45-AD45)*(1-Recovery_OX!U40)</f>
        <v>0.12337060071422132</v>
      </c>
    </row>
    <row r="46" spans="2:32">
      <c r="B46" s="597">
        <f t="shared" si="1"/>
        <v>2029</v>
      </c>
      <c r="C46" s="643">
        <f>IF(Select2=1,Food!$K48,"")</f>
        <v>0.12909147869040583</v>
      </c>
      <c r="D46" s="644">
        <f>IF(Select2=1,Paper!$K48,"")</f>
        <v>1.518183547544108E-2</v>
      </c>
      <c r="E46" s="635">
        <f>IF(Select2=1,Nappies!$K48,"")</f>
        <v>3.4650026106445894E-2</v>
      </c>
      <c r="F46" s="644">
        <f>IF(Select2=1,Garden!$K48,"")</f>
        <v>0</v>
      </c>
      <c r="G46" s="635">
        <f>IF(Select2=1,Wood!$K48,"")</f>
        <v>0</v>
      </c>
      <c r="H46" s="644">
        <f>IF(Select2=1,Textiles!$K48,"")</f>
        <v>3.5944884828577692E-3</v>
      </c>
      <c r="I46" s="645">
        <f>Sludge!K48</f>
        <v>0</v>
      </c>
      <c r="J46" s="645" t="str">
        <f>IF(Select2=2,MSW!$K48,"")</f>
        <v/>
      </c>
      <c r="K46" s="645">
        <f>Industry!$K48</f>
        <v>0</v>
      </c>
      <c r="L46" s="646">
        <f t="shared" si="3"/>
        <v>0.18251782875515055</v>
      </c>
      <c r="M46" s="647">
        <f>Recovery_OX!C41</f>
        <v>0</v>
      </c>
      <c r="N46" s="605"/>
      <c r="O46" s="648">
        <f>(L46-M46)*(1-Recovery_OX!F41)</f>
        <v>0.18251782875515055</v>
      </c>
      <c r="P46" s="604"/>
      <c r="Q46" s="606"/>
      <c r="S46" s="649">
        <f t="shared" si="2"/>
        <v>2029</v>
      </c>
      <c r="T46" s="643">
        <f>IF(Select2=1,Food!$W48,"")</f>
        <v>8.6368072272796054E-2</v>
      </c>
      <c r="U46" s="644">
        <f>IF(Select2=1,Paper!$W48,"")</f>
        <v>3.1367428668266681E-2</v>
      </c>
      <c r="V46" s="635">
        <f>IF(Select2=1,Nappies!$W48,"")</f>
        <v>0</v>
      </c>
      <c r="W46" s="644">
        <f>IF(Select2=1,Garden!$W48,"")</f>
        <v>0</v>
      </c>
      <c r="X46" s="635">
        <f>IF(Select2=1,Wood!$W48,"")</f>
        <v>1.5076306619411721E-2</v>
      </c>
      <c r="Y46" s="644">
        <f>IF(Select2=1,Textiles!$W48,"")</f>
        <v>3.9391654606660501E-3</v>
      </c>
      <c r="Z46" s="637">
        <f>Sludge!W48</f>
        <v>0</v>
      </c>
      <c r="AA46" s="637" t="str">
        <f>IF(Select2=2,MSW!$W48,"")</f>
        <v/>
      </c>
      <c r="AB46" s="645">
        <f>Industry!$W48</f>
        <v>0</v>
      </c>
      <c r="AC46" s="646">
        <f t="shared" si="0"/>
        <v>0.1367509730211405</v>
      </c>
      <c r="AD46" s="647">
        <f>Recovery_OX!R41</f>
        <v>0</v>
      </c>
      <c r="AE46" s="605"/>
      <c r="AF46" s="650">
        <f>(AC46-AD46)*(1-Recovery_OX!U41)</f>
        <v>0.1367509730211405</v>
      </c>
    </row>
    <row r="47" spans="2:32">
      <c r="B47" s="597">
        <f t="shared" si="1"/>
        <v>2030</v>
      </c>
      <c r="C47" s="643">
        <f>IF(Select2=1,Food!$K49,"")</f>
        <v>0.14130859888300026</v>
      </c>
      <c r="D47" s="644">
        <f>IF(Select2=1,Paper!$K49,"")</f>
        <v>1.7031882913334719E-2</v>
      </c>
      <c r="E47" s="635">
        <f>IF(Select2=1,Nappies!$K49,"")</f>
        <v>3.8303340624002494E-2</v>
      </c>
      <c r="F47" s="644">
        <f>IF(Select2=1,Garden!$K49,"")</f>
        <v>0</v>
      </c>
      <c r="G47" s="635">
        <f>IF(Select2=1,Wood!$K49,"")</f>
        <v>0</v>
      </c>
      <c r="H47" s="644">
        <f>IF(Select2=1,Textiles!$K49,"")</f>
        <v>4.0325102371447617E-3</v>
      </c>
      <c r="I47" s="645">
        <f>Sludge!K49</f>
        <v>0</v>
      </c>
      <c r="J47" s="645" t="str">
        <f>IF(Select2=2,MSW!$K49,"")</f>
        <v/>
      </c>
      <c r="K47" s="645">
        <f>Industry!$K49</f>
        <v>0</v>
      </c>
      <c r="L47" s="646">
        <f t="shared" si="3"/>
        <v>0.20067633265748222</v>
      </c>
      <c r="M47" s="647">
        <f>Recovery_OX!C42</f>
        <v>0</v>
      </c>
      <c r="N47" s="605"/>
      <c r="O47" s="648">
        <f>(L47-M47)*(1-Recovery_OX!F42)</f>
        <v>0.20067633265748222</v>
      </c>
      <c r="P47" s="604"/>
      <c r="Q47" s="606"/>
      <c r="S47" s="649">
        <f t="shared" si="2"/>
        <v>2030</v>
      </c>
      <c r="T47" s="643">
        <f>IF(Select2=1,Food!$W49,"")</f>
        <v>9.4541881500669223E-2</v>
      </c>
      <c r="U47" s="644">
        <f>IF(Select2=1,Paper!$W49,"")</f>
        <v>3.5189840730030397E-2</v>
      </c>
      <c r="V47" s="635">
        <f>IF(Select2=1,Nappies!$W49,"")</f>
        <v>0</v>
      </c>
      <c r="W47" s="644">
        <f>IF(Select2=1,Garden!$W49,"")</f>
        <v>0</v>
      </c>
      <c r="X47" s="635">
        <f>IF(Select2=1,Wood!$W49,"")</f>
        <v>1.7052165987963257E-2</v>
      </c>
      <c r="Y47" s="644">
        <f>IF(Select2=1,Textiles!$W49,"")</f>
        <v>4.4191893009805621E-3</v>
      </c>
      <c r="Z47" s="637">
        <f>Sludge!W49</f>
        <v>0</v>
      </c>
      <c r="AA47" s="637" t="str">
        <f>IF(Select2=2,MSW!$W49,"")</f>
        <v/>
      </c>
      <c r="AB47" s="645">
        <f>Industry!$W49</f>
        <v>0</v>
      </c>
      <c r="AC47" s="646">
        <f t="shared" si="0"/>
        <v>0.15120307751964343</v>
      </c>
      <c r="AD47" s="647">
        <f>Recovery_OX!R42</f>
        <v>0</v>
      </c>
      <c r="AE47" s="605"/>
      <c r="AF47" s="650">
        <f>(AC47-AD47)*(1-Recovery_OX!U42)</f>
        <v>0.15120307751964343</v>
      </c>
    </row>
    <row r="48" spans="2:32">
      <c r="B48" s="597">
        <f t="shared" si="1"/>
        <v>2031</v>
      </c>
      <c r="C48" s="643">
        <f>IF(Select2=1,Food!$K50,"")</f>
        <v>0.15458410904099329</v>
      </c>
      <c r="D48" s="644">
        <f>IF(Select2=1,Paper!$K50,"")</f>
        <v>1.9023941927719754E-2</v>
      </c>
      <c r="E48" s="635">
        <f>IF(Select2=1,Nappies!$K50,"")</f>
        <v>4.2227723519423929E-2</v>
      </c>
      <c r="F48" s="644">
        <f>IF(Select2=1,Garden!$K50,"")</f>
        <v>0</v>
      </c>
      <c r="G48" s="635">
        <f>IF(Select2=1,Wood!$K50,"")</f>
        <v>0</v>
      </c>
      <c r="H48" s="644">
        <f>IF(Select2=1,Textiles!$K50,"")</f>
        <v>4.5041549994637251E-3</v>
      </c>
      <c r="I48" s="645">
        <f>Sludge!K50</f>
        <v>0</v>
      </c>
      <c r="J48" s="645" t="str">
        <f>IF(Select2=2,MSW!$K50,"")</f>
        <v/>
      </c>
      <c r="K48" s="645">
        <f>Industry!$K50</f>
        <v>0</v>
      </c>
      <c r="L48" s="646">
        <f t="shared" si="3"/>
        <v>0.22033992948760067</v>
      </c>
      <c r="M48" s="647">
        <f>Recovery_OX!C43</f>
        <v>0</v>
      </c>
      <c r="N48" s="605"/>
      <c r="O48" s="648">
        <f>(L48-M48)*(1-Recovery_OX!F43)</f>
        <v>0.22033992948760067</v>
      </c>
      <c r="P48" s="604"/>
      <c r="Q48" s="606"/>
      <c r="S48" s="649">
        <f t="shared" si="2"/>
        <v>2031</v>
      </c>
      <c r="T48" s="643">
        <f>IF(Select2=1,Food!$W50,"")</f>
        <v>0.10342380176694467</v>
      </c>
      <c r="U48" s="644">
        <f>IF(Select2=1,Paper!$W50,"")</f>
        <v>3.9305665139916846E-2</v>
      </c>
      <c r="V48" s="635">
        <f>IF(Select2=1,Nappies!$W50,"")</f>
        <v>0</v>
      </c>
      <c r="W48" s="644">
        <f>IF(Select2=1,Garden!$W50,"")</f>
        <v>0</v>
      </c>
      <c r="X48" s="635">
        <f>IF(Select2=1,Wood!$W50,"")</f>
        <v>1.9191679917994357E-2</v>
      </c>
      <c r="Y48" s="644">
        <f>IF(Select2=1,Textiles!$W50,"")</f>
        <v>4.9360602733849058E-3</v>
      </c>
      <c r="Z48" s="637">
        <f>Sludge!W50</f>
        <v>0</v>
      </c>
      <c r="AA48" s="637" t="str">
        <f>IF(Select2=2,MSW!$W50,"")</f>
        <v/>
      </c>
      <c r="AB48" s="645">
        <f>Industry!$W50</f>
        <v>0</v>
      </c>
      <c r="AC48" s="646">
        <f t="shared" si="0"/>
        <v>0.16685720709824078</v>
      </c>
      <c r="AD48" s="647">
        <f>Recovery_OX!R43</f>
        <v>0</v>
      </c>
      <c r="AE48" s="605"/>
      <c r="AF48" s="650">
        <f>(AC48-AD48)*(1-Recovery_OX!U43)</f>
        <v>0.16685720709824078</v>
      </c>
    </row>
    <row r="49" spans="2:32">
      <c r="B49" s="597">
        <f t="shared" si="1"/>
        <v>2032</v>
      </c>
      <c r="C49" s="643">
        <f>IF(Select2=1,Food!$K51,"")</f>
        <v>0.10362082708873691</v>
      </c>
      <c r="D49" s="644">
        <f>IF(Select2=1,Paper!$K51,"")</f>
        <v>1.773780588365555E-2</v>
      </c>
      <c r="E49" s="635">
        <f>IF(Select2=1,Nappies!$K51,"")</f>
        <v>3.5626044618297582E-2</v>
      </c>
      <c r="F49" s="644">
        <f>IF(Select2=1,Garden!$K51,"")</f>
        <v>0</v>
      </c>
      <c r="G49" s="635">
        <f>IF(Select2=1,Wood!$K51,"")</f>
        <v>0</v>
      </c>
      <c r="H49" s="644">
        <f>IF(Select2=1,Textiles!$K51,"")</f>
        <v>4.1996462853984579E-3</v>
      </c>
      <c r="I49" s="645">
        <f>Sludge!K51</f>
        <v>0</v>
      </c>
      <c r="J49" s="645" t="str">
        <f>IF(Select2=2,MSW!$K51,"")</f>
        <v/>
      </c>
      <c r="K49" s="645">
        <f>Industry!$K51</f>
        <v>0</v>
      </c>
      <c r="L49" s="646">
        <f t="shared" si="3"/>
        <v>0.1611843238760885</v>
      </c>
      <c r="M49" s="647">
        <f>Recovery_OX!C44</f>
        <v>0</v>
      </c>
      <c r="N49" s="605"/>
      <c r="O49" s="648">
        <f>(L49-M49)*(1-Recovery_OX!F44)</f>
        <v>0.1611843238760885</v>
      </c>
      <c r="P49" s="604"/>
      <c r="Q49" s="606"/>
      <c r="S49" s="649">
        <f t="shared" si="2"/>
        <v>2032</v>
      </c>
      <c r="T49" s="643">
        <f>IF(Select2=1,Food!$W51,"")</f>
        <v>6.9327047561599187E-2</v>
      </c>
      <c r="U49" s="644">
        <f>IF(Select2=1,Paper!$W51,"")</f>
        <v>3.6648359263751137E-2</v>
      </c>
      <c r="V49" s="635">
        <f>IF(Select2=1,Nappies!$W51,"")</f>
        <v>0</v>
      </c>
      <c r="W49" s="644">
        <f>IF(Select2=1,Garden!$W51,"")</f>
        <v>0</v>
      </c>
      <c r="X49" s="635">
        <f>IF(Select2=1,Wood!$W51,"")</f>
        <v>1.8531590075896918E-2</v>
      </c>
      <c r="Y49" s="644">
        <f>IF(Select2=1,Textiles!$W51,"")</f>
        <v>4.6023520935873519E-3</v>
      </c>
      <c r="Z49" s="637">
        <f>Sludge!W51</f>
        <v>0</v>
      </c>
      <c r="AA49" s="637" t="str">
        <f>IF(Select2=2,MSW!$W51,"")</f>
        <v/>
      </c>
      <c r="AB49" s="645">
        <f>Industry!$W51</f>
        <v>0</v>
      </c>
      <c r="AC49" s="646">
        <f t="shared" ref="AC49:AC80" si="4">SUM(T49:AA49)</f>
        <v>0.12910934899483459</v>
      </c>
      <c r="AD49" s="647">
        <f>Recovery_OX!R44</f>
        <v>0</v>
      </c>
      <c r="AE49" s="605"/>
      <c r="AF49" s="650">
        <f>(AC49-AD49)*(1-Recovery_OX!U44)</f>
        <v>0.12910934899483459</v>
      </c>
    </row>
    <row r="50" spans="2:32">
      <c r="B50" s="597">
        <f t="shared" si="1"/>
        <v>2033</v>
      </c>
      <c r="C50" s="643">
        <f>IF(Select2=1,Food!$K52,"")</f>
        <v>6.9459117584373148E-2</v>
      </c>
      <c r="D50" s="644">
        <f>IF(Select2=1,Paper!$K52,"")</f>
        <v>1.65386205846118E-2</v>
      </c>
      <c r="E50" s="635">
        <f>IF(Select2=1,Nappies!$K52,"")</f>
        <v>3.0056440398950616E-2</v>
      </c>
      <c r="F50" s="644">
        <f>IF(Select2=1,Garden!$K52,"")</f>
        <v>0</v>
      </c>
      <c r="G50" s="635">
        <f>IF(Select2=1,Wood!$K52,"")</f>
        <v>0</v>
      </c>
      <c r="H50" s="644">
        <f>IF(Select2=1,Textiles!$K52,"")</f>
        <v>3.9157242422964943E-3</v>
      </c>
      <c r="I50" s="645">
        <f>Sludge!K52</f>
        <v>0</v>
      </c>
      <c r="J50" s="645" t="str">
        <f>IF(Select2=2,MSW!$K52,"")</f>
        <v/>
      </c>
      <c r="K50" s="645">
        <f>Industry!$K52</f>
        <v>0</v>
      </c>
      <c r="L50" s="646">
        <f t="shared" si="3"/>
        <v>0.11996990281023207</v>
      </c>
      <c r="M50" s="647">
        <f>Recovery_OX!C45</f>
        <v>0</v>
      </c>
      <c r="N50" s="605"/>
      <c r="O50" s="648">
        <f>(L50-M50)*(1-Recovery_OX!F45)</f>
        <v>0.11996990281023207</v>
      </c>
      <c r="P50" s="604"/>
      <c r="Q50" s="606"/>
      <c r="S50" s="649">
        <f t="shared" si="2"/>
        <v>2033</v>
      </c>
      <c r="T50" s="643">
        <f>IF(Select2=1,Food!$W52,"")</f>
        <v>4.6471309713006129E-2</v>
      </c>
      <c r="U50" s="644">
        <f>IF(Select2=1,Paper!$W52,"")</f>
        <v>3.417070368721447E-2</v>
      </c>
      <c r="V50" s="635">
        <f>IF(Select2=1,Nappies!$W52,"")</f>
        <v>0</v>
      </c>
      <c r="W50" s="644">
        <f>IF(Select2=1,Garden!$W52,"")</f>
        <v>0</v>
      </c>
      <c r="X50" s="635">
        <f>IF(Select2=1,Wood!$W52,"")</f>
        <v>1.789420374915103E-2</v>
      </c>
      <c r="Y50" s="644">
        <f>IF(Select2=1,Textiles!$W52,"")</f>
        <v>4.2912046490920491E-3</v>
      </c>
      <c r="Z50" s="637">
        <f>Sludge!W52</f>
        <v>0</v>
      </c>
      <c r="AA50" s="637" t="str">
        <f>IF(Select2=2,MSW!$W52,"")</f>
        <v/>
      </c>
      <c r="AB50" s="645">
        <f>Industry!$W52</f>
        <v>0</v>
      </c>
      <c r="AC50" s="646">
        <f t="shared" si="4"/>
        <v>0.10282742179846367</v>
      </c>
      <c r="AD50" s="647">
        <f>Recovery_OX!R45</f>
        <v>0</v>
      </c>
      <c r="AE50" s="605"/>
      <c r="AF50" s="650">
        <f>(AC50-AD50)*(1-Recovery_OX!U45)</f>
        <v>0.10282742179846367</v>
      </c>
    </row>
    <row r="51" spans="2:32">
      <c r="B51" s="597">
        <f t="shared" si="1"/>
        <v>2034</v>
      </c>
      <c r="C51" s="643">
        <f>IF(Select2=1,Food!$K53,"")</f>
        <v>4.6559838896751901E-2</v>
      </c>
      <c r="D51" s="644">
        <f>IF(Select2=1,Paper!$K53,"")</f>
        <v>1.5420507622861348E-2</v>
      </c>
      <c r="E51" s="635">
        <f>IF(Select2=1,Nappies!$K53,"")</f>
        <v>2.5357561276720807E-2</v>
      </c>
      <c r="F51" s="644">
        <f>IF(Select2=1,Garden!$K53,"")</f>
        <v>0</v>
      </c>
      <c r="G51" s="635">
        <f>IF(Select2=1,Wood!$K53,"")</f>
        <v>0</v>
      </c>
      <c r="H51" s="644">
        <f>IF(Select2=1,Textiles!$K53,"")</f>
        <v>3.6509970839731531E-3</v>
      </c>
      <c r="I51" s="645">
        <f>Sludge!K53</f>
        <v>0</v>
      </c>
      <c r="J51" s="645" t="str">
        <f>IF(Select2=2,MSW!$K53,"")</f>
        <v/>
      </c>
      <c r="K51" s="645">
        <f>Industry!$K53</f>
        <v>0</v>
      </c>
      <c r="L51" s="646">
        <f t="shared" si="3"/>
        <v>9.0988904880307198E-2</v>
      </c>
      <c r="M51" s="647">
        <f>Recovery_OX!C46</f>
        <v>0</v>
      </c>
      <c r="N51" s="605"/>
      <c r="O51" s="648">
        <f>(L51-M51)*(1-Recovery_OX!F46)</f>
        <v>9.0988904880307198E-2</v>
      </c>
      <c r="P51" s="604"/>
      <c r="Q51" s="606"/>
      <c r="S51" s="649">
        <f t="shared" si="2"/>
        <v>2034</v>
      </c>
      <c r="T51" s="643">
        <f>IF(Select2=1,Food!$W53,"")</f>
        <v>3.1150650466158718E-2</v>
      </c>
      <c r="U51" s="644">
        <f>IF(Select2=1,Paper!$W53,"")</f>
        <v>3.1860552939796172E-2</v>
      </c>
      <c r="V51" s="635">
        <f>IF(Select2=1,Nappies!$W53,"")</f>
        <v>0</v>
      </c>
      <c r="W51" s="644">
        <f>IF(Select2=1,Garden!$W53,"")</f>
        <v>0</v>
      </c>
      <c r="X51" s="635">
        <f>IF(Select2=1,Wood!$W53,"")</f>
        <v>1.7278740059796689E-2</v>
      </c>
      <c r="Y51" s="644">
        <f>IF(Select2=1,Textiles!$W53,"")</f>
        <v>4.0010926947650991E-3</v>
      </c>
      <c r="Z51" s="637">
        <f>Sludge!W53</f>
        <v>0</v>
      </c>
      <c r="AA51" s="637" t="str">
        <f>IF(Select2=2,MSW!$W53,"")</f>
        <v/>
      </c>
      <c r="AB51" s="645">
        <f>Industry!$W53</f>
        <v>0</v>
      </c>
      <c r="AC51" s="646">
        <f t="shared" si="4"/>
        <v>8.4291036160516683E-2</v>
      </c>
      <c r="AD51" s="647">
        <f>Recovery_OX!R46</f>
        <v>0</v>
      </c>
      <c r="AE51" s="605"/>
      <c r="AF51" s="650">
        <f>(AC51-AD51)*(1-Recovery_OX!U46)</f>
        <v>8.4291036160516683E-2</v>
      </c>
    </row>
    <row r="52" spans="2:32">
      <c r="B52" s="597">
        <f t="shared" si="1"/>
        <v>2035</v>
      </c>
      <c r="C52" s="643">
        <f>IF(Select2=1,Food!$K54,"")</f>
        <v>3.1209993352682687E-2</v>
      </c>
      <c r="D52" s="644">
        <f>IF(Select2=1,Paper!$K54,"")</f>
        <v>1.4377986007368485E-2</v>
      </c>
      <c r="E52" s="635">
        <f>IF(Select2=1,Nappies!$K54,"")</f>
        <v>2.1393282283856223E-2</v>
      </c>
      <c r="F52" s="644">
        <f>IF(Select2=1,Garden!$K54,"")</f>
        <v>0</v>
      </c>
      <c r="G52" s="635">
        <f>IF(Select2=1,Wood!$K54,"")</f>
        <v>0</v>
      </c>
      <c r="H52" s="644">
        <f>IF(Select2=1,Textiles!$K54,"")</f>
        <v>3.4041671175912063E-3</v>
      </c>
      <c r="I52" s="645">
        <f>Sludge!K54</f>
        <v>0</v>
      </c>
      <c r="J52" s="645" t="str">
        <f>IF(Select2=2,MSW!$K54,"")</f>
        <v/>
      </c>
      <c r="K52" s="645">
        <f>Industry!$K54</f>
        <v>0</v>
      </c>
      <c r="L52" s="646">
        <f t="shared" si="3"/>
        <v>7.0385428761498586E-2</v>
      </c>
      <c r="M52" s="647">
        <f>Recovery_OX!C47</f>
        <v>0</v>
      </c>
      <c r="N52" s="605"/>
      <c r="O52" s="648">
        <f>(L52-M52)*(1-Recovery_OX!F47)</f>
        <v>7.0385428761498586E-2</v>
      </c>
      <c r="P52" s="604"/>
      <c r="Q52" s="606"/>
      <c r="S52" s="649">
        <f t="shared" si="2"/>
        <v>2035</v>
      </c>
      <c r="T52" s="643">
        <f>IF(Select2=1,Food!$W54,"")</f>
        <v>2.0880905454515625E-2</v>
      </c>
      <c r="U52" s="644">
        <f>IF(Select2=1,Paper!$W54,"")</f>
        <v>2.9706582659852241E-2</v>
      </c>
      <c r="V52" s="635">
        <f>IF(Select2=1,Nappies!$W54,"")</f>
        <v>0</v>
      </c>
      <c r="W52" s="644">
        <f>IF(Select2=1,Garden!$W54,"")</f>
        <v>0</v>
      </c>
      <c r="X52" s="635">
        <f>IF(Select2=1,Wood!$W54,"")</f>
        <v>1.668444498784627E-2</v>
      </c>
      <c r="Y52" s="644">
        <f>IF(Select2=1,Textiles!$W54,"")</f>
        <v>3.7305941014698159E-3</v>
      </c>
      <c r="Z52" s="637">
        <f>Sludge!W54</f>
        <v>0</v>
      </c>
      <c r="AA52" s="637" t="str">
        <f>IF(Select2=2,MSW!$W54,"")</f>
        <v/>
      </c>
      <c r="AB52" s="645">
        <f>Industry!$W54</f>
        <v>0</v>
      </c>
      <c r="AC52" s="646">
        <f t="shared" si="4"/>
        <v>7.1002527203683954E-2</v>
      </c>
      <c r="AD52" s="647">
        <f>Recovery_OX!R47</f>
        <v>0</v>
      </c>
      <c r="AE52" s="605"/>
      <c r="AF52" s="650">
        <f>(AC52-AD52)*(1-Recovery_OX!U47)</f>
        <v>7.1002527203683954E-2</v>
      </c>
    </row>
    <row r="53" spans="2:32">
      <c r="B53" s="597">
        <f t="shared" si="1"/>
        <v>2036</v>
      </c>
      <c r="C53" s="643">
        <f>IF(Select2=1,Food!$K55,"")</f>
        <v>2.0920684180942256E-2</v>
      </c>
      <c r="D53" s="644">
        <f>IF(Select2=1,Paper!$K55,"")</f>
        <v>1.3405945295964576E-2</v>
      </c>
      <c r="E53" s="635">
        <f>IF(Select2=1,Nappies!$K55,"")</f>
        <v>1.8048759574404223E-2</v>
      </c>
      <c r="F53" s="644">
        <f>IF(Select2=1,Garden!$K55,"")</f>
        <v>0</v>
      </c>
      <c r="G53" s="635">
        <f>IF(Select2=1,Wood!$K55,"")</f>
        <v>0</v>
      </c>
      <c r="H53" s="644">
        <f>IF(Select2=1,Textiles!$K55,"")</f>
        <v>3.1740243823690862E-3</v>
      </c>
      <c r="I53" s="645">
        <f>Sludge!K55</f>
        <v>0</v>
      </c>
      <c r="J53" s="645" t="str">
        <f>IF(Select2=2,MSW!$K55,"")</f>
        <v/>
      </c>
      <c r="K53" s="645">
        <f>Industry!$K55</f>
        <v>0</v>
      </c>
      <c r="L53" s="646">
        <f t="shared" si="3"/>
        <v>5.5549413433680139E-2</v>
      </c>
      <c r="M53" s="647">
        <f>Recovery_OX!C48</f>
        <v>0</v>
      </c>
      <c r="N53" s="605"/>
      <c r="O53" s="648">
        <f>(L53-M53)*(1-Recovery_OX!F48)</f>
        <v>5.5549413433680139E-2</v>
      </c>
      <c r="P53" s="604"/>
      <c r="Q53" s="606"/>
      <c r="S53" s="649">
        <f t="shared" si="2"/>
        <v>2036</v>
      </c>
      <c r="T53" s="643">
        <f>IF(Select2=1,Food!$W55,"")</f>
        <v>1.3996889505536745E-2</v>
      </c>
      <c r="U53" s="644">
        <f>IF(Select2=1,Paper!$W55,"")</f>
        <v>2.7698234082571438E-2</v>
      </c>
      <c r="V53" s="635">
        <f>IF(Select2=1,Nappies!$W55,"")</f>
        <v>0</v>
      </c>
      <c r="W53" s="644">
        <f>IF(Select2=1,Garden!$W55,"")</f>
        <v>0</v>
      </c>
      <c r="X53" s="635">
        <f>IF(Select2=1,Wood!$W55,"")</f>
        <v>1.6110590447515765E-2</v>
      </c>
      <c r="Y53" s="644">
        <f>IF(Select2=1,Textiles!$W55,"")</f>
        <v>3.4783828847880401E-3</v>
      </c>
      <c r="Z53" s="637">
        <f>Sludge!W55</f>
        <v>0</v>
      </c>
      <c r="AA53" s="637" t="str">
        <f>IF(Select2=2,MSW!$W55,"")</f>
        <v/>
      </c>
      <c r="AB53" s="645">
        <f>Industry!$W55</f>
        <v>0</v>
      </c>
      <c r="AC53" s="646">
        <f t="shared" si="4"/>
        <v>6.1284096920411979E-2</v>
      </c>
      <c r="AD53" s="647">
        <f>Recovery_OX!R48</f>
        <v>0</v>
      </c>
      <c r="AE53" s="605"/>
      <c r="AF53" s="650">
        <f>(AC53-AD53)*(1-Recovery_OX!U48)</f>
        <v>6.1284096920411979E-2</v>
      </c>
    </row>
    <row r="54" spans="2:32">
      <c r="B54" s="597">
        <f t="shared" si="1"/>
        <v>2037</v>
      </c>
      <c r="C54" s="643">
        <f>IF(Select2=1,Food!$K56,"")</f>
        <v>1.4023553983266284E-2</v>
      </c>
      <c r="D54" s="644">
        <f>IF(Select2=1,Paper!$K56,"")</f>
        <v>1.2499620543954589E-2</v>
      </c>
      <c r="E54" s="635">
        <f>IF(Select2=1,Nappies!$K56,"")</f>
        <v>1.5227103436131964E-2</v>
      </c>
      <c r="F54" s="644">
        <f>IF(Select2=1,Garden!$K56,"")</f>
        <v>0</v>
      </c>
      <c r="G54" s="635">
        <f>IF(Select2=1,Wood!$K56,"")</f>
        <v>0</v>
      </c>
      <c r="H54" s="644">
        <f>IF(Select2=1,Textiles!$K56,"")</f>
        <v>2.9594407183517303E-3</v>
      </c>
      <c r="I54" s="645">
        <f>Sludge!K56</f>
        <v>0</v>
      </c>
      <c r="J54" s="645" t="str">
        <f>IF(Select2=2,MSW!$K56,"")</f>
        <v/>
      </c>
      <c r="K54" s="645">
        <f>Industry!$K56</f>
        <v>0</v>
      </c>
      <c r="L54" s="646">
        <f t="shared" si="3"/>
        <v>4.470971868170457E-2</v>
      </c>
      <c r="M54" s="647">
        <f>Recovery_OX!C49</f>
        <v>0</v>
      </c>
      <c r="N54" s="605"/>
      <c r="O54" s="648">
        <f>(L54-M54)*(1-Recovery_OX!F49)</f>
        <v>4.470971868170457E-2</v>
      </c>
      <c r="P54" s="604"/>
      <c r="Q54" s="606"/>
      <c r="S54" s="649">
        <f t="shared" si="2"/>
        <v>2037</v>
      </c>
      <c r="T54" s="643">
        <f>IF(Select2=1,Food!$W56,"")</f>
        <v>9.3823956177071476E-3</v>
      </c>
      <c r="U54" s="644">
        <f>IF(Select2=1,Paper!$W56,"")</f>
        <v>2.5825662280897908E-2</v>
      </c>
      <c r="V54" s="635">
        <f>IF(Select2=1,Nappies!$W56,"")</f>
        <v>0</v>
      </c>
      <c r="W54" s="644">
        <f>IF(Select2=1,Garden!$W56,"")</f>
        <v>0</v>
      </c>
      <c r="X54" s="635">
        <f>IF(Select2=1,Wood!$W56,"")</f>
        <v>1.5556473395228636E-2</v>
      </c>
      <c r="Y54" s="644">
        <f>IF(Select2=1,Textiles!$W56,"")</f>
        <v>3.2432227050429923E-3</v>
      </c>
      <c r="Z54" s="637">
        <f>Sludge!W56</f>
        <v>0</v>
      </c>
      <c r="AA54" s="637" t="str">
        <f>IF(Select2=2,MSW!$W56,"")</f>
        <v/>
      </c>
      <c r="AB54" s="645">
        <f>Industry!$W56</f>
        <v>0</v>
      </c>
      <c r="AC54" s="646">
        <f t="shared" si="4"/>
        <v>5.4007753998876681E-2</v>
      </c>
      <c r="AD54" s="647">
        <f>Recovery_OX!R49</f>
        <v>0</v>
      </c>
      <c r="AE54" s="605"/>
      <c r="AF54" s="650">
        <f>(AC54-AD54)*(1-Recovery_OX!U49)</f>
        <v>5.4007753998876681E-2</v>
      </c>
    </row>
    <row r="55" spans="2:32">
      <c r="B55" s="597">
        <f t="shared" si="1"/>
        <v>2038</v>
      </c>
      <c r="C55" s="643">
        <f>IF(Select2=1,Food!$K57,"")</f>
        <v>9.4002693516463294E-3</v>
      </c>
      <c r="D55" s="644">
        <f>IF(Select2=1,Paper!$K57,"")</f>
        <v>1.1654568946352688E-2</v>
      </c>
      <c r="E55" s="635">
        <f>IF(Select2=1,Nappies!$K57,"")</f>
        <v>1.2846571427738438E-2</v>
      </c>
      <c r="F55" s="644">
        <f>IF(Select2=1,Garden!$K57,"")</f>
        <v>0</v>
      </c>
      <c r="G55" s="635">
        <f>IF(Select2=1,Wood!$K57,"")</f>
        <v>0</v>
      </c>
      <c r="H55" s="644">
        <f>IF(Select2=1,Textiles!$K57,"")</f>
        <v>2.7593642361691735E-3</v>
      </c>
      <c r="I55" s="645">
        <f>Sludge!K57</f>
        <v>0</v>
      </c>
      <c r="J55" s="645" t="str">
        <f>IF(Select2=2,MSW!$K57,"")</f>
        <v/>
      </c>
      <c r="K55" s="645">
        <f>Industry!$K57</f>
        <v>0</v>
      </c>
      <c r="L55" s="646">
        <f t="shared" si="3"/>
        <v>3.6660773961906631E-2</v>
      </c>
      <c r="M55" s="647">
        <f>Recovery_OX!C50</f>
        <v>0</v>
      </c>
      <c r="N55" s="605"/>
      <c r="O55" s="648">
        <f>(L55-M55)*(1-Recovery_OX!F50)</f>
        <v>3.6660773961906631E-2</v>
      </c>
      <c r="P55" s="604"/>
      <c r="Q55" s="606"/>
      <c r="S55" s="649">
        <f t="shared" si="2"/>
        <v>2038</v>
      </c>
      <c r="T55" s="643">
        <f>IF(Select2=1,Food!$W57,"")</f>
        <v>6.2892078623860356E-3</v>
      </c>
      <c r="U55" s="644">
        <f>IF(Select2=1,Paper!$W57,"")</f>
        <v>2.4079687905687368E-2</v>
      </c>
      <c r="V55" s="635">
        <f>IF(Select2=1,Nappies!$W57,"")</f>
        <v>0</v>
      </c>
      <c r="W55" s="644">
        <f>IF(Select2=1,Garden!$W57,"")</f>
        <v>0</v>
      </c>
      <c r="X55" s="635">
        <f>IF(Select2=1,Wood!$W57,"")</f>
        <v>1.5021414968299507E-2</v>
      </c>
      <c r="Y55" s="644">
        <f>IF(Select2=1,Textiles!$W57,"")</f>
        <v>3.0239608067607381E-3</v>
      </c>
      <c r="Z55" s="637">
        <f>Sludge!W57</f>
        <v>0</v>
      </c>
      <c r="AA55" s="637" t="str">
        <f>IF(Select2=2,MSW!$W57,"")</f>
        <v/>
      </c>
      <c r="AB55" s="645">
        <f>Industry!$W57</f>
        <v>0</v>
      </c>
      <c r="AC55" s="646">
        <f t="shared" si="4"/>
        <v>4.8414271543133651E-2</v>
      </c>
      <c r="AD55" s="647">
        <f>Recovery_OX!R50</f>
        <v>0</v>
      </c>
      <c r="AE55" s="605"/>
      <c r="AF55" s="650">
        <f>(AC55-AD55)*(1-Recovery_OX!U50)</f>
        <v>4.8414271543133651E-2</v>
      </c>
    </row>
    <row r="56" spans="2:32">
      <c r="B56" s="597">
        <f t="shared" si="1"/>
        <v>2039</v>
      </c>
      <c r="C56" s="643">
        <f>IF(Select2=1,Food!$K58,"")</f>
        <v>6.3011889845429759E-3</v>
      </c>
      <c r="D56" s="644">
        <f>IF(Select2=1,Paper!$K58,"")</f>
        <v>1.0866648059247024E-2</v>
      </c>
      <c r="E56" s="635">
        <f>IF(Select2=1,Nappies!$K58,"")</f>
        <v>1.0838200327475291E-2</v>
      </c>
      <c r="F56" s="644">
        <f>IF(Select2=1,Garden!$K58,"")</f>
        <v>0</v>
      </c>
      <c r="G56" s="635">
        <f>IF(Select2=1,Wood!$K58,"")</f>
        <v>0</v>
      </c>
      <c r="H56" s="644">
        <f>IF(Select2=1,Textiles!$K58,"")</f>
        <v>2.5728141606736346E-3</v>
      </c>
      <c r="I56" s="645">
        <f>Sludge!K58</f>
        <v>0</v>
      </c>
      <c r="J56" s="645" t="str">
        <f>IF(Select2=2,MSW!$K58,"")</f>
        <v/>
      </c>
      <c r="K56" s="645">
        <f>Industry!$K58</f>
        <v>0</v>
      </c>
      <c r="L56" s="646">
        <f t="shared" si="3"/>
        <v>3.0578851531938921E-2</v>
      </c>
      <c r="M56" s="647">
        <f>Recovery_OX!C51</f>
        <v>0</v>
      </c>
      <c r="N56" s="605"/>
      <c r="O56" s="648">
        <f>(L56-M56)*(1-Recovery_OX!F51)</f>
        <v>3.0578851531938921E-2</v>
      </c>
      <c r="P56" s="604"/>
      <c r="Q56" s="606"/>
      <c r="S56" s="649">
        <f t="shared" si="2"/>
        <v>2039</v>
      </c>
      <c r="T56" s="643">
        <f>IF(Select2=1,Food!$W58,"")</f>
        <v>4.2157821038423127E-3</v>
      </c>
      <c r="U56" s="644">
        <f>IF(Select2=1,Paper!$W58,"")</f>
        <v>2.2451752188526908E-2</v>
      </c>
      <c r="V56" s="635">
        <f>IF(Select2=1,Nappies!$W58,"")</f>
        <v>0</v>
      </c>
      <c r="W56" s="644">
        <f>IF(Select2=1,Garden!$W58,"")</f>
        <v>0</v>
      </c>
      <c r="X56" s="635">
        <f>IF(Select2=1,Wood!$W58,"")</f>
        <v>1.4504759653242482E-2</v>
      </c>
      <c r="Y56" s="644">
        <f>IF(Select2=1,Textiles!$W58,"")</f>
        <v>2.8195223678615174E-3</v>
      </c>
      <c r="Z56" s="637">
        <f>Sludge!W58</f>
        <v>0</v>
      </c>
      <c r="AA56" s="637" t="str">
        <f>IF(Select2=2,MSW!$W58,"")</f>
        <v/>
      </c>
      <c r="AB56" s="645">
        <f>Industry!$W58</f>
        <v>0</v>
      </c>
      <c r="AC56" s="646">
        <f t="shared" si="4"/>
        <v>4.3991816313473216E-2</v>
      </c>
      <c r="AD56" s="647">
        <f>Recovery_OX!R51</f>
        <v>0</v>
      </c>
      <c r="AE56" s="605"/>
      <c r="AF56" s="650">
        <f>(AC56-AD56)*(1-Recovery_OX!U51)</f>
        <v>4.3991816313473216E-2</v>
      </c>
    </row>
    <row r="57" spans="2:32">
      <c r="B57" s="597">
        <f t="shared" si="1"/>
        <v>2040</v>
      </c>
      <c r="C57" s="643">
        <f>IF(Select2=1,Food!$K59,"")</f>
        <v>4.2238132901981119E-3</v>
      </c>
      <c r="D57" s="644">
        <f>IF(Select2=1,Paper!$K59,"")</f>
        <v>1.0131995493534891E-2</v>
      </c>
      <c r="E57" s="635">
        <f>IF(Select2=1,Nappies!$K59,"")</f>
        <v>9.1438082915143073E-3</v>
      </c>
      <c r="F57" s="644">
        <f>IF(Select2=1,Garden!$K59,"")</f>
        <v>0</v>
      </c>
      <c r="G57" s="635">
        <f>IF(Select2=1,Wood!$K59,"")</f>
        <v>0</v>
      </c>
      <c r="H57" s="644">
        <f>IF(Select2=1,Textiles!$K59,"")</f>
        <v>2.3988760231786069E-3</v>
      </c>
      <c r="I57" s="645">
        <f>Sludge!K59</f>
        <v>0</v>
      </c>
      <c r="J57" s="645" t="str">
        <f>IF(Select2=2,MSW!$K59,"")</f>
        <v/>
      </c>
      <c r="K57" s="645">
        <f>Industry!$K59</f>
        <v>0</v>
      </c>
      <c r="L57" s="646">
        <f t="shared" si="3"/>
        <v>2.5898493098425915E-2</v>
      </c>
      <c r="M57" s="647">
        <f>Recovery_OX!C52</f>
        <v>0</v>
      </c>
      <c r="N57" s="605"/>
      <c r="O57" s="648">
        <f>(L57-M57)*(1-Recovery_OX!F52)</f>
        <v>2.5898493098425915E-2</v>
      </c>
      <c r="P57" s="604"/>
      <c r="Q57" s="606"/>
      <c r="S57" s="649">
        <f t="shared" si="2"/>
        <v>2040</v>
      </c>
      <c r="T57" s="643">
        <f>IF(Select2=1,Food!$W59,"")</f>
        <v>2.8259232539238036E-3</v>
      </c>
      <c r="U57" s="644">
        <f>IF(Select2=1,Paper!$W59,"")</f>
        <v>2.0933874986642335E-2</v>
      </c>
      <c r="V57" s="635">
        <f>IF(Select2=1,Nappies!$W59,"")</f>
        <v>0</v>
      </c>
      <c r="W57" s="644">
        <f>IF(Select2=1,Garden!$W59,"")</f>
        <v>0</v>
      </c>
      <c r="X57" s="635">
        <f>IF(Select2=1,Wood!$W59,"")</f>
        <v>1.4005874482685164E-2</v>
      </c>
      <c r="Y57" s="644">
        <f>IF(Select2=1,Textiles!$W59,"")</f>
        <v>2.6289052308806648E-3</v>
      </c>
      <c r="Z57" s="637">
        <f>Sludge!W59</f>
        <v>0</v>
      </c>
      <c r="AA57" s="637" t="str">
        <f>IF(Select2=2,MSW!$W59,"")</f>
        <v/>
      </c>
      <c r="AB57" s="645">
        <f>Industry!$W59</f>
        <v>0</v>
      </c>
      <c r="AC57" s="646">
        <f t="shared" si="4"/>
        <v>4.0394577954131969E-2</v>
      </c>
      <c r="AD57" s="647">
        <f>Recovery_OX!R52</f>
        <v>0</v>
      </c>
      <c r="AE57" s="605"/>
      <c r="AF57" s="650">
        <f>(AC57-AD57)*(1-Recovery_OX!U52)</f>
        <v>4.0394577954131969E-2</v>
      </c>
    </row>
    <row r="58" spans="2:32">
      <c r="B58" s="597">
        <f t="shared" si="1"/>
        <v>2041</v>
      </c>
      <c r="C58" s="643">
        <f>IF(Select2=1,Food!$K60,"")</f>
        <v>2.8313067191315434E-3</v>
      </c>
      <c r="D58" s="644">
        <f>IF(Select2=1,Paper!$K60,"")</f>
        <v>9.4470099814868511E-3</v>
      </c>
      <c r="E58" s="635">
        <f>IF(Select2=1,Nappies!$K60,"")</f>
        <v>7.7143093452529104E-3</v>
      </c>
      <c r="F58" s="644">
        <f>IF(Select2=1,Garden!$K60,"")</f>
        <v>0</v>
      </c>
      <c r="G58" s="635">
        <f>IF(Select2=1,Wood!$K60,"")</f>
        <v>0</v>
      </c>
      <c r="H58" s="644">
        <f>IF(Select2=1,Textiles!$K60,"")</f>
        <v>2.2366971787322913E-3</v>
      </c>
      <c r="I58" s="645">
        <f>Sludge!K60</f>
        <v>0</v>
      </c>
      <c r="J58" s="645" t="str">
        <f>IF(Select2=2,MSW!$K60,"")</f>
        <v/>
      </c>
      <c r="K58" s="645">
        <f>Industry!$K60</f>
        <v>0</v>
      </c>
      <c r="L58" s="646">
        <f t="shared" si="3"/>
        <v>2.2229323224603598E-2</v>
      </c>
      <c r="M58" s="647">
        <f>Recovery_OX!C53</f>
        <v>0</v>
      </c>
      <c r="N58" s="605"/>
      <c r="O58" s="648">
        <f>(L58-M58)*(1-Recovery_OX!F53)</f>
        <v>2.2229323224603598E-2</v>
      </c>
      <c r="P58" s="604"/>
      <c r="Q58" s="606"/>
      <c r="S58" s="649">
        <f t="shared" si="2"/>
        <v>2041</v>
      </c>
      <c r="T58" s="643">
        <f>IF(Select2=1,Food!$W60,"")</f>
        <v>1.8942730056633876E-3</v>
      </c>
      <c r="U58" s="644">
        <f>IF(Select2=1,Paper!$W60,"")</f>
        <v>1.9518615664229032E-2</v>
      </c>
      <c r="V58" s="635">
        <f>IF(Select2=1,Nappies!$W60,"")</f>
        <v>0</v>
      </c>
      <c r="W58" s="644">
        <f>IF(Select2=1,Garden!$W60,"")</f>
        <v>0</v>
      </c>
      <c r="X58" s="635">
        <f>IF(Select2=1,Wood!$W60,"")</f>
        <v>1.3524148259904435E-2</v>
      </c>
      <c r="Y58" s="644">
        <f>IF(Select2=1,Textiles!$W60,"")</f>
        <v>2.4511749903915517E-3</v>
      </c>
      <c r="Z58" s="637">
        <f>Sludge!W60</f>
        <v>0</v>
      </c>
      <c r="AA58" s="637" t="str">
        <f>IF(Select2=2,MSW!$W60,"")</f>
        <v/>
      </c>
      <c r="AB58" s="645">
        <f>Industry!$W60</f>
        <v>0</v>
      </c>
      <c r="AC58" s="646">
        <f t="shared" si="4"/>
        <v>3.7388211920188409E-2</v>
      </c>
      <c r="AD58" s="647">
        <f>Recovery_OX!R53</f>
        <v>0</v>
      </c>
      <c r="AE58" s="605"/>
      <c r="AF58" s="650">
        <f>(AC58-AD58)*(1-Recovery_OX!U53)</f>
        <v>3.7388211920188409E-2</v>
      </c>
    </row>
    <row r="59" spans="2:32">
      <c r="B59" s="597">
        <f t="shared" si="1"/>
        <v>2042</v>
      </c>
      <c r="C59" s="643">
        <f>IF(Select2=1,Food!$K61,"")</f>
        <v>1.897881650309271E-3</v>
      </c>
      <c r="D59" s="644">
        <f>IF(Select2=1,Paper!$K61,"")</f>
        <v>8.8083337233281472E-3</v>
      </c>
      <c r="E59" s="635">
        <f>IF(Select2=1,Nappies!$K61,"")</f>
        <v>6.5082913789305669E-3</v>
      </c>
      <c r="F59" s="644">
        <f>IF(Select2=1,Garden!$K61,"")</f>
        <v>0</v>
      </c>
      <c r="G59" s="635">
        <f>IF(Select2=1,Wood!$K61,"")</f>
        <v>0</v>
      </c>
      <c r="H59" s="644">
        <f>IF(Select2=1,Textiles!$K61,"")</f>
        <v>2.0854826264510582E-3</v>
      </c>
      <c r="I59" s="645">
        <f>Sludge!K61</f>
        <v>0</v>
      </c>
      <c r="J59" s="645" t="str">
        <f>IF(Select2=2,MSW!$K61,"")</f>
        <v/>
      </c>
      <c r="K59" s="645">
        <f>Industry!$K61</f>
        <v>0</v>
      </c>
      <c r="L59" s="646">
        <f t="shared" si="3"/>
        <v>1.9299989379019042E-2</v>
      </c>
      <c r="M59" s="647">
        <f>Recovery_OX!C54</f>
        <v>0</v>
      </c>
      <c r="N59" s="605"/>
      <c r="O59" s="648">
        <f>(L59-M59)*(1-Recovery_OX!F54)</f>
        <v>1.9299989379019042E-2</v>
      </c>
      <c r="P59" s="604"/>
      <c r="Q59" s="606"/>
      <c r="S59" s="649">
        <f t="shared" si="2"/>
        <v>2042</v>
      </c>
      <c r="T59" s="643">
        <f>IF(Select2=1,Food!$W61,"")</f>
        <v>1.2697691683603509E-3</v>
      </c>
      <c r="U59" s="644">
        <f>IF(Select2=1,Paper!$W61,"")</f>
        <v>1.8199036618446584E-2</v>
      </c>
      <c r="V59" s="635">
        <f>IF(Select2=1,Nappies!$W61,"")</f>
        <v>0</v>
      </c>
      <c r="W59" s="644">
        <f>IF(Select2=1,Garden!$W61,"")</f>
        <v>0</v>
      </c>
      <c r="X59" s="635">
        <f>IF(Select2=1,Wood!$W61,"")</f>
        <v>1.3058990810034064E-2</v>
      </c>
      <c r="Y59" s="644">
        <f>IF(Select2=1,Textiles!$W61,"")</f>
        <v>2.2854604125491051E-3</v>
      </c>
      <c r="Z59" s="637">
        <f>Sludge!W61</f>
        <v>0</v>
      </c>
      <c r="AA59" s="637" t="str">
        <f>IF(Select2=2,MSW!$W61,"")</f>
        <v/>
      </c>
      <c r="AB59" s="645">
        <f>Industry!$W61</f>
        <v>0</v>
      </c>
      <c r="AC59" s="646">
        <f t="shared" si="4"/>
        <v>3.48132570093901E-2</v>
      </c>
      <c r="AD59" s="647">
        <f>Recovery_OX!R54</f>
        <v>0</v>
      </c>
      <c r="AE59" s="605"/>
      <c r="AF59" s="650">
        <f>(AC59-AD59)*(1-Recovery_OX!U54)</f>
        <v>3.48132570093901E-2</v>
      </c>
    </row>
    <row r="60" spans="2:32">
      <c r="B60" s="597">
        <f t="shared" si="1"/>
        <v>2043</v>
      </c>
      <c r="C60" s="643">
        <f>IF(Select2=1,Food!$K62,"")</f>
        <v>1.2721881152055058E-3</v>
      </c>
      <c r="D60" s="644">
        <f>IF(Select2=1,Paper!$K62,"")</f>
        <v>8.2128359273003146E-3</v>
      </c>
      <c r="E60" s="635">
        <f>IF(Select2=1,Nappies!$K62,"")</f>
        <v>5.4908164525612809E-3</v>
      </c>
      <c r="F60" s="644">
        <f>IF(Select2=1,Garden!$K62,"")</f>
        <v>0</v>
      </c>
      <c r="G60" s="635">
        <f>IF(Select2=1,Wood!$K62,"")</f>
        <v>0</v>
      </c>
      <c r="H60" s="644">
        <f>IF(Select2=1,Textiles!$K62,"")</f>
        <v>1.9444911124241924E-3</v>
      </c>
      <c r="I60" s="645">
        <f>Sludge!K62</f>
        <v>0</v>
      </c>
      <c r="J60" s="645" t="str">
        <f>IF(Select2=2,MSW!$K62,"")</f>
        <v/>
      </c>
      <c r="K60" s="645">
        <f>Industry!$K62</f>
        <v>0</v>
      </c>
      <c r="L60" s="646">
        <f t="shared" si="3"/>
        <v>1.6920331607491294E-2</v>
      </c>
      <c r="M60" s="647">
        <f>Recovery_OX!C55</f>
        <v>0</v>
      </c>
      <c r="N60" s="605"/>
      <c r="O60" s="648">
        <f>(L60-M60)*(1-Recovery_OX!F55)</f>
        <v>1.6920331607491294E-2</v>
      </c>
      <c r="P60" s="604"/>
      <c r="Q60" s="606"/>
      <c r="S60" s="649">
        <f t="shared" si="2"/>
        <v>2043</v>
      </c>
      <c r="T60" s="643">
        <f>IF(Select2=1,Food!$W62,"")</f>
        <v>8.5115172738994577E-4</v>
      </c>
      <c r="U60" s="644">
        <f>IF(Select2=1,Paper!$W62,"")</f>
        <v>1.6968669271281642E-2</v>
      </c>
      <c r="V60" s="635">
        <f>IF(Select2=1,Nappies!$W62,"")</f>
        <v>0</v>
      </c>
      <c r="W60" s="644">
        <f>IF(Select2=1,Garden!$W62,"")</f>
        <v>0</v>
      </c>
      <c r="X60" s="635">
        <f>IF(Select2=1,Wood!$W62,"")</f>
        <v>1.2609832257026679E-2</v>
      </c>
      <c r="Y60" s="644">
        <f>IF(Select2=1,Textiles!$W62,"")</f>
        <v>2.1309491643004847E-3</v>
      </c>
      <c r="Z60" s="637">
        <f>Sludge!W62</f>
        <v>0</v>
      </c>
      <c r="AA60" s="637" t="str">
        <f>IF(Select2=2,MSW!$W62,"")</f>
        <v/>
      </c>
      <c r="AB60" s="645">
        <f>Industry!$W62</f>
        <v>0</v>
      </c>
      <c r="AC60" s="646">
        <f t="shared" si="4"/>
        <v>3.2560602419998752E-2</v>
      </c>
      <c r="AD60" s="647">
        <f>Recovery_OX!R55</f>
        <v>0</v>
      </c>
      <c r="AE60" s="605"/>
      <c r="AF60" s="650">
        <f>(AC60-AD60)*(1-Recovery_OX!U55)</f>
        <v>3.2560602419998752E-2</v>
      </c>
    </row>
    <row r="61" spans="2:32">
      <c r="B61" s="597">
        <f t="shared" si="1"/>
        <v>2044</v>
      </c>
      <c r="C61" s="643">
        <f>IF(Select2=1,Food!$K63,"")</f>
        <v>8.5277319595054781E-4</v>
      </c>
      <c r="D61" s="644">
        <f>IF(Select2=1,Paper!$K63,"")</f>
        <v>7.657597462516352E-3</v>
      </c>
      <c r="E61" s="635">
        <f>IF(Select2=1,Nappies!$K63,"")</f>
        <v>4.6324086554145197E-3</v>
      </c>
      <c r="F61" s="644">
        <f>IF(Select2=1,Garden!$K63,"")</f>
        <v>0</v>
      </c>
      <c r="G61" s="635">
        <f>IF(Select2=1,Wood!$K63,"")</f>
        <v>0</v>
      </c>
      <c r="H61" s="644">
        <f>IF(Select2=1,Textiles!$K63,"")</f>
        <v>1.8130314960863594E-3</v>
      </c>
      <c r="I61" s="645">
        <f>Sludge!K63</f>
        <v>0</v>
      </c>
      <c r="J61" s="645" t="str">
        <f>IF(Select2=2,MSW!$K63,"")</f>
        <v/>
      </c>
      <c r="K61" s="645">
        <f>Industry!$K63</f>
        <v>0</v>
      </c>
      <c r="L61" s="646">
        <f t="shared" si="3"/>
        <v>1.495581080996778E-2</v>
      </c>
      <c r="M61" s="647">
        <f>Recovery_OX!C56</f>
        <v>0</v>
      </c>
      <c r="N61" s="605"/>
      <c r="O61" s="648">
        <f>(L61-M61)*(1-Recovery_OX!F56)</f>
        <v>1.495581080996778E-2</v>
      </c>
      <c r="P61" s="604"/>
      <c r="Q61" s="606"/>
      <c r="S61" s="649">
        <f t="shared" si="2"/>
        <v>2044</v>
      </c>
      <c r="T61" s="643">
        <f>IF(Select2=1,Food!$W63,"")</f>
        <v>5.7054406508734239E-4</v>
      </c>
      <c r="U61" s="644">
        <f>IF(Select2=1,Paper!$W63,"")</f>
        <v>1.5821482360570974E-2</v>
      </c>
      <c r="V61" s="635">
        <f>IF(Select2=1,Nappies!$W63,"")</f>
        <v>0</v>
      </c>
      <c r="W61" s="644">
        <f>IF(Select2=1,Garden!$W63,"")</f>
        <v>0</v>
      </c>
      <c r="X61" s="635">
        <f>IF(Select2=1,Wood!$W63,"")</f>
        <v>1.2176122325484335E-2</v>
      </c>
      <c r="Y61" s="644">
        <f>IF(Select2=1,Textiles!$W63,"")</f>
        <v>1.9868838313275173E-3</v>
      </c>
      <c r="Z61" s="637">
        <f>Sludge!W63</f>
        <v>0</v>
      </c>
      <c r="AA61" s="637" t="str">
        <f>IF(Select2=2,MSW!$W63,"")</f>
        <v/>
      </c>
      <c r="AB61" s="645">
        <f>Industry!$W63</f>
        <v>0</v>
      </c>
      <c r="AC61" s="646">
        <f t="shared" si="4"/>
        <v>3.0555032582470165E-2</v>
      </c>
      <c r="AD61" s="647">
        <f>Recovery_OX!R56</f>
        <v>0</v>
      </c>
      <c r="AE61" s="605"/>
      <c r="AF61" s="650">
        <f>(AC61-AD61)*(1-Recovery_OX!U56)</f>
        <v>3.0555032582470165E-2</v>
      </c>
    </row>
    <row r="62" spans="2:32">
      <c r="B62" s="597">
        <f t="shared" si="1"/>
        <v>2045</v>
      </c>
      <c r="C62" s="643">
        <f>IF(Select2=1,Food!$K64,"")</f>
        <v>5.7163096796753051E-4</v>
      </c>
      <c r="D62" s="644">
        <f>IF(Select2=1,Paper!$K64,"")</f>
        <v>7.1398965493777175E-3</v>
      </c>
      <c r="E62" s="635">
        <f>IF(Select2=1,Nappies!$K64,"")</f>
        <v>3.9082001986697913E-3</v>
      </c>
      <c r="F62" s="644">
        <f>IF(Select2=1,Garden!$K64,"")</f>
        <v>0</v>
      </c>
      <c r="G62" s="635">
        <f>IF(Select2=1,Wood!$K64,"")</f>
        <v>0</v>
      </c>
      <c r="H62" s="644">
        <f>IF(Select2=1,Textiles!$K64,"")</f>
        <v>1.6904593622457571E-3</v>
      </c>
      <c r="I62" s="645">
        <f>Sludge!K64</f>
        <v>0</v>
      </c>
      <c r="J62" s="645" t="str">
        <f>IF(Select2=2,MSW!$K64,"")</f>
        <v/>
      </c>
      <c r="K62" s="645">
        <f>Industry!$K64</f>
        <v>0</v>
      </c>
      <c r="L62" s="646">
        <f t="shared" si="3"/>
        <v>1.3310187078260797E-2</v>
      </c>
      <c r="M62" s="647">
        <f>Recovery_OX!C57</f>
        <v>0</v>
      </c>
      <c r="N62" s="605"/>
      <c r="O62" s="648">
        <f>(L62-M62)*(1-Recovery_OX!F57)</f>
        <v>1.3310187078260797E-2</v>
      </c>
      <c r="P62" s="604"/>
      <c r="Q62" s="606"/>
      <c r="S62" s="649">
        <f t="shared" si="2"/>
        <v>2045</v>
      </c>
      <c r="T62" s="643">
        <f>IF(Select2=1,Food!$W64,"")</f>
        <v>3.8244712397470816E-4</v>
      </c>
      <c r="U62" s="644">
        <f>IF(Select2=1,Paper!$W64,"")</f>
        <v>1.4751852374747351E-2</v>
      </c>
      <c r="V62" s="635">
        <f>IF(Select2=1,Nappies!$W64,"")</f>
        <v>0</v>
      </c>
      <c r="W62" s="644">
        <f>IF(Select2=1,Garden!$W64,"")</f>
        <v>0</v>
      </c>
      <c r="X62" s="635">
        <f>IF(Select2=1,Wood!$W64,"")</f>
        <v>1.175732966650235E-2</v>
      </c>
      <c r="Y62" s="644">
        <f>IF(Select2=1,Textiles!$W64,"")</f>
        <v>1.8525582052008297E-3</v>
      </c>
      <c r="Z62" s="637">
        <f>Sludge!W64</f>
        <v>0</v>
      </c>
      <c r="AA62" s="637" t="str">
        <f>IF(Select2=2,MSW!$W64,"")</f>
        <v/>
      </c>
      <c r="AB62" s="645">
        <f>Industry!$W64</f>
        <v>0</v>
      </c>
      <c r="AC62" s="646">
        <f t="shared" si="4"/>
        <v>2.874418737042524E-2</v>
      </c>
      <c r="AD62" s="647">
        <f>Recovery_OX!R57</f>
        <v>0</v>
      </c>
      <c r="AE62" s="605"/>
      <c r="AF62" s="650">
        <f>(AC62-AD62)*(1-Recovery_OX!U57)</f>
        <v>2.874418737042524E-2</v>
      </c>
    </row>
    <row r="63" spans="2:32">
      <c r="B63" s="597">
        <f t="shared" si="1"/>
        <v>2046</v>
      </c>
      <c r="C63" s="643">
        <f>IF(Select2=1,Food!$K65,"")</f>
        <v>3.8317569676339213E-4</v>
      </c>
      <c r="D63" s="644">
        <f>IF(Select2=1,Paper!$K65,"")</f>
        <v>6.6571954174075888E-3</v>
      </c>
      <c r="E63" s="635">
        <f>IF(Select2=1,Nappies!$K65,"")</f>
        <v>3.2972110038327002E-3</v>
      </c>
      <c r="F63" s="644">
        <f>IF(Select2=1,Garden!$K65,"")</f>
        <v>0</v>
      </c>
      <c r="G63" s="635">
        <f>IF(Select2=1,Wood!$K65,"")</f>
        <v>0</v>
      </c>
      <c r="H63" s="644">
        <f>IF(Select2=1,Textiles!$K65,"")</f>
        <v>1.5761738621600946E-3</v>
      </c>
      <c r="I63" s="645">
        <f>Sludge!K65</f>
        <v>0</v>
      </c>
      <c r="J63" s="645" t="str">
        <f>IF(Select2=2,MSW!$K65,"")</f>
        <v/>
      </c>
      <c r="K63" s="645">
        <f>Industry!$K65</f>
        <v>0</v>
      </c>
      <c r="L63" s="646">
        <f t="shared" si="3"/>
        <v>1.1913755980163776E-2</v>
      </c>
      <c r="M63" s="647">
        <f>Recovery_OX!C58</f>
        <v>0</v>
      </c>
      <c r="N63" s="605"/>
      <c r="O63" s="648">
        <f>(L63-M63)*(1-Recovery_OX!F58)</f>
        <v>1.1913755980163776E-2</v>
      </c>
      <c r="P63" s="604"/>
      <c r="Q63" s="606"/>
      <c r="S63" s="649">
        <f t="shared" si="2"/>
        <v>2046</v>
      </c>
      <c r="T63" s="643">
        <f>IF(Select2=1,Food!$W65,"")</f>
        <v>2.5636197374892425E-4</v>
      </c>
      <c r="U63" s="644">
        <f>IF(Select2=1,Paper!$W65,"")</f>
        <v>1.3754535986379319E-2</v>
      </c>
      <c r="V63" s="635">
        <f>IF(Select2=1,Nappies!$W65,"")</f>
        <v>0</v>
      </c>
      <c r="W63" s="644">
        <f>IF(Select2=1,Garden!$W65,"")</f>
        <v>0</v>
      </c>
      <c r="X63" s="635">
        <f>IF(Select2=1,Wood!$W65,"")</f>
        <v>1.1352941206700436E-2</v>
      </c>
      <c r="Y63" s="644">
        <f>IF(Select2=1,Textiles!$W65,"")</f>
        <v>1.7273138215453091E-3</v>
      </c>
      <c r="Z63" s="637">
        <f>Sludge!W65</f>
        <v>0</v>
      </c>
      <c r="AA63" s="637" t="str">
        <f>IF(Select2=2,MSW!$W65,"")</f>
        <v/>
      </c>
      <c r="AB63" s="645">
        <f>Industry!$W65</f>
        <v>0</v>
      </c>
      <c r="AC63" s="646">
        <f t="shared" si="4"/>
        <v>2.7091152988373987E-2</v>
      </c>
      <c r="AD63" s="647">
        <f>Recovery_OX!R58</f>
        <v>0</v>
      </c>
      <c r="AE63" s="605"/>
      <c r="AF63" s="650">
        <f>(AC63-AD63)*(1-Recovery_OX!U58)</f>
        <v>2.7091152988373987E-2</v>
      </c>
    </row>
    <row r="64" spans="2:32">
      <c r="B64" s="597">
        <f t="shared" si="1"/>
        <v>2047</v>
      </c>
      <c r="C64" s="643">
        <f>IF(Select2=1,Food!$K66,"")</f>
        <v>2.5685035069417518E-4</v>
      </c>
      <c r="D64" s="644">
        <f>IF(Select2=1,Paper!$K66,"")</f>
        <v>6.2071278650970355E-3</v>
      </c>
      <c r="E64" s="635">
        <f>IF(Select2=1,Nappies!$K66,"")</f>
        <v>2.781740916828093E-3</v>
      </c>
      <c r="F64" s="644">
        <f>IF(Select2=1,Garden!$K66,"")</f>
        <v>0</v>
      </c>
      <c r="G64" s="635">
        <f>IF(Select2=1,Wood!$K66,"")</f>
        <v>0</v>
      </c>
      <c r="H64" s="644">
        <f>IF(Select2=1,Textiles!$K66,"")</f>
        <v>1.4696147681753622E-3</v>
      </c>
      <c r="I64" s="645">
        <f>Sludge!K66</f>
        <v>0</v>
      </c>
      <c r="J64" s="645" t="str">
        <f>IF(Select2=2,MSW!$K66,"")</f>
        <v/>
      </c>
      <c r="K64" s="645">
        <f>Industry!$K66</f>
        <v>0</v>
      </c>
      <c r="L64" s="646">
        <f t="shared" si="3"/>
        <v>1.0715333900794667E-2</v>
      </c>
      <c r="M64" s="647">
        <f>Recovery_OX!C59</f>
        <v>0</v>
      </c>
      <c r="N64" s="605"/>
      <c r="O64" s="648">
        <f>(L64-M64)*(1-Recovery_OX!F59)</f>
        <v>1.0715333900794667E-2</v>
      </c>
      <c r="P64" s="604"/>
      <c r="Q64" s="606"/>
      <c r="S64" s="649">
        <f t="shared" si="2"/>
        <v>2047</v>
      </c>
      <c r="T64" s="643">
        <f>IF(Select2=1,Food!$W66,"")</f>
        <v>1.7184457004516628E-4</v>
      </c>
      <c r="U64" s="644">
        <f>IF(Select2=1,Paper!$W66,"")</f>
        <v>1.2824644349374041E-2</v>
      </c>
      <c r="V64" s="635">
        <f>IF(Select2=1,Nappies!$W66,"")</f>
        <v>0</v>
      </c>
      <c r="W64" s="644">
        <f>IF(Select2=1,Garden!$W66,"")</f>
        <v>0</v>
      </c>
      <c r="X64" s="635">
        <f>IF(Select2=1,Wood!$W66,"")</f>
        <v>1.0962461519643654E-2</v>
      </c>
      <c r="Y64" s="644">
        <f>IF(Select2=1,Textiles!$W66,"")</f>
        <v>1.6105367322469726E-3</v>
      </c>
      <c r="Z64" s="637">
        <f>Sludge!W66</f>
        <v>0</v>
      </c>
      <c r="AA64" s="637" t="str">
        <f>IF(Select2=2,MSW!$W66,"")</f>
        <v/>
      </c>
      <c r="AB64" s="645">
        <f>Industry!$W66</f>
        <v>0</v>
      </c>
      <c r="AC64" s="646">
        <f t="shared" si="4"/>
        <v>2.5569487171309836E-2</v>
      </c>
      <c r="AD64" s="647">
        <f>Recovery_OX!R59</f>
        <v>0</v>
      </c>
      <c r="AE64" s="605"/>
      <c r="AF64" s="650">
        <f>(AC64-AD64)*(1-Recovery_OX!U59)</f>
        <v>2.5569487171309836E-2</v>
      </c>
    </row>
    <row r="65" spans="2:32">
      <c r="B65" s="597">
        <f t="shared" si="1"/>
        <v>2048</v>
      </c>
      <c r="C65" s="643">
        <f>IF(Select2=1,Food!$K67,"")</f>
        <v>1.721719389015896E-4</v>
      </c>
      <c r="D65" s="644">
        <f>IF(Select2=1,Paper!$K67,"")</f>
        <v>5.7874876607824791E-3</v>
      </c>
      <c r="E65" s="635">
        <f>IF(Select2=1,Nappies!$K67,"")</f>
        <v>2.34685694041443E-3</v>
      </c>
      <c r="F65" s="644">
        <f>IF(Select2=1,Garden!$K67,"")</f>
        <v>0</v>
      </c>
      <c r="G65" s="635">
        <f>IF(Select2=1,Wood!$K67,"")</f>
        <v>0</v>
      </c>
      <c r="H65" s="644">
        <f>IF(Select2=1,Textiles!$K67,"")</f>
        <v>1.3702597274892205E-3</v>
      </c>
      <c r="I65" s="645">
        <f>Sludge!K67</f>
        <v>0</v>
      </c>
      <c r="J65" s="645" t="str">
        <f>IF(Select2=2,MSW!$K67,"")</f>
        <v/>
      </c>
      <c r="K65" s="645">
        <f>Industry!$K67</f>
        <v>0</v>
      </c>
      <c r="L65" s="646">
        <f t="shared" si="3"/>
        <v>9.6767762675877191E-3</v>
      </c>
      <c r="M65" s="647">
        <f>Recovery_OX!C60</f>
        <v>0</v>
      </c>
      <c r="N65" s="605"/>
      <c r="O65" s="648">
        <f>(L65-M65)*(1-Recovery_OX!F60)</f>
        <v>9.6767762675877191E-3</v>
      </c>
      <c r="P65" s="604"/>
      <c r="Q65" s="606"/>
      <c r="S65" s="649">
        <f t="shared" si="2"/>
        <v>2048</v>
      </c>
      <c r="T65" s="643">
        <f>IF(Select2=1,Food!$W67,"")</f>
        <v>1.1519086010365051E-4</v>
      </c>
      <c r="U65" s="644">
        <f>IF(Select2=1,Paper!$W67,"")</f>
        <v>1.1957619133848098E-2</v>
      </c>
      <c r="V65" s="635">
        <f>IF(Select2=1,Nappies!$W67,"")</f>
        <v>0</v>
      </c>
      <c r="W65" s="644">
        <f>IF(Select2=1,Garden!$W67,"")</f>
        <v>0</v>
      </c>
      <c r="X65" s="635">
        <f>IF(Select2=1,Wood!$W67,"")</f>
        <v>1.0585412218883067E-2</v>
      </c>
      <c r="Y65" s="644">
        <f>IF(Select2=1,Textiles!$W67,"")</f>
        <v>1.501654495878598E-3</v>
      </c>
      <c r="Z65" s="637">
        <f>Sludge!W67</f>
        <v>0</v>
      </c>
      <c r="AA65" s="637" t="str">
        <f>IF(Select2=2,MSW!$W67,"")</f>
        <v/>
      </c>
      <c r="AB65" s="645">
        <f>Industry!$W67</f>
        <v>0</v>
      </c>
      <c r="AC65" s="646">
        <f t="shared" si="4"/>
        <v>2.4159876708713415E-2</v>
      </c>
      <c r="AD65" s="647">
        <f>Recovery_OX!R60</f>
        <v>0</v>
      </c>
      <c r="AE65" s="605"/>
      <c r="AF65" s="650">
        <f>(AC65-AD65)*(1-Recovery_OX!U60)</f>
        <v>2.4159876708713415E-2</v>
      </c>
    </row>
    <row r="66" spans="2:32">
      <c r="B66" s="597">
        <f t="shared" si="1"/>
        <v>2049</v>
      </c>
      <c r="C66" s="643">
        <f>IF(Select2=1,Food!$K68,"")</f>
        <v>1.1541030201055882E-4</v>
      </c>
      <c r="D66" s="644">
        <f>IF(Select2=1,Paper!$K68,"")</f>
        <v>5.3962177276955167E-3</v>
      </c>
      <c r="E66" s="635">
        <f>IF(Select2=1,Nappies!$K68,"")</f>
        <v>1.97996063021269E-3</v>
      </c>
      <c r="F66" s="644">
        <f>IF(Select2=1,Garden!$K68,"")</f>
        <v>0</v>
      </c>
      <c r="G66" s="635">
        <f>IF(Select2=1,Wood!$K68,"")</f>
        <v>0</v>
      </c>
      <c r="H66" s="644">
        <f>IF(Select2=1,Textiles!$K68,"")</f>
        <v>1.277621701576958E-3</v>
      </c>
      <c r="I66" s="645">
        <f>Sludge!K68</f>
        <v>0</v>
      </c>
      <c r="J66" s="645" t="str">
        <f>IF(Select2=2,MSW!$K68,"")</f>
        <v/>
      </c>
      <c r="K66" s="645">
        <f>Industry!$K68</f>
        <v>0</v>
      </c>
      <c r="L66" s="646">
        <f t="shared" si="3"/>
        <v>8.7692103614957235E-3</v>
      </c>
      <c r="M66" s="647">
        <f>Recovery_OX!C61</f>
        <v>0</v>
      </c>
      <c r="N66" s="605"/>
      <c r="O66" s="648">
        <f>(L66-M66)*(1-Recovery_OX!F61)</f>
        <v>8.7692103614957235E-3</v>
      </c>
      <c r="P66" s="604"/>
      <c r="Q66" s="606"/>
      <c r="S66" s="649">
        <f t="shared" si="2"/>
        <v>2049</v>
      </c>
      <c r="T66" s="643">
        <f>IF(Select2=1,Food!$W68,"")</f>
        <v>7.7214742647563898E-5</v>
      </c>
      <c r="U66" s="644">
        <f>IF(Select2=1,Paper!$W68,"")</f>
        <v>1.1149210181189086E-2</v>
      </c>
      <c r="V66" s="635">
        <f>IF(Select2=1,Nappies!$W68,"")</f>
        <v>0</v>
      </c>
      <c r="W66" s="644">
        <f>IF(Select2=1,Garden!$W68,"")</f>
        <v>0</v>
      </c>
      <c r="X66" s="635">
        <f>IF(Select2=1,Wood!$W68,"")</f>
        <v>1.0221331371872514E-2</v>
      </c>
      <c r="Y66" s="644">
        <f>IF(Select2=1,Textiles!$W68,"")</f>
        <v>1.4001333715911871E-3</v>
      </c>
      <c r="Z66" s="637">
        <f>Sludge!W68</f>
        <v>0</v>
      </c>
      <c r="AA66" s="637" t="str">
        <f>IF(Select2=2,MSW!$W68,"")</f>
        <v/>
      </c>
      <c r="AB66" s="645">
        <f>Industry!$W68</f>
        <v>0</v>
      </c>
      <c r="AC66" s="646">
        <f t="shared" si="4"/>
        <v>2.284788966730035E-2</v>
      </c>
      <c r="AD66" s="647">
        <f>Recovery_OX!R61</f>
        <v>0</v>
      </c>
      <c r="AE66" s="605"/>
      <c r="AF66" s="650">
        <f>(AC66-AD66)*(1-Recovery_OX!U61)</f>
        <v>2.284788966730035E-2</v>
      </c>
    </row>
    <row r="67" spans="2:32">
      <c r="B67" s="597">
        <f t="shared" si="1"/>
        <v>2050</v>
      </c>
      <c r="C67" s="643">
        <f>IF(Select2=1,Food!$K69,"")</f>
        <v>7.7361838956704828E-5</v>
      </c>
      <c r="D67" s="644">
        <f>IF(Select2=1,Paper!$K69,"")</f>
        <v>5.0314000601702179E-3</v>
      </c>
      <c r="E67" s="635">
        <f>IF(Select2=1,Nappies!$K69,"")</f>
        <v>1.6704231219564494E-3</v>
      </c>
      <c r="F67" s="644">
        <f>IF(Select2=1,Garden!$K69,"")</f>
        <v>0</v>
      </c>
      <c r="G67" s="635">
        <f>IF(Select2=1,Wood!$K69,"")</f>
        <v>0</v>
      </c>
      <c r="H67" s="644">
        <f>IF(Select2=1,Textiles!$K69,"")</f>
        <v>1.1912465787280774E-3</v>
      </c>
      <c r="I67" s="645">
        <f>Sludge!K69</f>
        <v>0</v>
      </c>
      <c r="J67" s="645" t="str">
        <f>IF(Select2=2,MSW!$K69,"")</f>
        <v/>
      </c>
      <c r="K67" s="645">
        <f>Industry!$K69</f>
        <v>0</v>
      </c>
      <c r="L67" s="646">
        <f t="shared" si="3"/>
        <v>7.9704315998114488E-3</v>
      </c>
      <c r="M67" s="647">
        <f>Recovery_OX!C62</f>
        <v>0</v>
      </c>
      <c r="N67" s="605"/>
      <c r="O67" s="648">
        <f>(L67-M67)*(1-Recovery_OX!F62)</f>
        <v>7.9704315998114488E-3</v>
      </c>
      <c r="P67" s="604"/>
      <c r="Q67" s="606"/>
      <c r="S67" s="649">
        <f t="shared" si="2"/>
        <v>2050</v>
      </c>
      <c r="T67" s="643">
        <f>IF(Select2=1,Food!$W69,"")</f>
        <v>5.1758589846145073E-5</v>
      </c>
      <c r="U67" s="644">
        <f>IF(Select2=1,Paper!$W69,"")</f>
        <v>1.0395454669773182E-2</v>
      </c>
      <c r="V67" s="635">
        <f>IF(Select2=1,Nappies!$W69,"")</f>
        <v>0</v>
      </c>
      <c r="W67" s="644">
        <f>IF(Select2=1,Garden!$W69,"")</f>
        <v>0</v>
      </c>
      <c r="X67" s="635">
        <f>IF(Select2=1,Wood!$W69,"")</f>
        <v>9.8697729340434821E-3</v>
      </c>
      <c r="Y67" s="644">
        <f>IF(Select2=1,Textiles!$W69,"")</f>
        <v>1.3054757027157016E-3</v>
      </c>
      <c r="Z67" s="637">
        <f>Sludge!W69</f>
        <v>0</v>
      </c>
      <c r="AA67" s="637" t="str">
        <f>IF(Select2=2,MSW!$W69,"")</f>
        <v/>
      </c>
      <c r="AB67" s="645">
        <f>Industry!$W69</f>
        <v>0</v>
      </c>
      <c r="AC67" s="646">
        <f t="shared" si="4"/>
        <v>2.1622461896378512E-2</v>
      </c>
      <c r="AD67" s="647">
        <f>Recovery_OX!R62</f>
        <v>0</v>
      </c>
      <c r="AE67" s="605"/>
      <c r="AF67" s="650">
        <f>(AC67-AD67)*(1-Recovery_OX!U62)</f>
        <v>2.1622461896378512E-2</v>
      </c>
    </row>
    <row r="68" spans="2:32">
      <c r="B68" s="597">
        <f t="shared" si="1"/>
        <v>2051</v>
      </c>
      <c r="C68" s="643">
        <f>IF(Select2=1,Food!$K70,"")</f>
        <v>5.1857191450860097E-5</v>
      </c>
      <c r="D68" s="644">
        <f>IF(Select2=1,Paper!$K70,"")</f>
        <v>4.6912463215771274E-3</v>
      </c>
      <c r="E68" s="635">
        <f>IF(Select2=1,Nappies!$K70,"")</f>
        <v>1.4092772168237465E-3</v>
      </c>
      <c r="F68" s="644">
        <f>IF(Select2=1,Garden!$K70,"")</f>
        <v>0</v>
      </c>
      <c r="G68" s="635">
        <f>IF(Select2=1,Wood!$K70,"")</f>
        <v>0</v>
      </c>
      <c r="H68" s="644">
        <f>IF(Select2=1,Textiles!$K70,"")</f>
        <v>1.110710947990164E-3</v>
      </c>
      <c r="I68" s="645">
        <f>Sludge!K70</f>
        <v>0</v>
      </c>
      <c r="J68" s="645" t="str">
        <f>IF(Select2=2,MSW!$K70,"")</f>
        <v/>
      </c>
      <c r="K68" s="645">
        <f>Industry!$K70</f>
        <v>0</v>
      </c>
      <c r="L68" s="646">
        <f t="shared" si="3"/>
        <v>7.2630916778418974E-3</v>
      </c>
      <c r="M68" s="647">
        <f>Recovery_OX!C63</f>
        <v>0</v>
      </c>
      <c r="N68" s="605"/>
      <c r="O68" s="648">
        <f>(L68-M68)*(1-Recovery_OX!F63)</f>
        <v>7.2630916778418974E-3</v>
      </c>
      <c r="P68" s="604"/>
      <c r="Q68" s="606"/>
      <c r="S68" s="649">
        <f t="shared" si="2"/>
        <v>2051</v>
      </c>
      <c r="T68" s="643">
        <f>IF(Select2=1,Food!$W70,"")</f>
        <v>3.4694820328407738E-5</v>
      </c>
      <c r="U68" s="644">
        <f>IF(Select2=1,Paper!$W70,"")</f>
        <v>9.6926576892089437E-3</v>
      </c>
      <c r="V68" s="635">
        <f>IF(Select2=1,Nappies!$W70,"")</f>
        <v>0</v>
      </c>
      <c r="W68" s="644">
        <f>IF(Select2=1,Garden!$W70,"")</f>
        <v>0</v>
      </c>
      <c r="X68" s="635">
        <f>IF(Select2=1,Wood!$W70,"")</f>
        <v>9.5303062023447196E-3</v>
      </c>
      <c r="Y68" s="644">
        <f>IF(Select2=1,Textiles!$W70,"")</f>
        <v>1.2172174772494952E-3</v>
      </c>
      <c r="Z68" s="637">
        <f>Sludge!W70</f>
        <v>0</v>
      </c>
      <c r="AA68" s="637" t="str">
        <f>IF(Select2=2,MSW!$W70,"")</f>
        <v/>
      </c>
      <c r="AB68" s="645">
        <f>Industry!$W70</f>
        <v>0</v>
      </c>
      <c r="AC68" s="646">
        <f t="shared" si="4"/>
        <v>2.0474876189131568E-2</v>
      </c>
      <c r="AD68" s="647">
        <f>Recovery_OX!R63</f>
        <v>0</v>
      </c>
      <c r="AE68" s="605"/>
      <c r="AF68" s="650">
        <f>(AC68-AD68)*(1-Recovery_OX!U63)</f>
        <v>2.0474876189131568E-2</v>
      </c>
    </row>
    <row r="69" spans="2:32">
      <c r="B69" s="597">
        <f t="shared" si="1"/>
        <v>2052</v>
      </c>
      <c r="C69" s="643">
        <f>IF(Select2=1,Food!$K71,"")</f>
        <v>3.4760914960619503E-5</v>
      </c>
      <c r="D69" s="644">
        <f>IF(Select2=1,Paper!$K71,"")</f>
        <v>4.3740890778950266E-3</v>
      </c>
      <c r="E69" s="635">
        <f>IF(Select2=1,Nappies!$K71,"")</f>
        <v>1.1889576046650681E-3</v>
      </c>
      <c r="F69" s="644">
        <f>IF(Select2=1,Garden!$K71,"")</f>
        <v>0</v>
      </c>
      <c r="G69" s="635">
        <f>IF(Select2=1,Wood!$K71,"")</f>
        <v>0</v>
      </c>
      <c r="H69" s="644">
        <f>IF(Select2=1,Textiles!$K71,"")</f>
        <v>1.0356200236079061E-3</v>
      </c>
      <c r="I69" s="645">
        <f>Sludge!K71</f>
        <v>0</v>
      </c>
      <c r="J69" s="645" t="str">
        <f>IF(Select2=2,MSW!$K71,"")</f>
        <v/>
      </c>
      <c r="K69" s="645">
        <f>Industry!$K71</f>
        <v>0</v>
      </c>
      <c r="L69" s="646">
        <f t="shared" si="3"/>
        <v>6.6334276211286198E-3</v>
      </c>
      <c r="M69" s="647">
        <f>Recovery_OX!C64</f>
        <v>0</v>
      </c>
      <c r="N69" s="605"/>
      <c r="O69" s="648">
        <f>(L69-M69)*(1-Recovery_OX!F64)</f>
        <v>6.6334276211286198E-3</v>
      </c>
      <c r="P69" s="604"/>
      <c r="Q69" s="606"/>
      <c r="S69" s="649">
        <f t="shared" si="2"/>
        <v>2052</v>
      </c>
      <c r="T69" s="643">
        <f>IF(Select2=1,Food!$W71,"")</f>
        <v>2.3256633559736509E-5</v>
      </c>
      <c r="U69" s="644">
        <f>IF(Select2=1,Paper!$W71,"")</f>
        <v>9.0373741278822889E-3</v>
      </c>
      <c r="V69" s="635">
        <f>IF(Select2=1,Nappies!$W71,"")</f>
        <v>0</v>
      </c>
      <c r="W69" s="644">
        <f>IF(Select2=1,Garden!$W71,"")</f>
        <v>0</v>
      </c>
      <c r="X69" s="635">
        <f>IF(Select2=1,Wood!$W71,"")</f>
        <v>9.2025152875771406E-3</v>
      </c>
      <c r="Y69" s="644">
        <f>IF(Select2=1,Textiles!$W71,"")</f>
        <v>1.1349260532689386E-3</v>
      </c>
      <c r="Z69" s="637">
        <f>Sludge!W71</f>
        <v>0</v>
      </c>
      <c r="AA69" s="637" t="str">
        <f>IF(Select2=2,MSW!$W71,"")</f>
        <v/>
      </c>
      <c r="AB69" s="645">
        <f>Industry!$W71</f>
        <v>0</v>
      </c>
      <c r="AC69" s="646">
        <f t="shared" si="4"/>
        <v>1.9398072102288104E-2</v>
      </c>
      <c r="AD69" s="647">
        <f>Recovery_OX!R64</f>
        <v>0</v>
      </c>
      <c r="AE69" s="605"/>
      <c r="AF69" s="650">
        <f>(AC69-AD69)*(1-Recovery_OX!U64)</f>
        <v>1.9398072102288104E-2</v>
      </c>
    </row>
    <row r="70" spans="2:32">
      <c r="B70" s="597">
        <f t="shared" si="1"/>
        <v>2053</v>
      </c>
      <c r="C70" s="643">
        <f>IF(Select2=1,Food!$K72,"")</f>
        <v>2.3300938116643409E-5</v>
      </c>
      <c r="D70" s="644">
        <f>IF(Select2=1,Paper!$K72,"")</f>
        <v>4.0783736239474308E-3</v>
      </c>
      <c r="E70" s="635">
        <f>IF(Select2=1,Nappies!$K72,"")</f>
        <v>1.0030816994806304E-3</v>
      </c>
      <c r="F70" s="644">
        <f>IF(Select2=1,Garden!$K72,"")</f>
        <v>0</v>
      </c>
      <c r="G70" s="635">
        <f>IF(Select2=1,Wood!$K72,"")</f>
        <v>0</v>
      </c>
      <c r="H70" s="644">
        <f>IF(Select2=1,Textiles!$K72,"")</f>
        <v>9.6560570978286402E-4</v>
      </c>
      <c r="I70" s="645">
        <f>Sludge!K72</f>
        <v>0</v>
      </c>
      <c r="J70" s="645" t="str">
        <f>IF(Select2=2,MSW!$K72,"")</f>
        <v/>
      </c>
      <c r="K70" s="645">
        <f>Industry!$K72</f>
        <v>0</v>
      </c>
      <c r="L70" s="646">
        <f t="shared" si="3"/>
        <v>6.0703619713275685E-3</v>
      </c>
      <c r="M70" s="647">
        <f>Recovery_OX!C65</f>
        <v>0</v>
      </c>
      <c r="N70" s="605"/>
      <c r="O70" s="648">
        <f>(L70-M70)*(1-Recovery_OX!F65)</f>
        <v>6.0703619713275685E-3</v>
      </c>
      <c r="P70" s="604"/>
      <c r="Q70" s="606"/>
      <c r="S70" s="649">
        <f t="shared" si="2"/>
        <v>2053</v>
      </c>
      <c r="T70" s="643">
        <f>IF(Select2=1,Food!$W72,"")</f>
        <v>1.5589387678396573E-5</v>
      </c>
      <c r="U70" s="644">
        <f>IF(Select2=1,Paper!$W72,"")</f>
        <v>8.4263917850153566E-3</v>
      </c>
      <c r="V70" s="635">
        <f>IF(Select2=1,Nappies!$W72,"")</f>
        <v>0</v>
      </c>
      <c r="W70" s="644">
        <f>IF(Select2=1,Garden!$W72,"")</f>
        <v>0</v>
      </c>
      <c r="X70" s="635">
        <f>IF(Select2=1,Wood!$W72,"")</f>
        <v>8.885998604877543E-3</v>
      </c>
      <c r="Y70" s="644">
        <f>IF(Select2=1,Textiles!$W72,"")</f>
        <v>1.0581980381182074E-3</v>
      </c>
      <c r="Z70" s="637">
        <f>Sludge!W72</f>
        <v>0</v>
      </c>
      <c r="AA70" s="637" t="str">
        <f>IF(Select2=2,MSW!$W72,"")</f>
        <v/>
      </c>
      <c r="AB70" s="645">
        <f>Industry!$W72</f>
        <v>0</v>
      </c>
      <c r="AC70" s="646">
        <f t="shared" si="4"/>
        <v>1.8386177815689502E-2</v>
      </c>
      <c r="AD70" s="647">
        <f>Recovery_OX!R65</f>
        <v>0</v>
      </c>
      <c r="AE70" s="605"/>
      <c r="AF70" s="650">
        <f>(AC70-AD70)*(1-Recovery_OX!U65)</f>
        <v>1.8386177815689502E-2</v>
      </c>
    </row>
    <row r="71" spans="2:32">
      <c r="B71" s="597">
        <f t="shared" si="1"/>
        <v>2054</v>
      </c>
      <c r="C71" s="643">
        <f>IF(Select2=1,Food!$K73,"")</f>
        <v>1.5619085911021994E-5</v>
      </c>
      <c r="D71" s="644">
        <f>IF(Select2=1,Paper!$K73,"")</f>
        <v>3.8026503622360106E-3</v>
      </c>
      <c r="E71" s="635">
        <f>IF(Select2=1,Nappies!$K73,"")</f>
        <v>8.4626473802351502E-4</v>
      </c>
      <c r="F71" s="644">
        <f>IF(Select2=1,Garden!$K73,"")</f>
        <v>0</v>
      </c>
      <c r="G71" s="635">
        <f>IF(Select2=1,Wood!$K73,"")</f>
        <v>0</v>
      </c>
      <c r="H71" s="644">
        <f>IF(Select2=1,Textiles!$K73,"")</f>
        <v>9.0032479626743901E-4</v>
      </c>
      <c r="I71" s="645">
        <f>Sludge!K73</f>
        <v>0</v>
      </c>
      <c r="J71" s="645" t="str">
        <f>IF(Select2=2,MSW!$K73,"")</f>
        <v/>
      </c>
      <c r="K71" s="645">
        <f>Industry!$K73</f>
        <v>0</v>
      </c>
      <c r="L71" s="646">
        <f t="shared" si="3"/>
        <v>5.5648589824379866E-3</v>
      </c>
      <c r="M71" s="647">
        <f>Recovery_OX!C66</f>
        <v>0</v>
      </c>
      <c r="N71" s="605"/>
      <c r="O71" s="648">
        <f>(L71-M71)*(1-Recovery_OX!F66)</f>
        <v>5.5648589824379866E-3</v>
      </c>
      <c r="P71" s="604"/>
      <c r="Q71" s="606"/>
      <c r="S71" s="649">
        <f t="shared" si="2"/>
        <v>2054</v>
      </c>
      <c r="T71" s="643">
        <f>IF(Select2=1,Food!$W73,"")</f>
        <v>1.044987906625022E-5</v>
      </c>
      <c r="U71" s="644">
        <f>IF(Select2=1,Paper!$W73,"")</f>
        <v>7.8567156244545699E-3</v>
      </c>
      <c r="V71" s="635">
        <f>IF(Select2=1,Nappies!$W73,"")</f>
        <v>0</v>
      </c>
      <c r="W71" s="644">
        <f>IF(Select2=1,Garden!$W73,"")</f>
        <v>0</v>
      </c>
      <c r="X71" s="635">
        <f>IF(Select2=1,Wood!$W73,"")</f>
        <v>8.5803683817269362E-3</v>
      </c>
      <c r="Y71" s="644">
        <f>IF(Select2=1,Textiles!$W73,"")</f>
        <v>9.8665731097801563E-4</v>
      </c>
      <c r="Z71" s="637">
        <f>Sludge!W73</f>
        <v>0</v>
      </c>
      <c r="AA71" s="637" t="str">
        <f>IF(Select2=2,MSW!$W73,"")</f>
        <v/>
      </c>
      <c r="AB71" s="645">
        <f>Industry!$W73</f>
        <v>0</v>
      </c>
      <c r="AC71" s="646">
        <f t="shared" si="4"/>
        <v>1.7434191196225773E-2</v>
      </c>
      <c r="AD71" s="647">
        <f>Recovery_OX!R66</f>
        <v>0</v>
      </c>
      <c r="AE71" s="605"/>
      <c r="AF71" s="650">
        <f>(AC71-AD71)*(1-Recovery_OX!U66)</f>
        <v>1.7434191196225773E-2</v>
      </c>
    </row>
    <row r="72" spans="2:32">
      <c r="B72" s="597">
        <f t="shared" si="1"/>
        <v>2055</v>
      </c>
      <c r="C72" s="643">
        <f>IF(Select2=1,Food!$K74,"")</f>
        <v>1.0469786386910868E-5</v>
      </c>
      <c r="D72" s="644">
        <f>IF(Select2=1,Paper!$K74,"")</f>
        <v>3.5455676970119719E-3</v>
      </c>
      <c r="E72" s="635">
        <f>IF(Select2=1,Nappies!$K74,"")</f>
        <v>7.1396378499659547E-4</v>
      </c>
      <c r="F72" s="644">
        <f>IF(Select2=1,Garden!$K74,"")</f>
        <v>0</v>
      </c>
      <c r="G72" s="635">
        <f>IF(Select2=1,Wood!$K74,"")</f>
        <v>0</v>
      </c>
      <c r="H72" s="644">
        <f>IF(Select2=1,Textiles!$K74,"")</f>
        <v>8.394572759478421E-4</v>
      </c>
      <c r="I72" s="645">
        <f>Sludge!K74</f>
        <v>0</v>
      </c>
      <c r="J72" s="645" t="str">
        <f>IF(Select2=2,MSW!$K74,"")</f>
        <v/>
      </c>
      <c r="K72" s="645">
        <f>Industry!$K74</f>
        <v>0</v>
      </c>
      <c r="L72" s="646">
        <f t="shared" si="3"/>
        <v>5.1094585443433203E-3</v>
      </c>
      <c r="M72" s="647">
        <f>Recovery_OX!C67</f>
        <v>0</v>
      </c>
      <c r="N72" s="605"/>
      <c r="O72" s="648">
        <f>(L72-M72)*(1-Recovery_OX!F67)</f>
        <v>5.1094585443433203E-3</v>
      </c>
      <c r="P72" s="604"/>
      <c r="Q72" s="606"/>
      <c r="S72" s="649">
        <f t="shared" si="2"/>
        <v>2055</v>
      </c>
      <c r="T72" s="643">
        <f>IF(Select2=1,Food!$W74,"")</f>
        <v>7.0047634167557106E-6</v>
      </c>
      <c r="U72" s="644">
        <f>IF(Select2=1,Paper!$W74,"")</f>
        <v>7.325553092999944E-3</v>
      </c>
      <c r="V72" s="635">
        <f>IF(Select2=1,Nappies!$W74,"")</f>
        <v>0</v>
      </c>
      <c r="W72" s="644">
        <f>IF(Select2=1,Garden!$W74,"")</f>
        <v>0</v>
      </c>
      <c r="X72" s="635">
        <f>IF(Select2=1,Wood!$W74,"")</f>
        <v>8.2852501828806994E-3</v>
      </c>
      <c r="Y72" s="644">
        <f>IF(Select2=1,Textiles!$W74,"")</f>
        <v>9.1995317912092322E-4</v>
      </c>
      <c r="Z72" s="637">
        <f>Sludge!W74</f>
        <v>0</v>
      </c>
      <c r="AA72" s="637" t="str">
        <f>IF(Select2=2,MSW!$W74,"")</f>
        <v/>
      </c>
      <c r="AB72" s="645">
        <f>Industry!$W74</f>
        <v>0</v>
      </c>
      <c r="AC72" s="646">
        <f t="shared" si="4"/>
        <v>1.6537761218418323E-2</v>
      </c>
      <c r="AD72" s="647">
        <f>Recovery_OX!R67</f>
        <v>0</v>
      </c>
      <c r="AE72" s="605"/>
      <c r="AF72" s="650">
        <f>(AC72-AD72)*(1-Recovery_OX!U67)</f>
        <v>1.6537761218418323E-2</v>
      </c>
    </row>
    <row r="73" spans="2:32">
      <c r="B73" s="597">
        <f t="shared" si="1"/>
        <v>2056</v>
      </c>
      <c r="C73" s="643">
        <f>IF(Select2=1,Food!$K75,"")</f>
        <v>7.0181076928574033E-6</v>
      </c>
      <c r="D73" s="644">
        <f>IF(Select2=1,Paper!$K75,"")</f>
        <v>3.3058654087521279E-3</v>
      </c>
      <c r="E73" s="635">
        <f>IF(Select2=1,Nappies!$K75,"")</f>
        <v>6.0234612572561267E-4</v>
      </c>
      <c r="F73" s="644">
        <f>IF(Select2=1,Garden!$K75,"")</f>
        <v>0</v>
      </c>
      <c r="G73" s="635">
        <f>IF(Select2=1,Wood!$K75,"")</f>
        <v>0</v>
      </c>
      <c r="H73" s="644">
        <f>IF(Select2=1,Textiles!$K75,"")</f>
        <v>7.8270477616885017E-4</v>
      </c>
      <c r="I73" s="645">
        <f>Sludge!K75</f>
        <v>0</v>
      </c>
      <c r="J73" s="645" t="str">
        <f>IF(Select2=2,MSW!$K75,"")</f>
        <v/>
      </c>
      <c r="K73" s="645">
        <f>Industry!$K75</f>
        <v>0</v>
      </c>
      <c r="L73" s="646">
        <f t="shared" si="3"/>
        <v>4.6979344183394481E-3</v>
      </c>
      <c r="M73" s="647">
        <f>Recovery_OX!C68</f>
        <v>0</v>
      </c>
      <c r="N73" s="605"/>
      <c r="O73" s="648">
        <f>(L73-M73)*(1-Recovery_OX!F68)</f>
        <v>4.6979344183394481E-3</v>
      </c>
      <c r="P73" s="604"/>
      <c r="Q73" s="606"/>
      <c r="S73" s="649">
        <f t="shared" si="2"/>
        <v>2056</v>
      </c>
      <c r="T73" s="643">
        <f>IF(Select2=1,Food!$W75,"")</f>
        <v>4.6954333359884496E-6</v>
      </c>
      <c r="U73" s="644">
        <f>IF(Select2=1,Paper!$W75,"")</f>
        <v>6.8303004313060517E-3</v>
      </c>
      <c r="V73" s="635">
        <f>IF(Select2=1,Nappies!$W75,"")</f>
        <v>0</v>
      </c>
      <c r="W73" s="644">
        <f>IF(Select2=1,Garden!$W75,"")</f>
        <v>0</v>
      </c>
      <c r="X73" s="635">
        <f>IF(Select2=1,Wood!$W75,"")</f>
        <v>8.0002824516385955E-3</v>
      </c>
      <c r="Y73" s="644">
        <f>IF(Select2=1,Textiles!$W75,"")</f>
        <v>8.5775865881517854E-4</v>
      </c>
      <c r="Z73" s="637">
        <f>Sludge!W75</f>
        <v>0</v>
      </c>
      <c r="AA73" s="637" t="str">
        <f>IF(Select2=2,MSW!$W75,"")</f>
        <v/>
      </c>
      <c r="AB73" s="645">
        <f>Industry!$W75</f>
        <v>0</v>
      </c>
      <c r="AC73" s="646">
        <f t="shared" si="4"/>
        <v>1.5693036975095814E-2</v>
      </c>
      <c r="AD73" s="647">
        <f>Recovery_OX!R68</f>
        <v>0</v>
      </c>
      <c r="AE73" s="605"/>
      <c r="AF73" s="650">
        <f>(AC73-AD73)*(1-Recovery_OX!U68)</f>
        <v>1.5693036975095814E-2</v>
      </c>
    </row>
    <row r="74" spans="2:32">
      <c r="B74" s="597">
        <f t="shared" si="1"/>
        <v>2057</v>
      </c>
      <c r="C74" s="643">
        <f>IF(Select2=1,Food!$K76,"")</f>
        <v>4.7043782717592489E-6</v>
      </c>
      <c r="D74" s="644">
        <f>IF(Select2=1,Paper!$K76,"")</f>
        <v>3.0823684765613362E-3</v>
      </c>
      <c r="E74" s="635">
        <f>IF(Select2=1,Nappies!$K76,"")</f>
        <v>5.0817823368784129E-4</v>
      </c>
      <c r="F74" s="644">
        <f>IF(Select2=1,Garden!$K76,"")</f>
        <v>0</v>
      </c>
      <c r="G74" s="635">
        <f>IF(Select2=1,Wood!$K76,"")</f>
        <v>0</v>
      </c>
      <c r="H74" s="644">
        <f>IF(Select2=1,Textiles!$K76,"")</f>
        <v>7.2978909611070436E-4</v>
      </c>
      <c r="I74" s="645">
        <f>Sludge!K76</f>
        <v>0</v>
      </c>
      <c r="J74" s="645" t="str">
        <f>IF(Select2=2,MSW!$K76,"")</f>
        <v/>
      </c>
      <c r="K74" s="645">
        <f>Industry!$K76</f>
        <v>0</v>
      </c>
      <c r="L74" s="646">
        <f t="shared" si="3"/>
        <v>4.3250401846316412E-3</v>
      </c>
      <c r="M74" s="647">
        <f>Recovery_OX!C69</f>
        <v>0</v>
      </c>
      <c r="N74" s="605"/>
      <c r="O74" s="648">
        <f>(L74-M74)*(1-Recovery_OX!F69)</f>
        <v>4.3250401846316412E-3</v>
      </c>
      <c r="P74" s="604"/>
      <c r="Q74" s="606"/>
      <c r="S74" s="649">
        <f t="shared" si="2"/>
        <v>2057</v>
      </c>
      <c r="T74" s="643">
        <f>IF(Select2=1,Food!$W76,"")</f>
        <v>3.1474430899370531E-6</v>
      </c>
      <c r="U74" s="644">
        <f>IF(Select2=1,Paper!$W76,"")</f>
        <v>6.3685299102506955E-3</v>
      </c>
      <c r="V74" s="635">
        <f>IF(Select2=1,Nappies!$W76,"")</f>
        <v>0</v>
      </c>
      <c r="W74" s="644">
        <f>IF(Select2=1,Garden!$W76,"")</f>
        <v>0</v>
      </c>
      <c r="X74" s="635">
        <f>IF(Select2=1,Wood!$W76,"")</f>
        <v>7.725116066892591E-3</v>
      </c>
      <c r="Y74" s="644">
        <f>IF(Select2=1,Textiles!$W76,"")</f>
        <v>7.9976887245008729E-4</v>
      </c>
      <c r="Z74" s="637">
        <f>Sludge!W76</f>
        <v>0</v>
      </c>
      <c r="AA74" s="637" t="str">
        <f>IF(Select2=2,MSW!$W76,"")</f>
        <v/>
      </c>
      <c r="AB74" s="645">
        <f>Industry!$W76</f>
        <v>0</v>
      </c>
      <c r="AC74" s="646">
        <f t="shared" si="4"/>
        <v>1.489656229268331E-2</v>
      </c>
      <c r="AD74" s="647">
        <f>Recovery_OX!R69</f>
        <v>0</v>
      </c>
      <c r="AE74" s="605"/>
      <c r="AF74" s="650">
        <f>(AC74-AD74)*(1-Recovery_OX!U69)</f>
        <v>1.489656229268331E-2</v>
      </c>
    </row>
    <row r="75" spans="2:32">
      <c r="B75" s="597">
        <f t="shared" si="1"/>
        <v>2058</v>
      </c>
      <c r="C75" s="643">
        <f>IF(Select2=1,Food!$K77,"")</f>
        <v>3.1534390596947213E-6</v>
      </c>
      <c r="D75" s="644">
        <f>IF(Select2=1,Paper!$K77,"")</f>
        <v>2.8739813182187025E-3</v>
      </c>
      <c r="E75" s="635">
        <f>IF(Select2=1,Nappies!$K77,"")</f>
        <v>4.2873209632252686E-4</v>
      </c>
      <c r="F75" s="644">
        <f>IF(Select2=1,Garden!$K77,"")</f>
        <v>0</v>
      </c>
      <c r="G75" s="635">
        <f>IF(Select2=1,Wood!$K77,"")</f>
        <v>0</v>
      </c>
      <c r="H75" s="644">
        <f>IF(Select2=1,Textiles!$K77,"")</f>
        <v>6.8045084304836894E-4</v>
      </c>
      <c r="I75" s="645">
        <f>Sludge!K77</f>
        <v>0</v>
      </c>
      <c r="J75" s="645" t="str">
        <f>IF(Select2=2,MSW!$K77,"")</f>
        <v/>
      </c>
      <c r="K75" s="645">
        <f>Industry!$K77</f>
        <v>0</v>
      </c>
      <c r="L75" s="646">
        <f t="shared" si="3"/>
        <v>3.9863176966492934E-3</v>
      </c>
      <c r="M75" s="647">
        <f>Recovery_OX!C70</f>
        <v>0</v>
      </c>
      <c r="N75" s="605"/>
      <c r="O75" s="648">
        <f>(L75-M75)*(1-Recovery_OX!F70)</f>
        <v>3.9863176966492934E-3</v>
      </c>
      <c r="P75" s="604"/>
      <c r="Q75" s="606"/>
      <c r="S75" s="649">
        <f t="shared" si="2"/>
        <v>2058</v>
      </c>
      <c r="T75" s="643">
        <f>IF(Select2=1,Food!$W77,"")</f>
        <v>2.1097941969411606E-6</v>
      </c>
      <c r="U75" s="644">
        <f>IF(Select2=1,Paper!$W77,"")</f>
        <v>5.9379779302039318E-3</v>
      </c>
      <c r="V75" s="635">
        <f>IF(Select2=1,Nappies!$W77,"")</f>
        <v>0</v>
      </c>
      <c r="W75" s="644">
        <f>IF(Select2=1,Garden!$W77,"")</f>
        <v>0</v>
      </c>
      <c r="X75" s="635">
        <f>IF(Select2=1,Wood!$W77,"")</f>
        <v>7.4594139154098345E-3</v>
      </c>
      <c r="Y75" s="644">
        <f>IF(Select2=1,Textiles!$W77,"")</f>
        <v>7.4569955402561006E-4</v>
      </c>
      <c r="Z75" s="637">
        <f>Sludge!W77</f>
        <v>0</v>
      </c>
      <c r="AA75" s="637" t="str">
        <f>IF(Select2=2,MSW!$W77,"")</f>
        <v/>
      </c>
      <c r="AB75" s="645">
        <f>Industry!$W77</f>
        <v>0</v>
      </c>
      <c r="AC75" s="646">
        <f t="shared" si="4"/>
        <v>1.4145201193836318E-2</v>
      </c>
      <c r="AD75" s="647">
        <f>Recovery_OX!R70</f>
        <v>0</v>
      </c>
      <c r="AE75" s="605"/>
      <c r="AF75" s="650">
        <f>(AC75-AD75)*(1-Recovery_OX!U70)</f>
        <v>1.4145201193836318E-2</v>
      </c>
    </row>
    <row r="76" spans="2:32">
      <c r="B76" s="597">
        <f t="shared" si="1"/>
        <v>2059</v>
      </c>
      <c r="C76" s="643">
        <f>IF(Select2=1,Food!$K78,"")</f>
        <v>2.1138134156651488E-6</v>
      </c>
      <c r="D76" s="644">
        <f>IF(Select2=1,Paper!$K78,"")</f>
        <v>2.6796824196322682E-3</v>
      </c>
      <c r="E76" s="635">
        <f>IF(Select2=1,Nappies!$K78,"")</f>
        <v>3.6170618541292768E-4</v>
      </c>
      <c r="F76" s="644">
        <f>IF(Select2=1,Garden!$K78,"")</f>
        <v>0</v>
      </c>
      <c r="G76" s="635">
        <f>IF(Select2=1,Wood!$K78,"")</f>
        <v>0</v>
      </c>
      <c r="H76" s="644">
        <f>IF(Select2=1,Textiles!$K78,"")</f>
        <v>6.3444816080809158E-4</v>
      </c>
      <c r="I76" s="645">
        <f>Sludge!K78</f>
        <v>0</v>
      </c>
      <c r="J76" s="645" t="str">
        <f>IF(Select2=2,MSW!$K78,"")</f>
        <v/>
      </c>
      <c r="K76" s="645">
        <f>Industry!$K78</f>
        <v>0</v>
      </c>
      <c r="L76" s="646">
        <f t="shared" si="3"/>
        <v>3.6779505792689533E-3</v>
      </c>
      <c r="M76" s="647">
        <f>Recovery_OX!C71</f>
        <v>0</v>
      </c>
      <c r="N76" s="605"/>
      <c r="O76" s="648">
        <f>(L76-M76)*(1-Recovery_OX!F71)</f>
        <v>3.6779505792689533E-3</v>
      </c>
      <c r="P76" s="604"/>
      <c r="Q76" s="606"/>
      <c r="S76" s="649">
        <f t="shared" si="2"/>
        <v>2059</v>
      </c>
      <c r="T76" s="643">
        <f>IF(Select2=1,Food!$W78,"")</f>
        <v>1.4142373432193235E-6</v>
      </c>
      <c r="U76" s="644">
        <f>IF(Select2=1,Paper!$W78,"")</f>
        <v>5.5365339248600598E-3</v>
      </c>
      <c r="V76" s="635">
        <f>IF(Select2=1,Nappies!$W78,"")</f>
        <v>0</v>
      </c>
      <c r="W76" s="644">
        <f>IF(Select2=1,Garden!$W78,"")</f>
        <v>0</v>
      </c>
      <c r="X76" s="635">
        <f>IF(Select2=1,Wood!$W78,"")</f>
        <v>7.2028504788267979E-3</v>
      </c>
      <c r="Y76" s="644">
        <f>IF(Select2=1,Textiles!$W78,"")</f>
        <v>6.9528565568010051E-4</v>
      </c>
      <c r="Z76" s="637">
        <f>Sludge!W78</f>
        <v>0</v>
      </c>
      <c r="AA76" s="637" t="str">
        <f>IF(Select2=2,MSW!$W78,"")</f>
        <v/>
      </c>
      <c r="AB76" s="645">
        <f>Industry!$W78</f>
        <v>0</v>
      </c>
      <c r="AC76" s="646">
        <f t="shared" si="4"/>
        <v>1.3436084296710178E-2</v>
      </c>
      <c r="AD76" s="647">
        <f>Recovery_OX!R71</f>
        <v>0</v>
      </c>
      <c r="AE76" s="605"/>
      <c r="AF76" s="650">
        <f>(AC76-AD76)*(1-Recovery_OX!U71)</f>
        <v>1.3436084296710178E-2</v>
      </c>
    </row>
    <row r="77" spans="2:32">
      <c r="B77" s="597">
        <f t="shared" si="1"/>
        <v>2060</v>
      </c>
      <c r="C77" s="643">
        <f>IF(Select2=1,Food!$K79,"")</f>
        <v>1.4169315060994146E-6</v>
      </c>
      <c r="D77" s="644">
        <f>IF(Select2=1,Paper!$K79,"")</f>
        <v>2.4985193273757448E-3</v>
      </c>
      <c r="E77" s="635">
        <f>IF(Select2=1,Nappies!$K79,"")</f>
        <v>3.051587825781752E-4</v>
      </c>
      <c r="F77" s="644">
        <f>IF(Select2=1,Garden!$K79,"")</f>
        <v>0</v>
      </c>
      <c r="G77" s="635">
        <f>IF(Select2=1,Wood!$K79,"")</f>
        <v>0</v>
      </c>
      <c r="H77" s="644">
        <f>IF(Select2=1,Textiles!$K79,"")</f>
        <v>5.9155554418815982E-4</v>
      </c>
      <c r="I77" s="645">
        <f>Sludge!K79</f>
        <v>0</v>
      </c>
      <c r="J77" s="645" t="str">
        <f>IF(Select2=2,MSW!$K79,"")</f>
        <v/>
      </c>
      <c r="K77" s="645">
        <f>Industry!$K79</f>
        <v>0</v>
      </c>
      <c r="L77" s="646">
        <f t="shared" si="3"/>
        <v>3.3966505856481794E-3</v>
      </c>
      <c r="M77" s="647">
        <f>Recovery_OX!C72</f>
        <v>0</v>
      </c>
      <c r="N77" s="605"/>
      <c r="O77" s="648">
        <f>(L77-M77)*(1-Recovery_OX!F72)</f>
        <v>3.3966505856481794E-3</v>
      </c>
      <c r="P77" s="604"/>
      <c r="Q77" s="606"/>
      <c r="S77" s="649">
        <f t="shared" si="2"/>
        <v>2060</v>
      </c>
      <c r="T77" s="643">
        <f>IF(Select2=1,Food!$W79,"")</f>
        <v>9.4799164101209725E-7</v>
      </c>
      <c r="U77" s="644">
        <f>IF(Select2=1,Paper!$W79,"")</f>
        <v>5.1622300152391436E-3</v>
      </c>
      <c r="V77" s="635">
        <f>IF(Select2=1,Nappies!$W79,"")</f>
        <v>0</v>
      </c>
      <c r="W77" s="644">
        <f>IF(Select2=1,Garden!$W79,"")</f>
        <v>0</v>
      </c>
      <c r="X77" s="635">
        <f>IF(Select2=1,Wood!$W79,"")</f>
        <v>6.9551114348485616E-3</v>
      </c>
      <c r="Y77" s="644">
        <f>IF(Select2=1,Textiles!$W79,"")</f>
        <v>6.4828004842538078E-4</v>
      </c>
      <c r="Z77" s="637">
        <f>Sludge!W79</f>
        <v>0</v>
      </c>
      <c r="AA77" s="637" t="str">
        <f>IF(Select2=2,MSW!$W79,"")</f>
        <v/>
      </c>
      <c r="AB77" s="645">
        <f>Industry!$W79</f>
        <v>0</v>
      </c>
      <c r="AC77" s="646">
        <f t="shared" si="4"/>
        <v>1.2766569490154098E-2</v>
      </c>
      <c r="AD77" s="647">
        <f>Recovery_OX!R72</f>
        <v>0</v>
      </c>
      <c r="AE77" s="605"/>
      <c r="AF77" s="650">
        <f>(AC77-AD77)*(1-Recovery_OX!U72)</f>
        <v>1.2766569490154098E-2</v>
      </c>
    </row>
    <row r="78" spans="2:32">
      <c r="B78" s="597">
        <f t="shared" si="1"/>
        <v>2061</v>
      </c>
      <c r="C78" s="643">
        <f>IF(Select2=1,Food!$K80,"")</f>
        <v>9.4979759239790733E-7</v>
      </c>
      <c r="D78" s="644">
        <f>IF(Select2=1,Paper!$K80,"")</f>
        <v>2.3296039797607113E-3</v>
      </c>
      <c r="E78" s="635">
        <f>IF(Select2=1,Nappies!$K80,"")</f>
        <v>2.5745172833659195E-4</v>
      </c>
      <c r="F78" s="644">
        <f>IF(Select2=1,Garden!$K80,"")</f>
        <v>0</v>
      </c>
      <c r="G78" s="635">
        <f>IF(Select2=1,Wood!$K80,"")</f>
        <v>0</v>
      </c>
      <c r="H78" s="644">
        <f>IF(Select2=1,Textiles!$K80,"")</f>
        <v>5.5156273353214021E-4</v>
      </c>
      <c r="I78" s="645">
        <f>Sludge!K80</f>
        <v>0</v>
      </c>
      <c r="J78" s="645" t="str">
        <f>IF(Select2=2,MSW!$K80,"")</f>
        <v/>
      </c>
      <c r="K78" s="645">
        <f>Industry!$K80</f>
        <v>0</v>
      </c>
      <c r="L78" s="646">
        <f t="shared" si="3"/>
        <v>3.1395682392218417E-3</v>
      </c>
      <c r="M78" s="647">
        <f>Recovery_OX!C73</f>
        <v>0</v>
      </c>
      <c r="N78" s="605"/>
      <c r="O78" s="648">
        <f>(L78-M78)*(1-Recovery_OX!F73)</f>
        <v>3.1395682392218417E-3</v>
      </c>
      <c r="P78" s="604"/>
      <c r="Q78" s="606"/>
      <c r="S78" s="649">
        <f t="shared" si="2"/>
        <v>2061</v>
      </c>
      <c r="T78" s="643">
        <f>IF(Select2=1,Food!$W80,"")</f>
        <v>6.3545780044463027E-7</v>
      </c>
      <c r="U78" s="644">
        <f>IF(Select2=1,Paper!$W80,"")</f>
        <v>4.8132313631419664E-3</v>
      </c>
      <c r="V78" s="635">
        <f>IF(Select2=1,Nappies!$W80,"")</f>
        <v>0</v>
      </c>
      <c r="W78" s="644">
        <f>IF(Select2=1,Garden!$W80,"")</f>
        <v>0</v>
      </c>
      <c r="X78" s="635">
        <f>IF(Select2=1,Wood!$W80,"")</f>
        <v>6.7158932721647054E-3</v>
      </c>
      <c r="Y78" s="644">
        <f>IF(Select2=1,Textiles!$W80,"")</f>
        <v>6.0445231072015393E-4</v>
      </c>
      <c r="Z78" s="637">
        <f>Sludge!W80</f>
        <v>0</v>
      </c>
      <c r="AA78" s="637" t="str">
        <f>IF(Select2=2,MSW!$W80,"")</f>
        <v/>
      </c>
      <c r="AB78" s="645">
        <f>Industry!$W80</f>
        <v>0</v>
      </c>
      <c r="AC78" s="646">
        <f t="shared" si="4"/>
        <v>1.213421240382727E-2</v>
      </c>
      <c r="AD78" s="647">
        <f>Recovery_OX!R73</f>
        <v>0</v>
      </c>
      <c r="AE78" s="605"/>
      <c r="AF78" s="650">
        <f>(AC78-AD78)*(1-Recovery_OX!U73)</f>
        <v>1.213421240382727E-2</v>
      </c>
    </row>
    <row r="79" spans="2:32">
      <c r="B79" s="597">
        <f t="shared" si="1"/>
        <v>2062</v>
      </c>
      <c r="C79" s="643">
        <f>IF(Select2=1,Food!$K81,"")</f>
        <v>6.3666836586070469E-7</v>
      </c>
      <c r="D79" s="644">
        <f>IF(Select2=1,Paper!$K81,"")</f>
        <v>2.172108353557189E-3</v>
      </c>
      <c r="E79" s="635">
        <f>IF(Select2=1,Nappies!$K81,"")</f>
        <v>2.1720296516951289E-4</v>
      </c>
      <c r="F79" s="644">
        <f>IF(Select2=1,Garden!$K81,"")</f>
        <v>0</v>
      </c>
      <c r="G79" s="635">
        <f>IF(Select2=1,Wood!$K81,"")</f>
        <v>0</v>
      </c>
      <c r="H79" s="644">
        <f>IF(Select2=1,Textiles!$K81,"")</f>
        <v>5.1427368403579891E-4</v>
      </c>
      <c r="I79" s="645">
        <f>Sludge!K81</f>
        <v>0</v>
      </c>
      <c r="J79" s="645" t="str">
        <f>IF(Select2=2,MSW!$K81,"")</f>
        <v/>
      </c>
      <c r="K79" s="645">
        <f>Industry!$K81</f>
        <v>0</v>
      </c>
      <c r="L79" s="646">
        <f t="shared" si="3"/>
        <v>2.9042216711283615E-3</v>
      </c>
      <c r="M79" s="647">
        <f>Recovery_OX!C74</f>
        <v>0</v>
      </c>
      <c r="N79" s="605"/>
      <c r="O79" s="648">
        <f>(L79-M79)*(1-Recovery_OX!F74)</f>
        <v>2.9042216711283615E-3</v>
      </c>
      <c r="P79" s="604"/>
      <c r="Q79" s="606"/>
      <c r="S79" s="649">
        <f t="shared" si="2"/>
        <v>2062</v>
      </c>
      <c r="T79" s="643">
        <f>IF(Select2=1,Food!$W81,"")</f>
        <v>4.2596010204775067E-7</v>
      </c>
      <c r="U79" s="644">
        <f>IF(Select2=1,Paper!$W81,"")</f>
        <v>4.4878271767710524E-3</v>
      </c>
      <c r="V79" s="635">
        <f>IF(Select2=1,Nappies!$W81,"")</f>
        <v>0</v>
      </c>
      <c r="W79" s="644">
        <f>IF(Select2=1,Garden!$W81,"")</f>
        <v>0</v>
      </c>
      <c r="X79" s="635">
        <f>IF(Select2=1,Wood!$W81,"")</f>
        <v>6.4849029186099891E-3</v>
      </c>
      <c r="Y79" s="644">
        <f>IF(Select2=1,Textiles!$W81,"")</f>
        <v>5.6358759894334148E-4</v>
      </c>
      <c r="Z79" s="637">
        <f>Sludge!W81</f>
        <v>0</v>
      </c>
      <c r="AA79" s="637" t="str">
        <f>IF(Select2=2,MSW!$W81,"")</f>
        <v/>
      </c>
      <c r="AB79" s="645">
        <f>Industry!$W81</f>
        <v>0</v>
      </c>
      <c r="AC79" s="646">
        <f t="shared" si="4"/>
        <v>1.153674365442643E-2</v>
      </c>
      <c r="AD79" s="647">
        <f>Recovery_OX!R74</f>
        <v>0</v>
      </c>
      <c r="AE79" s="605"/>
      <c r="AF79" s="650">
        <f>(AC79-AD79)*(1-Recovery_OX!U74)</f>
        <v>1.153674365442643E-2</v>
      </c>
    </row>
    <row r="80" spans="2:32">
      <c r="B80" s="597">
        <f t="shared" si="1"/>
        <v>2063</v>
      </c>
      <c r="C80" s="643">
        <f>IF(Select2=1,Food!$K82,"")</f>
        <v>4.2677156831318278E-7</v>
      </c>
      <c r="D80" s="644">
        <f>IF(Select2=1,Paper!$K82,"")</f>
        <v>2.0252604050228075E-3</v>
      </c>
      <c r="E80" s="635">
        <f>IF(Select2=1,Nappies!$K82,"")</f>
        <v>1.8324649977392778E-4</v>
      </c>
      <c r="F80" s="644">
        <f>IF(Select2=1,Garden!$K82,"")</f>
        <v>0</v>
      </c>
      <c r="G80" s="635">
        <f>IF(Select2=1,Wood!$K82,"")</f>
        <v>0</v>
      </c>
      <c r="H80" s="644">
        <f>IF(Select2=1,Textiles!$K82,"")</f>
        <v>4.795056047352433E-4</v>
      </c>
      <c r="I80" s="645">
        <f>Sludge!K82</f>
        <v>0</v>
      </c>
      <c r="J80" s="645" t="str">
        <f>IF(Select2=2,MSW!$K82,"")</f>
        <v/>
      </c>
      <c r="K80" s="645">
        <f>Industry!$K82</f>
        <v>0</v>
      </c>
      <c r="L80" s="646">
        <f t="shared" si="3"/>
        <v>2.6884392811002914E-3</v>
      </c>
      <c r="M80" s="647">
        <f>Recovery_OX!C75</f>
        <v>0</v>
      </c>
      <c r="N80" s="605"/>
      <c r="O80" s="648">
        <f>(L80-M80)*(1-Recovery_OX!F75)</f>
        <v>2.6884392811002914E-3</v>
      </c>
      <c r="P80" s="604"/>
      <c r="Q80" s="606"/>
      <c r="S80" s="649">
        <f t="shared" si="2"/>
        <v>2063</v>
      </c>
      <c r="T80" s="643">
        <f>IF(Select2=1,Food!$W82,"")</f>
        <v>2.8552959521399382E-7</v>
      </c>
      <c r="U80" s="644">
        <f>IF(Select2=1,Paper!$W82,"")</f>
        <v>4.184422324427289E-3</v>
      </c>
      <c r="V80" s="635">
        <f>IF(Select2=1,Nappies!$W82,"")</f>
        <v>0</v>
      </c>
      <c r="W80" s="644">
        <f>IF(Select2=1,Garden!$W82,"")</f>
        <v>0</v>
      </c>
      <c r="X80" s="635">
        <f>IF(Select2=1,Wood!$W82,"")</f>
        <v>6.2618573821143064E-3</v>
      </c>
      <c r="Y80" s="644">
        <f>IF(Select2=1,Textiles!$W82,"")</f>
        <v>5.2548559423040383E-4</v>
      </c>
      <c r="Z80" s="637">
        <f>Sludge!W82</f>
        <v>0</v>
      </c>
      <c r="AA80" s="637" t="str">
        <f>IF(Select2=2,MSW!$W82,"")</f>
        <v/>
      </c>
      <c r="AB80" s="645">
        <f>Industry!$W82</f>
        <v>0</v>
      </c>
      <c r="AC80" s="646">
        <f t="shared" si="4"/>
        <v>1.0972050830367213E-2</v>
      </c>
      <c r="AD80" s="647">
        <f>Recovery_OX!R75</f>
        <v>0</v>
      </c>
      <c r="AE80" s="605"/>
      <c r="AF80" s="650">
        <f>(AC80-AD80)*(1-Recovery_OX!U75)</f>
        <v>1.0972050830367213E-2</v>
      </c>
    </row>
    <row r="81" spans="2:32">
      <c r="B81" s="597">
        <f t="shared" si="1"/>
        <v>2064</v>
      </c>
      <c r="C81" s="643">
        <f>IF(Select2=1,Food!$K83,"")</f>
        <v>2.8607353731839469E-7</v>
      </c>
      <c r="D81" s="644">
        <f>IF(Select2=1,Paper!$K83,"")</f>
        <v>1.8883402853434833E-3</v>
      </c>
      <c r="E81" s="635">
        <f>IF(Select2=1,Nappies!$K83,"")</f>
        <v>1.5459862462370005E-4</v>
      </c>
      <c r="F81" s="644">
        <f>IF(Select2=1,Garden!$K83,"")</f>
        <v>0</v>
      </c>
      <c r="G81" s="635">
        <f>IF(Select2=1,Wood!$K83,"")</f>
        <v>0</v>
      </c>
      <c r="H81" s="644">
        <f>IF(Select2=1,Textiles!$K83,"")</f>
        <v>4.4708806246540514E-4</v>
      </c>
      <c r="I81" s="645">
        <f>Sludge!K83</f>
        <v>0</v>
      </c>
      <c r="J81" s="645" t="str">
        <f>IF(Select2=2,MSW!$K83,"")</f>
        <v/>
      </c>
      <c r="K81" s="645">
        <f>Industry!$K83</f>
        <v>0</v>
      </c>
      <c r="L81" s="646">
        <f t="shared" si="3"/>
        <v>2.4903130459699068E-3</v>
      </c>
      <c r="M81" s="647">
        <f>Recovery_OX!C76</f>
        <v>0</v>
      </c>
      <c r="N81" s="605"/>
      <c r="O81" s="648">
        <f>(L81-M81)*(1-Recovery_OX!F76)</f>
        <v>2.4903130459699068E-3</v>
      </c>
      <c r="P81" s="604"/>
      <c r="Q81" s="606"/>
      <c r="S81" s="649">
        <f t="shared" si="2"/>
        <v>2064</v>
      </c>
      <c r="T81" s="643">
        <f>IF(Select2=1,Food!$W83,"")</f>
        <v>1.9139621140838182E-7</v>
      </c>
      <c r="U81" s="644">
        <f>IF(Select2=1,Paper!$W83,"")</f>
        <v>3.9015295151724871E-3</v>
      </c>
      <c r="V81" s="635">
        <f>IF(Select2=1,Nappies!$W83,"")</f>
        <v>0</v>
      </c>
      <c r="W81" s="644">
        <f>IF(Select2=1,Garden!$W83,"")</f>
        <v>0</v>
      </c>
      <c r="X81" s="635">
        <f>IF(Select2=1,Wood!$W83,"")</f>
        <v>6.0464834040020003E-3</v>
      </c>
      <c r="Y81" s="644">
        <f>IF(Select2=1,Textiles!$W83,"")</f>
        <v>4.8995952051003328E-4</v>
      </c>
      <c r="Z81" s="637">
        <f>Sludge!W83</f>
        <v>0</v>
      </c>
      <c r="AA81" s="637" t="str">
        <f>IF(Select2=2,MSW!$W83,"")</f>
        <v/>
      </c>
      <c r="AB81" s="645">
        <f>Industry!$W83</f>
        <v>0</v>
      </c>
      <c r="AC81" s="646">
        <f t="shared" ref="AC81:AC97" si="5">SUM(T81:AA81)</f>
        <v>1.0438163835895929E-2</v>
      </c>
      <c r="AD81" s="647">
        <f>Recovery_OX!R76</f>
        <v>0</v>
      </c>
      <c r="AE81" s="605"/>
      <c r="AF81" s="650">
        <f>(AC81-AD81)*(1-Recovery_OX!U76)</f>
        <v>1.0438163835895929E-2</v>
      </c>
    </row>
    <row r="82" spans="2:32">
      <c r="B82" s="597">
        <f t="shared" ref="B82:B97" si="6">B81+1</f>
        <v>2065</v>
      </c>
      <c r="C82" s="643">
        <f>IF(Select2=1,Food!$K84,"")</f>
        <v>1.9176082670484451E-7</v>
      </c>
      <c r="D82" s="644">
        <f>IF(Select2=1,Paper!$K84,"")</f>
        <v>1.7606768119336992E-3</v>
      </c>
      <c r="E82" s="635">
        <f>IF(Select2=1,Nappies!$K84,"")</f>
        <v>1.3042942028920708E-4</v>
      </c>
      <c r="F82" s="644">
        <f>IF(Select2=1,Garden!$K84,"")</f>
        <v>0</v>
      </c>
      <c r="G82" s="635">
        <f>IF(Select2=1,Wood!$K84,"")</f>
        <v>0</v>
      </c>
      <c r="H82" s="644">
        <f>IF(Select2=1,Textiles!$K84,"")</f>
        <v>4.1686214639646835E-4</v>
      </c>
      <c r="I82" s="645">
        <f>Sludge!K84</f>
        <v>0</v>
      </c>
      <c r="J82" s="645" t="str">
        <f>IF(Select2=2,MSW!$K84,"")</f>
        <v/>
      </c>
      <c r="K82" s="645">
        <f>Industry!$K84</f>
        <v>0</v>
      </c>
      <c r="L82" s="646">
        <f t="shared" si="3"/>
        <v>2.3081601394460798E-3</v>
      </c>
      <c r="M82" s="647">
        <f>Recovery_OX!C77</f>
        <v>0</v>
      </c>
      <c r="N82" s="605"/>
      <c r="O82" s="648">
        <f>(L82-M82)*(1-Recovery_OX!F77)</f>
        <v>2.3081601394460798E-3</v>
      </c>
      <c r="P82" s="604"/>
      <c r="Q82" s="606"/>
      <c r="S82" s="649">
        <f t="shared" ref="S82:S97" si="7">S81+1</f>
        <v>2065</v>
      </c>
      <c r="T82" s="643">
        <f>IF(Select2=1,Food!$W84,"")</f>
        <v>1.2829671724231347E-7</v>
      </c>
      <c r="U82" s="644">
        <f>IF(Select2=1,Paper!$W84,"")</f>
        <v>3.637762008127478E-3</v>
      </c>
      <c r="V82" s="635">
        <f>IF(Select2=1,Nappies!$W84,"")</f>
        <v>0</v>
      </c>
      <c r="W82" s="644">
        <f>IF(Select2=1,Garden!$W84,"")</f>
        <v>0</v>
      </c>
      <c r="X82" s="635">
        <f>IF(Select2=1,Wood!$W84,"")</f>
        <v>5.8385171242158196E-3</v>
      </c>
      <c r="Y82" s="644">
        <f>IF(Select2=1,Textiles!$W84,"")</f>
        <v>4.5683522892763677E-4</v>
      </c>
      <c r="Z82" s="637">
        <f>Sludge!W84</f>
        <v>0</v>
      </c>
      <c r="AA82" s="637" t="str">
        <f>IF(Select2=2,MSW!$W84,"")</f>
        <v/>
      </c>
      <c r="AB82" s="645">
        <f>Industry!$W84</f>
        <v>0</v>
      </c>
      <c r="AC82" s="646">
        <f t="shared" si="5"/>
        <v>9.9332426579881762E-3</v>
      </c>
      <c r="AD82" s="647">
        <f>Recovery_OX!R77</f>
        <v>0</v>
      </c>
      <c r="AE82" s="605"/>
      <c r="AF82" s="650">
        <f>(AC82-AD82)*(1-Recovery_OX!U77)</f>
        <v>9.9332426579881762E-3</v>
      </c>
    </row>
    <row r="83" spans="2:32">
      <c r="B83" s="597">
        <f t="shared" si="6"/>
        <v>2066</v>
      </c>
      <c r="C83" s="643">
        <f>IF(Select2=1,Food!$K85,"")</f>
        <v>1.2854112618462361E-7</v>
      </c>
      <c r="D83" s="644">
        <f>IF(Select2=1,Paper!$K85,"")</f>
        <v>1.6416441782986886E-3</v>
      </c>
      <c r="E83" s="635">
        <f>IF(Select2=1,Nappies!$K85,"")</f>
        <v>1.1003871294706654E-4</v>
      </c>
      <c r="F83" s="644">
        <f>IF(Select2=1,Garden!$K85,"")</f>
        <v>0</v>
      </c>
      <c r="G83" s="635">
        <f>IF(Select2=1,Wood!$K85,"")</f>
        <v>0</v>
      </c>
      <c r="H83" s="644">
        <f>IF(Select2=1,Textiles!$K85,"")</f>
        <v>3.8867968905279579E-4</v>
      </c>
      <c r="I83" s="645">
        <f>Sludge!K85</f>
        <v>0</v>
      </c>
      <c r="J83" s="645" t="str">
        <f>IF(Select2=2,MSW!$K85,"")</f>
        <v/>
      </c>
      <c r="K83" s="645">
        <f>Industry!$K85</f>
        <v>0</v>
      </c>
      <c r="L83" s="646">
        <f t="shared" ref="L83:L97" si="8">SUM(C83:K83)</f>
        <v>2.1404911214247357E-3</v>
      </c>
      <c r="M83" s="647">
        <f>Recovery_OX!C78</f>
        <v>0</v>
      </c>
      <c r="N83" s="605"/>
      <c r="O83" s="648">
        <f>(L83-M83)*(1-Recovery_OX!F78)</f>
        <v>2.1404911214247357E-3</v>
      </c>
      <c r="P83" s="604"/>
      <c r="Q83" s="606"/>
      <c r="S83" s="649">
        <f t="shared" si="7"/>
        <v>2066</v>
      </c>
      <c r="T83" s="643">
        <f>IF(Select2=1,Food!$W85,"")</f>
        <v>8.5999861408088974E-8</v>
      </c>
      <c r="U83" s="644">
        <f>IF(Select2=1,Paper!$W85,"")</f>
        <v>3.3918268146667123E-3</v>
      </c>
      <c r="V83" s="635">
        <f>IF(Select2=1,Nappies!$W85,"")</f>
        <v>0</v>
      </c>
      <c r="W83" s="644">
        <f>IF(Select2=1,Garden!$W85,"")</f>
        <v>0</v>
      </c>
      <c r="X83" s="635">
        <f>IF(Select2=1,Wood!$W85,"")</f>
        <v>5.6377037580553459E-3</v>
      </c>
      <c r="Y83" s="644">
        <f>IF(Select2=1,Textiles!$W85,"")</f>
        <v>4.2595034416744766E-4</v>
      </c>
      <c r="Z83" s="637">
        <f>Sludge!W85</f>
        <v>0</v>
      </c>
      <c r="AA83" s="637" t="str">
        <f>IF(Select2=2,MSW!$W85,"")</f>
        <v/>
      </c>
      <c r="AB83" s="645">
        <f>Industry!$W85</f>
        <v>0</v>
      </c>
      <c r="AC83" s="646">
        <f t="shared" si="5"/>
        <v>9.4555669167509133E-3</v>
      </c>
      <c r="AD83" s="647">
        <f>Recovery_OX!R78</f>
        <v>0</v>
      </c>
      <c r="AE83" s="605"/>
      <c r="AF83" s="650">
        <f>(AC83-AD83)*(1-Recovery_OX!U78)</f>
        <v>9.4555669167509133E-3</v>
      </c>
    </row>
    <row r="84" spans="2:32">
      <c r="B84" s="597">
        <f t="shared" si="6"/>
        <v>2067</v>
      </c>
      <c r="C84" s="643">
        <f>IF(Select2=1,Food!$K86,"")</f>
        <v>8.616369362154984E-8</v>
      </c>
      <c r="D84" s="644">
        <f>IF(Select2=1,Paper!$K86,"")</f>
        <v>1.5306588863302757E-3</v>
      </c>
      <c r="E84" s="635">
        <f>IF(Select2=1,Nappies!$K86,"")</f>
        <v>9.2835790576989007E-5</v>
      </c>
      <c r="F84" s="644">
        <f>IF(Select2=1,Garden!$K86,"")</f>
        <v>0</v>
      </c>
      <c r="G84" s="635">
        <f>IF(Select2=1,Wood!$K86,"")</f>
        <v>0</v>
      </c>
      <c r="H84" s="644">
        <f>IF(Select2=1,Textiles!$K86,"")</f>
        <v>3.6240253999579244E-4</v>
      </c>
      <c r="I84" s="645">
        <f>Sludge!K86</f>
        <v>0</v>
      </c>
      <c r="J84" s="645" t="str">
        <f>IF(Select2=2,MSW!$K86,"")</f>
        <v/>
      </c>
      <c r="K84" s="645">
        <f>Industry!$K86</f>
        <v>0</v>
      </c>
      <c r="L84" s="646">
        <f t="shared" si="8"/>
        <v>1.9859833805966789E-3</v>
      </c>
      <c r="M84" s="647">
        <f>Recovery_OX!C79</f>
        <v>0</v>
      </c>
      <c r="N84" s="605"/>
      <c r="O84" s="648">
        <f>(L84-M84)*(1-Recovery_OX!F79)</f>
        <v>1.9859833805966789E-3</v>
      </c>
      <c r="P84" s="604"/>
      <c r="Q84" s="606"/>
      <c r="S84" s="649">
        <f t="shared" si="7"/>
        <v>2067</v>
      </c>
      <c r="T84" s="643">
        <f>IF(Select2=1,Food!$W86,"")</f>
        <v>5.7647431058128802E-8</v>
      </c>
      <c r="U84" s="644">
        <f>IF(Select2=1,Paper!$W86,"")</f>
        <v>3.1625183601865208E-3</v>
      </c>
      <c r="V84" s="635">
        <f>IF(Select2=1,Nappies!$W86,"")</f>
        <v>0</v>
      </c>
      <c r="W84" s="644">
        <f>IF(Select2=1,Garden!$W86,"")</f>
        <v>0</v>
      </c>
      <c r="X84" s="635">
        <f>IF(Select2=1,Wood!$W86,"")</f>
        <v>5.4437972840338782E-3</v>
      </c>
      <c r="Y84" s="644">
        <f>IF(Select2=1,Textiles!$W86,"")</f>
        <v>3.9715346848853982E-4</v>
      </c>
      <c r="Z84" s="637">
        <f>Sludge!W86</f>
        <v>0</v>
      </c>
      <c r="AA84" s="637" t="str">
        <f>IF(Select2=2,MSW!$W86,"")</f>
        <v/>
      </c>
      <c r="AB84" s="645">
        <f>Industry!$W86</f>
        <v>0</v>
      </c>
      <c r="AC84" s="646">
        <f t="shared" si="5"/>
        <v>9.0035267601399974E-3</v>
      </c>
      <c r="AD84" s="647">
        <f>Recovery_OX!R79</f>
        <v>0</v>
      </c>
      <c r="AE84" s="605"/>
      <c r="AF84" s="650">
        <f>(AC84-AD84)*(1-Recovery_OX!U79)</f>
        <v>9.0035267601399974E-3</v>
      </c>
    </row>
    <row r="85" spans="2:32">
      <c r="B85" s="597">
        <f t="shared" si="6"/>
        <v>2068</v>
      </c>
      <c r="C85" s="643">
        <f>IF(Select2=1,Food!$K87,"")</f>
        <v>5.7757251074998014E-8</v>
      </c>
      <c r="D85" s="644">
        <f>IF(Select2=1,Paper!$K87,"")</f>
        <v>1.4271768859984704E-3</v>
      </c>
      <c r="E85" s="635">
        <f>IF(Select2=1,Nappies!$K87,"")</f>
        <v>7.8322290230715708E-5</v>
      </c>
      <c r="F85" s="644">
        <f>IF(Select2=1,Garden!$K87,"")</f>
        <v>0</v>
      </c>
      <c r="G85" s="635">
        <f>IF(Select2=1,Wood!$K87,"")</f>
        <v>0</v>
      </c>
      <c r="H85" s="644">
        <f>IF(Select2=1,Textiles!$K87,"")</f>
        <v>3.3790188861029509E-4</v>
      </c>
      <c r="I85" s="645">
        <f>Sludge!K87</f>
        <v>0</v>
      </c>
      <c r="J85" s="645" t="str">
        <f>IF(Select2=2,MSW!$K87,"")</f>
        <v/>
      </c>
      <c r="K85" s="645">
        <f>Industry!$K87</f>
        <v>0</v>
      </c>
      <c r="L85" s="646">
        <f t="shared" si="8"/>
        <v>1.8434588220905563E-3</v>
      </c>
      <c r="M85" s="647">
        <f>Recovery_OX!C80</f>
        <v>0</v>
      </c>
      <c r="N85" s="605"/>
      <c r="O85" s="648">
        <f>(L85-M85)*(1-Recovery_OX!F80)</f>
        <v>1.8434588220905563E-3</v>
      </c>
      <c r="P85" s="604"/>
      <c r="Q85" s="606"/>
      <c r="S85" s="649">
        <f t="shared" si="7"/>
        <v>2068</v>
      </c>
      <c r="T85" s="643">
        <f>IF(Select2=1,Food!$W87,"")</f>
        <v>3.8642228640721241E-8</v>
      </c>
      <c r="U85" s="644">
        <f>IF(Select2=1,Paper!$W87,"")</f>
        <v>2.9487125743770056E-3</v>
      </c>
      <c r="V85" s="635">
        <f>IF(Select2=1,Nappies!$W87,"")</f>
        <v>0</v>
      </c>
      <c r="W85" s="644">
        <f>IF(Select2=1,Garden!$W87,"")</f>
        <v>0</v>
      </c>
      <c r="X85" s="635">
        <f>IF(Select2=1,Wood!$W87,"")</f>
        <v>5.2565601424713424E-3</v>
      </c>
      <c r="Y85" s="644">
        <f>IF(Select2=1,Textiles!$W87,"")</f>
        <v>3.7030343957292634E-4</v>
      </c>
      <c r="Z85" s="637">
        <f>Sludge!W87</f>
        <v>0</v>
      </c>
      <c r="AA85" s="637" t="str">
        <f>IF(Select2=2,MSW!$W87,"")</f>
        <v/>
      </c>
      <c r="AB85" s="645">
        <f>Industry!$W87</f>
        <v>0</v>
      </c>
      <c r="AC85" s="646">
        <f t="shared" si="5"/>
        <v>8.5756147986499141E-3</v>
      </c>
      <c r="AD85" s="647">
        <f>Recovery_OX!R80</f>
        <v>0</v>
      </c>
      <c r="AE85" s="605"/>
      <c r="AF85" s="650">
        <f>(AC85-AD85)*(1-Recovery_OX!U80)</f>
        <v>8.5756147986499141E-3</v>
      </c>
    </row>
    <row r="86" spans="2:32">
      <c r="B86" s="597">
        <f t="shared" si="6"/>
        <v>2069</v>
      </c>
      <c r="C86" s="643">
        <f>IF(Select2=1,Food!$K88,"")</f>
        <v>3.8715843199484644E-8</v>
      </c>
      <c r="D86" s="644">
        <f>IF(Select2=1,Paper!$K88,"")</f>
        <v>1.3306909084175897E-3</v>
      </c>
      <c r="E86" s="635">
        <f>IF(Select2=1,Nappies!$K88,"")</f>
        <v>6.6077760622905505E-5</v>
      </c>
      <c r="F86" s="644">
        <f>IF(Select2=1,Garden!$K88,"")</f>
        <v>0</v>
      </c>
      <c r="G86" s="635">
        <f>IF(Select2=1,Wood!$K88,"")</f>
        <v>0</v>
      </c>
      <c r="H86" s="644">
        <f>IF(Select2=1,Textiles!$K88,"")</f>
        <v>3.1505763267478728E-4</v>
      </c>
      <c r="I86" s="645">
        <f>Sludge!K88</f>
        <v>0</v>
      </c>
      <c r="J86" s="645" t="str">
        <f>IF(Select2=2,MSW!$K88,"")</f>
        <v/>
      </c>
      <c r="K86" s="645">
        <f>Industry!$K88</f>
        <v>0</v>
      </c>
      <c r="L86" s="646">
        <f t="shared" si="8"/>
        <v>1.7118650175584819E-3</v>
      </c>
      <c r="M86" s="647">
        <f>Recovery_OX!C81</f>
        <v>0</v>
      </c>
      <c r="N86" s="605"/>
      <c r="O86" s="648">
        <f>(L86-M86)*(1-Recovery_OX!F81)</f>
        <v>1.7118650175584819E-3</v>
      </c>
      <c r="P86" s="604"/>
      <c r="Q86" s="606"/>
      <c r="S86" s="649">
        <f t="shared" si="7"/>
        <v>2069</v>
      </c>
      <c r="T86" s="643">
        <f>IF(Select2=1,Food!$W88,"")</f>
        <v>2.5902660481367968E-8</v>
      </c>
      <c r="U86" s="644">
        <f>IF(Select2=1,Paper!$W88,"")</f>
        <v>2.7493613810280794E-3</v>
      </c>
      <c r="V86" s="635">
        <f>IF(Select2=1,Nappies!$W88,"")</f>
        <v>0</v>
      </c>
      <c r="W86" s="644">
        <f>IF(Select2=1,Garden!$W88,"")</f>
        <v>0</v>
      </c>
      <c r="X86" s="635">
        <f>IF(Select2=1,Wood!$W88,"")</f>
        <v>5.0757629444539744E-3</v>
      </c>
      <c r="Y86" s="644">
        <f>IF(Select2=1,Textiles!$W88,"")</f>
        <v>3.4526863854771229E-4</v>
      </c>
      <c r="Z86" s="637">
        <f>Sludge!W88</f>
        <v>0</v>
      </c>
      <c r="AA86" s="637" t="str">
        <f>IF(Select2=2,MSW!$W88,"")</f>
        <v/>
      </c>
      <c r="AB86" s="645">
        <f>Industry!$W88</f>
        <v>0</v>
      </c>
      <c r="AC86" s="646">
        <f t="shared" si="5"/>
        <v>8.1704188666902478E-3</v>
      </c>
      <c r="AD86" s="647">
        <f>Recovery_OX!R81</f>
        <v>0</v>
      </c>
      <c r="AE86" s="605"/>
      <c r="AF86" s="650">
        <f>(AC86-AD86)*(1-Recovery_OX!U81)</f>
        <v>8.1704188666902478E-3</v>
      </c>
    </row>
    <row r="87" spans="2:32">
      <c r="B87" s="597">
        <f t="shared" si="6"/>
        <v>2070</v>
      </c>
      <c r="C87" s="643">
        <f>IF(Select2=1,Food!$K89,"")</f>
        <v>2.5952005795787141E-8</v>
      </c>
      <c r="D87" s="644">
        <f>IF(Select2=1,Paper!$K89,"")</f>
        <v>1.2407279792135931E-3</v>
      </c>
      <c r="E87" s="635">
        <f>IF(Select2=1,Nappies!$K89,"")</f>
        <v>5.5747481797023325E-5</v>
      </c>
      <c r="F87" s="644">
        <f>IF(Select2=1,Garden!$K89,"")</f>
        <v>0</v>
      </c>
      <c r="G87" s="635">
        <f>IF(Select2=1,Wood!$K89,"")</f>
        <v>0</v>
      </c>
      <c r="H87" s="644">
        <f>IF(Select2=1,Textiles!$K89,"")</f>
        <v>2.9375778962016999E-4</v>
      </c>
      <c r="I87" s="645">
        <f>Sludge!K89</f>
        <v>0</v>
      </c>
      <c r="J87" s="645" t="str">
        <f>IF(Select2=2,MSW!$K89,"")</f>
        <v/>
      </c>
      <c r="K87" s="645">
        <f>Industry!$K89</f>
        <v>0</v>
      </c>
      <c r="L87" s="646">
        <f t="shared" si="8"/>
        <v>1.5902592026365823E-3</v>
      </c>
      <c r="M87" s="647">
        <f>Recovery_OX!C82</f>
        <v>0</v>
      </c>
      <c r="N87" s="605"/>
      <c r="O87" s="648">
        <f>(L87-M87)*(1-Recovery_OX!F82)</f>
        <v>1.5902592026365823E-3</v>
      </c>
      <c r="P87" s="604"/>
      <c r="Q87" s="606"/>
      <c r="S87" s="649">
        <f t="shared" si="7"/>
        <v>2070</v>
      </c>
      <c r="T87" s="643">
        <f>IF(Select2=1,Food!$W89,"")</f>
        <v>1.7363072566316108E-8</v>
      </c>
      <c r="U87" s="644">
        <f>IF(Select2=1,Paper!$W89,"")</f>
        <v>2.5634875603586637E-3</v>
      </c>
      <c r="V87" s="635">
        <f>IF(Select2=1,Nappies!$W89,"")</f>
        <v>0</v>
      </c>
      <c r="W87" s="644">
        <f>IF(Select2=1,Garden!$W89,"")</f>
        <v>0</v>
      </c>
      <c r="X87" s="635">
        <f>IF(Select2=1,Wood!$W89,"")</f>
        <v>4.9011841908042104E-3</v>
      </c>
      <c r="Y87" s="644">
        <f>IF(Select2=1,Textiles!$W89,"")</f>
        <v>3.219263447892276E-4</v>
      </c>
      <c r="Z87" s="637">
        <f>Sludge!W89</f>
        <v>0</v>
      </c>
      <c r="AA87" s="637" t="str">
        <f>IF(Select2=2,MSW!$W89,"")</f>
        <v/>
      </c>
      <c r="AB87" s="645">
        <f>Industry!$W89</f>
        <v>0</v>
      </c>
      <c r="AC87" s="646">
        <f t="shared" si="5"/>
        <v>7.7866154590246683E-3</v>
      </c>
      <c r="AD87" s="647">
        <f>Recovery_OX!R82</f>
        <v>0</v>
      </c>
      <c r="AE87" s="605"/>
      <c r="AF87" s="650">
        <f>(AC87-AD87)*(1-Recovery_OX!U82)</f>
        <v>7.7866154590246683E-3</v>
      </c>
    </row>
    <row r="88" spans="2:32">
      <c r="B88" s="597">
        <f t="shared" si="6"/>
        <v>2071</v>
      </c>
      <c r="C88" s="643">
        <f>IF(Select2=1,Food!$K90,"")</f>
        <v>1.7396149719749217E-8</v>
      </c>
      <c r="D88" s="644">
        <f>IF(Select2=1,Paper!$K90,"")</f>
        <v>1.15684710000315E-3</v>
      </c>
      <c r="E88" s="635">
        <f>IF(Select2=1,Nappies!$K90,"")</f>
        <v>4.7032189005995912E-5</v>
      </c>
      <c r="F88" s="644">
        <f>IF(Select2=1,Garden!$K90,"")</f>
        <v>0</v>
      </c>
      <c r="G88" s="635">
        <f>IF(Select2=1,Wood!$K90,"")</f>
        <v>0</v>
      </c>
      <c r="H88" s="644">
        <f>IF(Select2=1,Textiles!$K90,"")</f>
        <v>2.7389794759107825E-4</v>
      </c>
      <c r="I88" s="645">
        <f>Sludge!K90</f>
        <v>0</v>
      </c>
      <c r="J88" s="645" t="str">
        <f>IF(Select2=2,MSW!$K90,"")</f>
        <v/>
      </c>
      <c r="K88" s="645">
        <f>Industry!$K90</f>
        <v>0</v>
      </c>
      <c r="L88" s="646">
        <f t="shared" si="8"/>
        <v>1.477794632749944E-3</v>
      </c>
      <c r="M88" s="647">
        <f>Recovery_OX!C83</f>
        <v>0</v>
      </c>
      <c r="N88" s="605"/>
      <c r="O88" s="648">
        <f>(L88-M88)*(1-Recovery_OX!F83)</f>
        <v>1.477794632749944E-3</v>
      </c>
      <c r="P88" s="604"/>
      <c r="Q88" s="606"/>
      <c r="S88" s="649">
        <f t="shared" si="7"/>
        <v>2071</v>
      </c>
      <c r="T88" s="643">
        <f>IF(Select2=1,Food!$W90,"")</f>
        <v>1.163881560197316E-8</v>
      </c>
      <c r="U88" s="644">
        <f>IF(Select2=1,Paper!$W90,"")</f>
        <v>2.3901799586841946E-3</v>
      </c>
      <c r="V88" s="635">
        <f>IF(Select2=1,Nappies!$W90,"")</f>
        <v>0</v>
      </c>
      <c r="W88" s="644">
        <f>IF(Select2=1,Garden!$W90,"")</f>
        <v>0</v>
      </c>
      <c r="X88" s="635">
        <f>IF(Select2=1,Wood!$W90,"")</f>
        <v>4.7326100007165041E-3</v>
      </c>
      <c r="Y88" s="644">
        <f>IF(Select2=1,Textiles!$W90,"")</f>
        <v>3.0016213434638729E-4</v>
      </c>
      <c r="Z88" s="637">
        <f>Sludge!W90</f>
        <v>0</v>
      </c>
      <c r="AA88" s="637" t="str">
        <f>IF(Select2=2,MSW!$W90,"")</f>
        <v/>
      </c>
      <c r="AB88" s="645">
        <f>Industry!$W90</f>
        <v>0</v>
      </c>
      <c r="AC88" s="646">
        <f t="shared" si="5"/>
        <v>7.4229637325626879E-3</v>
      </c>
      <c r="AD88" s="647">
        <f>Recovery_OX!R83</f>
        <v>0</v>
      </c>
      <c r="AE88" s="605"/>
      <c r="AF88" s="650">
        <f>(AC88-AD88)*(1-Recovery_OX!U83)</f>
        <v>7.4229637325626879E-3</v>
      </c>
    </row>
    <row r="89" spans="2:32">
      <c r="B89" s="597">
        <f t="shared" si="6"/>
        <v>2072</v>
      </c>
      <c r="C89" s="643">
        <f>IF(Select2=1,Food!$K91,"")</f>
        <v>1.1660987880985168E-8</v>
      </c>
      <c r="D89" s="644">
        <f>IF(Select2=1,Paper!$K91,"")</f>
        <v>1.0786370866190556E-3</v>
      </c>
      <c r="E89" s="635">
        <f>IF(Select2=1,Nappies!$K91,"")</f>
        <v>3.9679403111869999E-5</v>
      </c>
      <c r="F89" s="644">
        <f>IF(Select2=1,Garden!$K91,"")</f>
        <v>0</v>
      </c>
      <c r="G89" s="635">
        <f>IF(Select2=1,Wood!$K91,"")</f>
        <v>0</v>
      </c>
      <c r="H89" s="644">
        <f>IF(Select2=1,Textiles!$K91,"")</f>
        <v>2.5538075361884467E-4</v>
      </c>
      <c r="I89" s="645">
        <f>Sludge!K91</f>
        <v>0</v>
      </c>
      <c r="J89" s="645" t="str">
        <f>IF(Select2=2,MSW!$K91,"")</f>
        <v/>
      </c>
      <c r="K89" s="645">
        <f>Industry!$K91</f>
        <v>0</v>
      </c>
      <c r="L89" s="646">
        <f t="shared" si="8"/>
        <v>1.3737089043376512E-3</v>
      </c>
      <c r="M89" s="647">
        <f>Recovery_OX!C84</f>
        <v>0</v>
      </c>
      <c r="N89" s="605"/>
      <c r="O89" s="648">
        <f>(L89-M89)*(1-Recovery_OX!F84)</f>
        <v>1.3737089043376512E-3</v>
      </c>
      <c r="P89" s="604"/>
      <c r="Q89" s="606"/>
      <c r="S89" s="649">
        <f t="shared" si="7"/>
        <v>2072</v>
      </c>
      <c r="T89" s="643">
        <f>IF(Select2=1,Food!$W91,"")</f>
        <v>7.8017314101149661E-9</v>
      </c>
      <c r="U89" s="644">
        <f>IF(Select2=1,Paper!$W91,"")</f>
        <v>2.2285890219401979E-3</v>
      </c>
      <c r="V89" s="635">
        <f>IF(Select2=1,Nappies!$W91,"")</f>
        <v>0</v>
      </c>
      <c r="W89" s="644">
        <f>IF(Select2=1,Garden!$W91,"")</f>
        <v>0</v>
      </c>
      <c r="X89" s="635">
        <f>IF(Select2=1,Wood!$W91,"")</f>
        <v>4.5698338497265813E-3</v>
      </c>
      <c r="Y89" s="644">
        <f>IF(Select2=1,Textiles!$W91,"")</f>
        <v>2.7986931903435051E-4</v>
      </c>
      <c r="Z89" s="637">
        <f>Sludge!W91</f>
        <v>0</v>
      </c>
      <c r="AA89" s="637" t="str">
        <f>IF(Select2=2,MSW!$W91,"")</f>
        <v/>
      </c>
      <c r="AB89" s="645">
        <f>Industry!$W91</f>
        <v>0</v>
      </c>
      <c r="AC89" s="646">
        <f t="shared" si="5"/>
        <v>7.0782999924325395E-3</v>
      </c>
      <c r="AD89" s="647">
        <f>Recovery_OX!R84</f>
        <v>0</v>
      </c>
      <c r="AE89" s="605"/>
      <c r="AF89" s="650">
        <f>(AC89-AD89)*(1-Recovery_OX!U84)</f>
        <v>7.0782999924325395E-3</v>
      </c>
    </row>
    <row r="90" spans="2:32">
      <c r="B90" s="597">
        <f t="shared" si="6"/>
        <v>2073</v>
      </c>
      <c r="C90" s="643">
        <f>IF(Select2=1,Food!$K92,"")</f>
        <v>7.816593933203011E-9</v>
      </c>
      <c r="D90" s="644">
        <f>IF(Select2=1,Paper!$K92,"")</f>
        <v>1.0057145534849645E-3</v>
      </c>
      <c r="E90" s="635">
        <f>IF(Select2=1,Nappies!$K92,"")</f>
        <v>3.3476116349029779E-5</v>
      </c>
      <c r="F90" s="644">
        <f>IF(Select2=1,Garden!$K92,"")</f>
        <v>0</v>
      </c>
      <c r="G90" s="635">
        <f>IF(Select2=1,Wood!$K92,"")</f>
        <v>0</v>
      </c>
      <c r="H90" s="644">
        <f>IF(Select2=1,Textiles!$K92,"")</f>
        <v>2.3811543639713442E-4</v>
      </c>
      <c r="I90" s="645">
        <f>Sludge!K92</f>
        <v>0</v>
      </c>
      <c r="J90" s="645" t="str">
        <f>IF(Select2=2,MSW!$K92,"")</f>
        <v/>
      </c>
      <c r="K90" s="645">
        <f>Industry!$K92</f>
        <v>0</v>
      </c>
      <c r="L90" s="646">
        <f t="shared" si="8"/>
        <v>1.2773139228250618E-3</v>
      </c>
      <c r="M90" s="647">
        <f>Recovery_OX!C85</f>
        <v>0</v>
      </c>
      <c r="N90" s="605"/>
      <c r="O90" s="648">
        <f>(L90-M90)*(1-Recovery_OX!F85)</f>
        <v>1.2773139228250618E-3</v>
      </c>
      <c r="P90" s="604"/>
      <c r="Q90" s="606"/>
      <c r="S90" s="649">
        <f t="shared" si="7"/>
        <v>2073</v>
      </c>
      <c r="T90" s="643">
        <f>IF(Select2=1,Food!$W92,"")</f>
        <v>5.2296569579859567E-9</v>
      </c>
      <c r="U90" s="644">
        <f>IF(Select2=1,Paper!$W92,"")</f>
        <v>2.0779226311672823E-3</v>
      </c>
      <c r="V90" s="635">
        <f>IF(Select2=1,Nappies!$W92,"")</f>
        <v>0</v>
      </c>
      <c r="W90" s="644">
        <f>IF(Select2=1,Garden!$W92,"")</f>
        <v>0</v>
      </c>
      <c r="X90" s="635">
        <f>IF(Select2=1,Wood!$W92,"")</f>
        <v>4.4126563166931526E-3</v>
      </c>
      <c r="Y90" s="644">
        <f>IF(Select2=1,Textiles!$W92,"")</f>
        <v>2.6094842344891455E-4</v>
      </c>
      <c r="Z90" s="637">
        <f>Sludge!W92</f>
        <v>0</v>
      </c>
      <c r="AA90" s="637" t="str">
        <f>IF(Select2=2,MSW!$W92,"")</f>
        <v/>
      </c>
      <c r="AB90" s="645">
        <f>Industry!$W92</f>
        <v>0</v>
      </c>
      <c r="AC90" s="646">
        <f t="shared" si="5"/>
        <v>6.7515326009663073E-3</v>
      </c>
      <c r="AD90" s="647">
        <f>Recovery_OX!R85</f>
        <v>0</v>
      </c>
      <c r="AE90" s="605"/>
      <c r="AF90" s="650">
        <f>(AC90-AD90)*(1-Recovery_OX!U85)</f>
        <v>6.7515326009663073E-3</v>
      </c>
    </row>
    <row r="91" spans="2:32">
      <c r="B91" s="597">
        <f t="shared" si="6"/>
        <v>2074</v>
      </c>
      <c r="C91" s="643">
        <f>IF(Select2=1,Food!$K93,"")</f>
        <v>5.2396196051465412E-9</v>
      </c>
      <c r="D91" s="644">
        <f>IF(Select2=1,Paper!$K93,"")</f>
        <v>9.3772203425885117E-4</v>
      </c>
      <c r="E91" s="635">
        <f>IF(Select2=1,Nappies!$K93,"")</f>
        <v>2.8242621559963416E-5</v>
      </c>
      <c r="F91" s="644">
        <f>IF(Select2=1,Garden!$K93,"")</f>
        <v>0</v>
      </c>
      <c r="G91" s="635">
        <f>IF(Select2=1,Wood!$K93,"")</f>
        <v>0</v>
      </c>
      <c r="H91" s="644">
        <f>IF(Select2=1,Textiles!$K93,"")</f>
        <v>2.2201736132089603E-4</v>
      </c>
      <c r="I91" s="645">
        <f>Sludge!K93</f>
        <v>0</v>
      </c>
      <c r="J91" s="645" t="str">
        <f>IF(Select2=2,MSW!$K93,"")</f>
        <v/>
      </c>
      <c r="K91" s="645">
        <f>Industry!$K93</f>
        <v>0</v>
      </c>
      <c r="L91" s="646">
        <f t="shared" si="8"/>
        <v>1.1879872567593158E-3</v>
      </c>
      <c r="M91" s="647">
        <f>Recovery_OX!C86</f>
        <v>0</v>
      </c>
      <c r="N91" s="605"/>
      <c r="O91" s="648">
        <f>(L91-M91)*(1-Recovery_OX!F86)</f>
        <v>1.1879872567593158E-3</v>
      </c>
      <c r="P91" s="604"/>
      <c r="Q91" s="606"/>
      <c r="S91" s="649">
        <f t="shared" si="7"/>
        <v>2074</v>
      </c>
      <c r="T91" s="643">
        <f>IF(Select2=1,Food!$W93,"")</f>
        <v>3.505543892827748E-9</v>
      </c>
      <c r="U91" s="644">
        <f>IF(Select2=1,Paper!$W93,"")</f>
        <v>1.9374422195430811E-3</v>
      </c>
      <c r="V91" s="635">
        <f>IF(Select2=1,Nappies!$W93,"")</f>
        <v>0</v>
      </c>
      <c r="W91" s="644">
        <f>IF(Select2=1,Garden!$W93,"")</f>
        <v>0</v>
      </c>
      <c r="X91" s="635">
        <f>IF(Select2=1,Wood!$W93,"")</f>
        <v>4.2608848394820719E-3</v>
      </c>
      <c r="Y91" s="644">
        <f>IF(Select2=1,Textiles!$W93,"")</f>
        <v>2.4330669733796839E-4</v>
      </c>
      <c r="Z91" s="637">
        <f>Sludge!W93</f>
        <v>0</v>
      </c>
      <c r="AA91" s="637" t="str">
        <f>IF(Select2=2,MSW!$W93,"")</f>
        <v/>
      </c>
      <c r="AB91" s="645">
        <f>Industry!$W93</f>
        <v>0</v>
      </c>
      <c r="AC91" s="646">
        <f t="shared" si="5"/>
        <v>6.4416372619070144E-3</v>
      </c>
      <c r="AD91" s="647">
        <f>Recovery_OX!R86</f>
        <v>0</v>
      </c>
      <c r="AE91" s="605"/>
      <c r="AF91" s="650">
        <f>(AC91-AD91)*(1-Recovery_OX!U86)</f>
        <v>6.4416372619070144E-3</v>
      </c>
    </row>
    <row r="92" spans="2:32">
      <c r="B92" s="597">
        <f t="shared" si="6"/>
        <v>2075</v>
      </c>
      <c r="C92" s="643">
        <f>IF(Select2=1,Food!$K94,"")</f>
        <v>3.512222054931068E-9</v>
      </c>
      <c r="D92" s="644">
        <f>IF(Select2=1,Paper!$K94,"")</f>
        <v>8.7432622953258665E-4</v>
      </c>
      <c r="E92" s="635">
        <f>IF(Select2=1,Nappies!$K94,"")</f>
        <v>2.3827306138587605E-5</v>
      </c>
      <c r="F92" s="644">
        <f>IF(Select2=1,Garden!$K94,"")</f>
        <v>0</v>
      </c>
      <c r="G92" s="635">
        <f>IF(Select2=1,Wood!$K94,"")</f>
        <v>0</v>
      </c>
      <c r="H92" s="644">
        <f>IF(Select2=1,Textiles!$K94,"")</f>
        <v>2.0700761560742939E-4</v>
      </c>
      <c r="I92" s="645">
        <f>Sludge!K94</f>
        <v>0</v>
      </c>
      <c r="J92" s="645" t="str">
        <f>IF(Select2=2,MSW!$K94,"")</f>
        <v/>
      </c>
      <c r="K92" s="645">
        <f>Industry!$K94</f>
        <v>0</v>
      </c>
      <c r="L92" s="646">
        <f t="shared" si="8"/>
        <v>1.1051646635006586E-3</v>
      </c>
      <c r="M92" s="647">
        <f>Recovery_OX!C87</f>
        <v>0</v>
      </c>
      <c r="N92" s="605"/>
      <c r="O92" s="648">
        <f>(L92-M92)*(1-Recovery_OX!F87)</f>
        <v>1.1051646635006586E-3</v>
      </c>
      <c r="P92" s="604"/>
      <c r="Q92" s="606"/>
      <c r="S92" s="649">
        <f t="shared" si="7"/>
        <v>2075</v>
      </c>
      <c r="T92" s="643">
        <f>IF(Select2=1,Food!$W94,"")</f>
        <v>2.3498363436202503E-9</v>
      </c>
      <c r="U92" s="644">
        <f>IF(Select2=1,Paper!$W94,"")</f>
        <v>1.8064591519268325E-3</v>
      </c>
      <c r="V92" s="635">
        <f>IF(Select2=1,Nappies!$W94,"")</f>
        <v>0</v>
      </c>
      <c r="W92" s="644">
        <f>IF(Select2=1,Garden!$W94,"")</f>
        <v>0</v>
      </c>
      <c r="X92" s="635">
        <f>IF(Select2=1,Wood!$W94,"")</f>
        <v>4.11433347905364E-3</v>
      </c>
      <c r="Y92" s="644">
        <f>IF(Select2=1,Textiles!$W94,"")</f>
        <v>2.2685766093964875E-4</v>
      </c>
      <c r="Z92" s="637">
        <f>Sludge!W94</f>
        <v>0</v>
      </c>
      <c r="AA92" s="637" t="str">
        <f>IF(Select2=2,MSW!$W94,"")</f>
        <v/>
      </c>
      <c r="AB92" s="645">
        <f>Industry!$W94</f>
        <v>0</v>
      </c>
      <c r="AC92" s="646">
        <f t="shared" si="5"/>
        <v>6.1476526417564648E-3</v>
      </c>
      <c r="AD92" s="647">
        <f>Recovery_OX!R87</f>
        <v>0</v>
      </c>
      <c r="AE92" s="605"/>
      <c r="AF92" s="650">
        <f>(AC92-AD92)*(1-Recovery_OX!U87)</f>
        <v>6.1476526417564648E-3</v>
      </c>
    </row>
    <row r="93" spans="2:32">
      <c r="B93" s="597">
        <f t="shared" si="6"/>
        <v>2076</v>
      </c>
      <c r="C93" s="643">
        <f>IF(Select2=1,Food!$K95,"")</f>
        <v>2.3543128495487812E-9</v>
      </c>
      <c r="D93" s="644">
        <f>IF(Select2=1,Paper!$K95,"")</f>
        <v>8.1521637299785342E-4</v>
      </c>
      <c r="E93" s="635">
        <f>IF(Select2=1,Nappies!$K95,"")</f>
        <v>2.01022598633974E-5</v>
      </c>
      <c r="F93" s="644">
        <f>IF(Select2=1,Garden!$K95,"")</f>
        <v>0</v>
      </c>
      <c r="G93" s="635">
        <f>IF(Select2=1,Wood!$K95,"")</f>
        <v>0</v>
      </c>
      <c r="H93" s="644">
        <f>IF(Select2=1,Textiles!$K95,"")</f>
        <v>1.9301262146583328E-4</v>
      </c>
      <c r="I93" s="645">
        <f>Sludge!K95</f>
        <v>0</v>
      </c>
      <c r="J93" s="645" t="str">
        <f>IF(Select2=2,MSW!$K95,"")</f>
        <v/>
      </c>
      <c r="K93" s="645">
        <f>Industry!$K95</f>
        <v>0</v>
      </c>
      <c r="L93" s="646">
        <f t="shared" si="8"/>
        <v>1.0283336086399338E-3</v>
      </c>
      <c r="M93" s="647">
        <f>Recovery_OX!C88</f>
        <v>0</v>
      </c>
      <c r="N93" s="605"/>
      <c r="O93" s="648">
        <f>(L93-M93)*(1-Recovery_OX!F88)</f>
        <v>1.0283336086399338E-3</v>
      </c>
      <c r="P93" s="604"/>
      <c r="Q93" s="606"/>
      <c r="S93" s="649">
        <f t="shared" si="7"/>
        <v>2076</v>
      </c>
      <c r="T93" s="643">
        <f>IF(Select2=1,Food!$W95,"")</f>
        <v>1.5751424060317443E-9</v>
      </c>
      <c r="U93" s="644">
        <f>IF(Select2=1,Paper!$W95,"")</f>
        <v>1.684331349169119E-3</v>
      </c>
      <c r="V93" s="635">
        <f>IF(Select2=1,Nappies!$W95,"")</f>
        <v>0</v>
      </c>
      <c r="W93" s="644">
        <f>IF(Select2=1,Garden!$W95,"")</f>
        <v>0</v>
      </c>
      <c r="X93" s="635">
        <f>IF(Select2=1,Wood!$W95,"")</f>
        <v>3.9728226916640316E-3</v>
      </c>
      <c r="Y93" s="644">
        <f>IF(Select2=1,Textiles!$W95,"")</f>
        <v>2.1152068105844749E-4</v>
      </c>
      <c r="Z93" s="637">
        <f>Sludge!W95</f>
        <v>0</v>
      </c>
      <c r="AA93" s="637" t="str">
        <f>IF(Select2=2,MSW!$W95,"")</f>
        <v/>
      </c>
      <c r="AB93" s="645">
        <f>Industry!$W95</f>
        <v>0</v>
      </c>
      <c r="AC93" s="646">
        <f t="shared" si="5"/>
        <v>5.8686762970340039E-3</v>
      </c>
      <c r="AD93" s="647">
        <f>Recovery_OX!R88</f>
        <v>0</v>
      </c>
      <c r="AE93" s="605"/>
      <c r="AF93" s="650">
        <f>(AC93-AD93)*(1-Recovery_OX!U88)</f>
        <v>5.8686762970340039E-3</v>
      </c>
    </row>
    <row r="94" spans="2:32">
      <c r="B94" s="597">
        <f t="shared" si="6"/>
        <v>2077</v>
      </c>
      <c r="C94" s="643">
        <f>IF(Select2=1,Food!$K96,"")</f>
        <v>1.5781430976918363E-9</v>
      </c>
      <c r="D94" s="644">
        <f>IF(Select2=1,Paper!$K96,"")</f>
        <v>7.6010270806934092E-4</v>
      </c>
      <c r="E94" s="635">
        <f>IF(Select2=1,Nappies!$K96,"")</f>
        <v>1.6959569380826014E-5</v>
      </c>
      <c r="F94" s="644">
        <f>IF(Select2=1,Garden!$K96,"")</f>
        <v>0</v>
      </c>
      <c r="G94" s="635">
        <f>IF(Select2=1,Wood!$K96,"")</f>
        <v>0</v>
      </c>
      <c r="H94" s="644">
        <f>IF(Select2=1,Textiles!$K96,"")</f>
        <v>1.7996377541858909E-4</v>
      </c>
      <c r="I94" s="645">
        <f>Sludge!K96</f>
        <v>0</v>
      </c>
      <c r="J94" s="645" t="str">
        <f>IF(Select2=2,MSW!$K96,"")</f>
        <v/>
      </c>
      <c r="K94" s="645">
        <f>Industry!$K96</f>
        <v>0</v>
      </c>
      <c r="L94" s="646">
        <f t="shared" si="8"/>
        <v>9.5702763101185371E-4</v>
      </c>
      <c r="M94" s="647">
        <f>Recovery_OX!C89</f>
        <v>0</v>
      </c>
      <c r="N94" s="605"/>
      <c r="O94" s="648">
        <f>(L94-M94)*(1-Recovery_OX!F89)</f>
        <v>9.5702763101185371E-4</v>
      </c>
      <c r="P94" s="604"/>
      <c r="Q94" s="606"/>
      <c r="S94" s="649">
        <f t="shared" si="7"/>
        <v>2077</v>
      </c>
      <c r="T94" s="643">
        <f>IF(Select2=1,Food!$W96,"")</f>
        <v>1.0558495301238866E-9</v>
      </c>
      <c r="U94" s="644">
        <f>IF(Select2=1,Paper!$W96,"")</f>
        <v>1.5704601406391343E-3</v>
      </c>
      <c r="V94" s="635">
        <f>IF(Select2=1,Nappies!$W96,"")</f>
        <v>0</v>
      </c>
      <c r="W94" s="644">
        <f>IF(Select2=1,Garden!$W96,"")</f>
        <v>0</v>
      </c>
      <c r="X94" s="635">
        <f>IF(Select2=1,Wood!$W96,"")</f>
        <v>3.8361791089017534E-3</v>
      </c>
      <c r="Y94" s="644">
        <f>IF(Select2=1,Textiles!$W96,"")</f>
        <v>1.9722057580119366E-4</v>
      </c>
      <c r="Z94" s="637">
        <f>Sludge!W96</f>
        <v>0</v>
      </c>
      <c r="AA94" s="637" t="str">
        <f>IF(Select2=2,MSW!$W96,"")</f>
        <v/>
      </c>
      <c r="AB94" s="645">
        <f>Industry!$W96</f>
        <v>0</v>
      </c>
      <c r="AC94" s="646">
        <f t="shared" si="5"/>
        <v>5.6038608811916114E-3</v>
      </c>
      <c r="AD94" s="647">
        <f>Recovery_OX!R89</f>
        <v>0</v>
      </c>
      <c r="AE94" s="605"/>
      <c r="AF94" s="650">
        <f>(AC94-AD94)*(1-Recovery_OX!U89)</f>
        <v>5.6038608811916114E-3</v>
      </c>
    </row>
    <row r="95" spans="2:32">
      <c r="B95" s="597">
        <f t="shared" si="6"/>
        <v>2078</v>
      </c>
      <c r="C95" s="643">
        <f>IF(Select2=1,Food!$K97,"")</f>
        <v>1.0578609538956181E-9</v>
      </c>
      <c r="D95" s="644">
        <f>IF(Select2=1,Paper!$K97,"")</f>
        <v>7.0871506749762864E-4</v>
      </c>
      <c r="E95" s="635">
        <f>IF(Select2=1,Nappies!$K97,"")</f>
        <v>1.4308191991228223E-5</v>
      </c>
      <c r="F95" s="644">
        <f>IF(Select2=1,Garden!$K97,"")</f>
        <v>0</v>
      </c>
      <c r="G95" s="635">
        <f>IF(Select2=1,Wood!$K97,"")</f>
        <v>0</v>
      </c>
      <c r="H95" s="644">
        <f>IF(Select2=1,Textiles!$K97,"")</f>
        <v>1.6779711200723451E-4</v>
      </c>
      <c r="I95" s="645">
        <f>Sludge!K97</f>
        <v>0</v>
      </c>
      <c r="J95" s="645" t="str">
        <f>IF(Select2=2,MSW!$K97,"")</f>
        <v/>
      </c>
      <c r="K95" s="645">
        <f>Industry!$K97</f>
        <v>0</v>
      </c>
      <c r="L95" s="646">
        <f t="shared" si="8"/>
        <v>8.9082142935704533E-4</v>
      </c>
      <c r="M95" s="647">
        <f>Recovery_OX!C90</f>
        <v>0</v>
      </c>
      <c r="N95" s="605"/>
      <c r="O95" s="648">
        <f>(L95-M95)*(1-Recovery_OX!F90)</f>
        <v>8.9082142935704533E-4</v>
      </c>
      <c r="P95" s="604"/>
      <c r="Q95" s="606"/>
      <c r="S95" s="649">
        <f t="shared" si="7"/>
        <v>2078</v>
      </c>
      <c r="T95" s="643">
        <f>IF(Select2=1,Food!$W97,"")</f>
        <v>7.0775710563935185E-10</v>
      </c>
      <c r="U95" s="644">
        <f>IF(Select2=1,Paper!$W97,"")</f>
        <v>1.4642873295405553E-3</v>
      </c>
      <c r="V95" s="635">
        <f>IF(Select2=1,Nappies!$W97,"")</f>
        <v>0</v>
      </c>
      <c r="W95" s="644">
        <f>IF(Select2=1,Garden!$W97,"")</f>
        <v>0</v>
      </c>
      <c r="X95" s="635">
        <f>IF(Select2=1,Wood!$W97,"")</f>
        <v>3.7042353252896582E-3</v>
      </c>
      <c r="Y95" s="644">
        <f>IF(Select2=1,Textiles!$W97,"")</f>
        <v>1.8388724603532559E-4</v>
      </c>
      <c r="Z95" s="637">
        <f>Sludge!W97</f>
        <v>0</v>
      </c>
      <c r="AA95" s="637" t="str">
        <f>IF(Select2=2,MSW!$W97,"")</f>
        <v/>
      </c>
      <c r="AB95" s="645">
        <f>Industry!$W97</f>
        <v>0</v>
      </c>
      <c r="AC95" s="646">
        <f t="shared" si="5"/>
        <v>5.3524106086226446E-3</v>
      </c>
      <c r="AD95" s="647">
        <f>Recovery_OX!R90</f>
        <v>0</v>
      </c>
      <c r="AE95" s="605"/>
      <c r="AF95" s="650">
        <f>(AC95-AD95)*(1-Recovery_OX!U90)</f>
        <v>5.3524106086226446E-3</v>
      </c>
    </row>
    <row r="96" spans="2:32">
      <c r="B96" s="597">
        <f t="shared" si="6"/>
        <v>2079</v>
      </c>
      <c r="C96" s="643">
        <f>IF(Select2=1,Food!$K98,"")</f>
        <v>7.0910540331461593E-10</v>
      </c>
      <c r="D96" s="644">
        <f>IF(Select2=1,Paper!$K98,"")</f>
        <v>6.6080154900901591E-4</v>
      </c>
      <c r="E96" s="635">
        <f>IF(Select2=1,Nappies!$K98,"")</f>
        <v>1.2071318172105406E-5</v>
      </c>
      <c r="F96" s="644">
        <f>IF(Select2=1,Garden!$K98,"")</f>
        <v>0</v>
      </c>
      <c r="G96" s="635">
        <f>IF(Select2=1,Wood!$K98,"")</f>
        <v>0</v>
      </c>
      <c r="H96" s="644">
        <f>IF(Select2=1,Textiles!$K98,"")</f>
        <v>1.5645299023361165E-4</v>
      </c>
      <c r="I96" s="645">
        <f>Sludge!K98</f>
        <v>0</v>
      </c>
      <c r="J96" s="645" t="str">
        <f>IF(Select2=2,MSW!$K98,"")</f>
        <v/>
      </c>
      <c r="K96" s="645">
        <f>Industry!$K98</f>
        <v>0</v>
      </c>
      <c r="L96" s="646">
        <f t="shared" si="8"/>
        <v>8.2932656652013627E-4</v>
      </c>
      <c r="M96" s="647">
        <f>Recovery_OX!C91</f>
        <v>0</v>
      </c>
      <c r="N96" s="605"/>
      <c r="O96" s="648">
        <f>(L96-M96)*(1-Recovery_OX!F91)</f>
        <v>8.2932656652013627E-4</v>
      </c>
      <c r="P96" s="602"/>
      <c r="S96" s="649">
        <f t="shared" si="7"/>
        <v>2079</v>
      </c>
      <c r="T96" s="643">
        <f>IF(Select2=1,Food!$W98,"")</f>
        <v>4.7442377563422116E-10</v>
      </c>
      <c r="U96" s="644">
        <f>IF(Select2=1,Paper!$W98,"")</f>
        <v>1.3652924566301982E-3</v>
      </c>
      <c r="V96" s="635">
        <f>IF(Select2=1,Nappies!$W98,"")</f>
        <v>0</v>
      </c>
      <c r="W96" s="644">
        <f>IF(Select2=1,Garden!$W98,"")</f>
        <v>0</v>
      </c>
      <c r="X96" s="635">
        <f>IF(Select2=1,Wood!$W98,"")</f>
        <v>3.5768296931923023E-3</v>
      </c>
      <c r="Y96" s="644">
        <f>IF(Select2=1,Textiles!$W98,"")</f>
        <v>1.7145533176286215E-4</v>
      </c>
      <c r="Z96" s="637">
        <f>Sludge!W98</f>
        <v>0</v>
      </c>
      <c r="AA96" s="637" t="str">
        <f>IF(Select2=2,MSW!$W98,"")</f>
        <v/>
      </c>
      <c r="AB96" s="645">
        <f>Industry!$W98</f>
        <v>0</v>
      </c>
      <c r="AC96" s="646">
        <f t="shared" si="5"/>
        <v>5.1135779560091384E-3</v>
      </c>
      <c r="AD96" s="647">
        <f>Recovery_OX!R91</f>
        <v>0</v>
      </c>
      <c r="AE96" s="605"/>
      <c r="AF96" s="650">
        <f>(AC96-AD96)*(1-Recovery_OX!U91)</f>
        <v>5.1135779560091384E-3</v>
      </c>
    </row>
    <row r="97" spans="2:32" ht="13.5" thickBot="1">
      <c r="B97" s="598">
        <f t="shared" si="6"/>
        <v>2080</v>
      </c>
      <c r="C97" s="651">
        <f>IF(Select2=1,Food!$K99,"")</f>
        <v>4.75327566593974E-10</v>
      </c>
      <c r="D97" s="652">
        <f>IF(Select2=1,Paper!$K99,"")</f>
        <v>6.1612728048028413E-4</v>
      </c>
      <c r="E97" s="652">
        <f>IF(Select2=1,Nappies!$K99,"")</f>
        <v>1.0184146431745899E-5</v>
      </c>
      <c r="F97" s="652">
        <f>IF(Select2=1,Garden!$K99,"")</f>
        <v>0</v>
      </c>
      <c r="G97" s="652">
        <f>IF(Select2=1,Wood!$K99,"")</f>
        <v>0</v>
      </c>
      <c r="H97" s="652">
        <f>IF(Select2=1,Textiles!$K99,"")</f>
        <v>1.4587580119962515E-4</v>
      </c>
      <c r="I97" s="653">
        <f>Sludge!K99</f>
        <v>0</v>
      </c>
      <c r="J97" s="653" t="str">
        <f>IF(Select2=2,MSW!$K99,"")</f>
        <v/>
      </c>
      <c r="K97" s="645">
        <f>Industry!$K99</f>
        <v>0</v>
      </c>
      <c r="L97" s="646">
        <f t="shared" si="8"/>
        <v>7.7218770343922172E-4</v>
      </c>
      <c r="M97" s="654">
        <f>Recovery_OX!C92</f>
        <v>0</v>
      </c>
      <c r="N97" s="605"/>
      <c r="O97" s="655">
        <f>(L97-M97)*(1-Recovery_OX!F92)</f>
        <v>7.7218770343922172E-4</v>
      </c>
      <c r="S97" s="656">
        <f t="shared" si="7"/>
        <v>2080</v>
      </c>
      <c r="T97" s="651">
        <f>IF(Select2=1,Food!$W99,"")</f>
        <v>3.1801576712353291E-10</v>
      </c>
      <c r="U97" s="652">
        <f>IF(Select2=1,Paper!$W99,"")</f>
        <v>1.2729902489262068E-3</v>
      </c>
      <c r="V97" s="652">
        <f>IF(Select2=1,Nappies!$W99,"")</f>
        <v>0</v>
      </c>
      <c r="W97" s="652">
        <f>IF(Select2=1,Garden!$W99,"")</f>
        <v>0</v>
      </c>
      <c r="X97" s="652">
        <f>IF(Select2=1,Wood!$W99,"")</f>
        <v>3.4538061247773766E-3</v>
      </c>
      <c r="Y97" s="652">
        <f>IF(Select2=1,Textiles!$W99,"")</f>
        <v>1.5986389172561671E-4</v>
      </c>
      <c r="Z97" s="653">
        <f>Sludge!W99</f>
        <v>0</v>
      </c>
      <c r="AA97" s="653" t="str">
        <f>IF(Select2=2,MSW!$W99,"")</f>
        <v/>
      </c>
      <c r="AB97" s="645">
        <f>Industry!$W99</f>
        <v>0</v>
      </c>
      <c r="AC97" s="657">
        <f t="shared" si="5"/>
        <v>4.886660583444967E-3</v>
      </c>
      <c r="AD97" s="654">
        <f>Recovery_OX!R92</f>
        <v>0</v>
      </c>
      <c r="AE97" s="605"/>
      <c r="AF97" s="658">
        <f>(AC97-AD97)*(1-Recovery_OX!U92)</f>
        <v>4.886660583444967E-3</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20" t="s">
        <v>284</v>
      </c>
      <c r="D8" s="921"/>
      <c r="E8" s="922"/>
      <c r="F8" s="920" t="s">
        <v>285</v>
      </c>
      <c r="G8" s="921"/>
      <c r="H8" s="923"/>
      <c r="I8" s="435"/>
      <c r="J8" s="920" t="s">
        <v>286</v>
      </c>
      <c r="K8" s="921"/>
      <c r="L8" s="923"/>
      <c r="M8" s="924" t="s">
        <v>287</v>
      </c>
      <c r="N8" s="925"/>
      <c r="O8" s="926"/>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v>
      </c>
      <c r="E12" s="464">
        <f>Stored_C!G18+Stored_C!M18</f>
        <v>0</v>
      </c>
      <c r="F12" s="465">
        <f>F11+HWP!C12</f>
        <v>0</v>
      </c>
      <c r="G12" s="463">
        <f>G11+HWP!D12</f>
        <v>0</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v>
      </c>
      <c r="E13" s="473">
        <f>Stored_C!G19+Stored_C!M19</f>
        <v>0</v>
      </c>
      <c r="F13" s="474">
        <f>F12+HWP!C13</f>
        <v>0</v>
      </c>
      <c r="G13" s="472">
        <f>G12+HWP!D13</f>
        <v>0</v>
      </c>
      <c r="H13" s="473">
        <f>H12+HWP!E13</f>
        <v>0</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0</v>
      </c>
      <c r="E14" s="473">
        <f>Stored_C!G20+Stored_C!M20</f>
        <v>0</v>
      </c>
      <c r="F14" s="474">
        <f>F13+HWP!C14</f>
        <v>0</v>
      </c>
      <c r="G14" s="472">
        <f>G13+HWP!D14</f>
        <v>0</v>
      </c>
      <c r="H14" s="473">
        <f>H13+HWP!E14</f>
        <v>0</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0</v>
      </c>
      <c r="E15" s="473">
        <f>Stored_C!G21+Stored_C!M21</f>
        <v>0</v>
      </c>
      <c r="F15" s="474">
        <f>F14+HWP!C15</f>
        <v>0</v>
      </c>
      <c r="G15" s="472">
        <f>G14+HWP!D15</f>
        <v>0</v>
      </c>
      <c r="H15" s="473">
        <f>H14+HWP!E15</f>
        <v>0</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0</v>
      </c>
      <c r="E16" s="473">
        <f>Stored_C!G22+Stored_C!M22</f>
        <v>0</v>
      </c>
      <c r="F16" s="474">
        <f>F15+HWP!C16</f>
        <v>0</v>
      </c>
      <c r="G16" s="472">
        <f>G15+HWP!D16</f>
        <v>0</v>
      </c>
      <c r="H16" s="473">
        <f>H15+HWP!E16</f>
        <v>0</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0</v>
      </c>
      <c r="E17" s="473">
        <f>Stored_C!G23+Stored_C!M23</f>
        <v>0</v>
      </c>
      <c r="F17" s="474">
        <f>F16+HWP!C17</f>
        <v>0</v>
      </c>
      <c r="G17" s="472">
        <f>G16+HWP!D17</f>
        <v>0</v>
      </c>
      <c r="H17" s="473">
        <f>H16+HWP!E17</f>
        <v>0</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0</v>
      </c>
      <c r="E18" s="473">
        <f>Stored_C!G24+Stored_C!M24</f>
        <v>0</v>
      </c>
      <c r="F18" s="474">
        <f>F17+HWP!C18</f>
        <v>0</v>
      </c>
      <c r="G18" s="472">
        <f>G17+HWP!D18</f>
        <v>0</v>
      </c>
      <c r="H18" s="473">
        <f>H17+HWP!E18</f>
        <v>0</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0</v>
      </c>
      <c r="E19" s="473">
        <f>Stored_C!G25+Stored_C!M25</f>
        <v>0</v>
      </c>
      <c r="F19" s="474">
        <f>F18+HWP!C19</f>
        <v>0</v>
      </c>
      <c r="G19" s="472">
        <f>G18+HWP!D19</f>
        <v>0</v>
      </c>
      <c r="H19" s="473">
        <f>H18+HWP!E19</f>
        <v>0</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0</v>
      </c>
      <c r="E20" s="473">
        <f>Stored_C!G26+Stored_C!M26</f>
        <v>0</v>
      </c>
      <c r="F20" s="474">
        <f>F19+HWP!C20</f>
        <v>0</v>
      </c>
      <c r="G20" s="472">
        <f>G19+HWP!D20</f>
        <v>0</v>
      </c>
      <c r="H20" s="473">
        <f>H19+HWP!E20</f>
        <v>0</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0</v>
      </c>
      <c r="E21" s="473">
        <f>Stored_C!G27+Stored_C!M27</f>
        <v>0</v>
      </c>
      <c r="F21" s="474">
        <f>F20+HWP!C21</f>
        <v>0</v>
      </c>
      <c r="G21" s="472">
        <f>G20+HWP!D21</f>
        <v>0</v>
      </c>
      <c r="H21" s="473">
        <f>H20+HWP!E21</f>
        <v>0</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0</v>
      </c>
      <c r="E22" s="473">
        <f>Stored_C!G28+Stored_C!M28</f>
        <v>0</v>
      </c>
      <c r="F22" s="474">
        <f>F21+HWP!C22</f>
        <v>0</v>
      </c>
      <c r="G22" s="472">
        <f>G21+HWP!D22</f>
        <v>0</v>
      </c>
      <c r="H22" s="473">
        <f>H21+HWP!E22</f>
        <v>0</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0</v>
      </c>
      <c r="H23" s="473">
        <f>H22+HWP!E23</f>
        <v>0</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0</v>
      </c>
      <c r="H24" s="473">
        <f>H23+HWP!E24</f>
        <v>0</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0</v>
      </c>
      <c r="H25" s="473">
        <f>H24+HWP!E25</f>
        <v>0</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0</v>
      </c>
      <c r="H26" s="473">
        <f>H25+HWP!E26</f>
        <v>0</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0</v>
      </c>
      <c r="H27" s="473">
        <f>H26+HWP!E27</f>
        <v>0</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0</v>
      </c>
      <c r="H28" s="473">
        <f>H27+HWP!E28</f>
        <v>0</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4.4272050768000004E-2</v>
      </c>
      <c r="E29" s="473">
        <f>Stored_C!G35+Stored_C!M35</f>
        <v>3.6524441883599996E-2</v>
      </c>
      <c r="F29" s="474">
        <f>F28+HWP!C29</f>
        <v>0</v>
      </c>
      <c r="G29" s="472">
        <f>G28+HWP!D29</f>
        <v>4.4272050768000004E-2</v>
      </c>
      <c r="H29" s="473">
        <f>H28+HWP!E29</f>
        <v>3.6524441883599996E-2</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4.860740844748801E-2</v>
      </c>
      <c r="E30" s="473">
        <f>Stored_C!G36+Stored_C!M36</f>
        <v>4.0101111969177608E-2</v>
      </c>
      <c r="F30" s="474">
        <f>F29+HWP!C30</f>
        <v>0</v>
      </c>
      <c r="G30" s="472">
        <f>G29+HWP!D30</f>
        <v>9.2879459215488014E-2</v>
      </c>
      <c r="H30" s="473">
        <f>H29+HWP!E30</f>
        <v>7.6625553852777611E-2</v>
      </c>
      <c r="I30" s="456"/>
      <c r="J30" s="475">
        <f>Garden!J37</f>
        <v>0</v>
      </c>
      <c r="K30" s="476">
        <f>Paper!J37</f>
        <v>1.4486430908795338E-3</v>
      </c>
      <c r="L30" s="477">
        <f>Wood!J37</f>
        <v>0</v>
      </c>
      <c r="M30" s="478">
        <f>J30*(1-Recovery_OX!E30)*(1-Recovery_OX!F30)</f>
        <v>0</v>
      </c>
      <c r="N30" s="476">
        <f>K30*(1-Recovery_OX!E30)*(1-Recovery_OX!F30)</f>
        <v>1.4486430908795338E-3</v>
      </c>
      <c r="O30" s="477">
        <f>L30*(1-Recovery_OX!E30)*(1-Recovery_OX!F30)</f>
        <v>0</v>
      </c>
    </row>
    <row r="31" spans="2:15">
      <c r="B31" s="470">
        <f t="shared" si="0"/>
        <v>1969</v>
      </c>
      <c r="C31" s="471">
        <f>Stored_C!E37</f>
        <v>0</v>
      </c>
      <c r="D31" s="472">
        <f>Stored_C!F37+Stored_C!L37</f>
        <v>5.333980258963858E-2</v>
      </c>
      <c r="E31" s="473">
        <f>Stored_C!G37+Stored_C!M37</f>
        <v>4.4005337136451821E-2</v>
      </c>
      <c r="F31" s="474">
        <f>F30+HWP!C31</f>
        <v>0</v>
      </c>
      <c r="G31" s="472">
        <f>G30+HWP!D31</f>
        <v>0.14621926180512659</v>
      </c>
      <c r="H31" s="473">
        <f>H30+HWP!E31</f>
        <v>0.12063089098922944</v>
      </c>
      <c r="I31" s="456"/>
      <c r="J31" s="475">
        <f>Garden!J38</f>
        <v>0</v>
      </c>
      <c r="K31" s="476">
        <f>Paper!J38</f>
        <v>2.9412078905380347E-3</v>
      </c>
      <c r="L31" s="477">
        <f>Wood!J38</f>
        <v>0</v>
      </c>
      <c r="M31" s="478">
        <f>J31*(1-Recovery_OX!E31)*(1-Recovery_OX!F31)</f>
        <v>0</v>
      </c>
      <c r="N31" s="476">
        <f>K31*(1-Recovery_OX!E31)*(1-Recovery_OX!F31)</f>
        <v>2.9412078905380347E-3</v>
      </c>
      <c r="O31" s="477">
        <f>L31*(1-Recovery_OX!E31)*(1-Recovery_OX!F31)</f>
        <v>0</v>
      </c>
    </row>
    <row r="32" spans="2:15">
      <c r="B32" s="470">
        <f t="shared" si="0"/>
        <v>1970</v>
      </c>
      <c r="C32" s="471">
        <f>Stored_C!E38</f>
        <v>0</v>
      </c>
      <c r="D32" s="472">
        <f>Stored_C!F38+Stored_C!L38</f>
        <v>5.8504097396926483E-2</v>
      </c>
      <c r="E32" s="473">
        <f>Stored_C!G38+Stored_C!M38</f>
        <v>4.8265880352464346E-2</v>
      </c>
      <c r="F32" s="474">
        <f>F31+HWP!C32</f>
        <v>0</v>
      </c>
      <c r="G32" s="472">
        <f>G31+HWP!D32</f>
        <v>0.20472335920205309</v>
      </c>
      <c r="H32" s="473">
        <f>H31+HWP!E32</f>
        <v>0.16889677134169379</v>
      </c>
      <c r="I32" s="456"/>
      <c r="J32" s="475">
        <f>Garden!J39</f>
        <v>0</v>
      </c>
      <c r="K32" s="476">
        <f>Paper!J39</f>
        <v>4.48771660542351E-3</v>
      </c>
      <c r="L32" s="477">
        <f>Wood!J39</f>
        <v>0</v>
      </c>
      <c r="M32" s="478">
        <f>J32*(1-Recovery_OX!E32)*(1-Recovery_OX!F32)</f>
        <v>0</v>
      </c>
      <c r="N32" s="476">
        <f>K32*(1-Recovery_OX!E32)*(1-Recovery_OX!F32)</f>
        <v>4.48771660542351E-3</v>
      </c>
      <c r="O32" s="477">
        <f>L32*(1-Recovery_OX!E32)*(1-Recovery_OX!F32)</f>
        <v>0</v>
      </c>
    </row>
    <row r="33" spans="2:15">
      <c r="B33" s="470">
        <f t="shared" si="0"/>
        <v>1971</v>
      </c>
      <c r="C33" s="471">
        <f>Stored_C!E39</f>
        <v>0</v>
      </c>
      <c r="D33" s="472">
        <f>Stored_C!F39+Stored_C!L39</f>
        <v>6.4138131438078214E-2</v>
      </c>
      <c r="E33" s="473">
        <f>Stored_C!G39+Stored_C!M39</f>
        <v>5.2913958436414527E-2</v>
      </c>
      <c r="F33" s="474">
        <f>F32+HWP!C33</f>
        <v>0</v>
      </c>
      <c r="G33" s="472">
        <f>G32+HWP!D33</f>
        <v>0.26886149064013132</v>
      </c>
      <c r="H33" s="473">
        <f>H32+HWP!E33</f>
        <v>0.22181072977810831</v>
      </c>
      <c r="I33" s="456"/>
      <c r="J33" s="475">
        <f>Garden!J40</f>
        <v>0</v>
      </c>
      <c r="K33" s="476">
        <f>Paper!J40</f>
        <v>6.0986546840967534E-3</v>
      </c>
      <c r="L33" s="477">
        <f>Wood!J40</f>
        <v>0</v>
      </c>
      <c r="M33" s="478">
        <f>J33*(1-Recovery_OX!E33)*(1-Recovery_OX!F33)</f>
        <v>0</v>
      </c>
      <c r="N33" s="476">
        <f>K33*(1-Recovery_OX!E33)*(1-Recovery_OX!F33)</f>
        <v>6.0986546840967534E-3</v>
      </c>
      <c r="O33" s="477">
        <f>L33*(1-Recovery_OX!E33)*(1-Recovery_OX!F33)</f>
        <v>0</v>
      </c>
    </row>
    <row r="34" spans="2:15">
      <c r="B34" s="470">
        <f t="shared" si="0"/>
        <v>1972</v>
      </c>
      <c r="C34" s="471">
        <f>Stored_C!E40</f>
        <v>0</v>
      </c>
      <c r="D34" s="472">
        <f>Stored_C!F40+Stored_C!L40</f>
        <v>7.0282966114209894E-2</v>
      </c>
      <c r="E34" s="473">
        <f>Stored_C!G40+Stored_C!M40</f>
        <v>5.7983447044223146E-2</v>
      </c>
      <c r="F34" s="474">
        <f>F33+HWP!C34</f>
        <v>0</v>
      </c>
      <c r="G34" s="472">
        <f>G33+HWP!D34</f>
        <v>0.33914445675434124</v>
      </c>
      <c r="H34" s="473">
        <f>H33+HWP!E34</f>
        <v>0.27979417682233143</v>
      </c>
      <c r="I34" s="456"/>
      <c r="J34" s="475">
        <f>Garden!J41</f>
        <v>0</v>
      </c>
      <c r="K34" s="476">
        <f>Paper!J41</f>
        <v>7.7850368246032359E-3</v>
      </c>
      <c r="L34" s="477">
        <f>Wood!J41</f>
        <v>0</v>
      </c>
      <c r="M34" s="478">
        <f>J34*(1-Recovery_OX!E34)*(1-Recovery_OX!F34)</f>
        <v>0</v>
      </c>
      <c r="N34" s="476">
        <f>K34*(1-Recovery_OX!E34)*(1-Recovery_OX!F34)</f>
        <v>7.7850368246032359E-3</v>
      </c>
      <c r="O34" s="477">
        <f>L34*(1-Recovery_OX!E34)*(1-Recovery_OX!F34)</f>
        <v>0</v>
      </c>
    </row>
    <row r="35" spans="2:15">
      <c r="B35" s="470">
        <f t="shared" si="0"/>
        <v>1973</v>
      </c>
      <c r="C35" s="471">
        <f>Stored_C!E41</f>
        <v>0</v>
      </c>
      <c r="D35" s="472">
        <f>Stored_C!F41+Stored_C!L41</f>
        <v>7.6983154550623281E-2</v>
      </c>
      <c r="E35" s="473">
        <f>Stored_C!G41+Stored_C!M41</f>
        <v>6.35111025042642E-2</v>
      </c>
      <c r="F35" s="474">
        <f>F34+HWP!C35</f>
        <v>0</v>
      </c>
      <c r="G35" s="472">
        <f>G34+HWP!D35</f>
        <v>0.41612761130496451</v>
      </c>
      <c r="H35" s="473">
        <f>H34+HWP!E35</f>
        <v>0.3433052793265956</v>
      </c>
      <c r="I35" s="456"/>
      <c r="J35" s="475">
        <f>Garden!J42</f>
        <v>0</v>
      </c>
      <c r="K35" s="476">
        <f>Paper!J42</f>
        <v>9.5584766494964061E-3</v>
      </c>
      <c r="L35" s="477">
        <f>Wood!J42</f>
        <v>0</v>
      </c>
      <c r="M35" s="478">
        <f>J35*(1-Recovery_OX!E35)*(1-Recovery_OX!F35)</f>
        <v>0</v>
      </c>
      <c r="N35" s="476">
        <f>K35*(1-Recovery_OX!E35)*(1-Recovery_OX!F35)</f>
        <v>9.5584766494964061E-3</v>
      </c>
      <c r="O35" s="477">
        <f>L35*(1-Recovery_OX!E35)*(1-Recovery_OX!F35)</f>
        <v>0</v>
      </c>
    </row>
    <row r="36" spans="2:15">
      <c r="B36" s="470">
        <f t="shared" si="0"/>
        <v>1974</v>
      </c>
      <c r="C36" s="471">
        <f>Stored_C!E42</f>
        <v>0</v>
      </c>
      <c r="D36" s="472">
        <f>Stored_C!F42+Stored_C!L42</f>
        <v>8.4287032572330375E-2</v>
      </c>
      <c r="E36" s="473">
        <f>Stored_C!G42+Stored_C!M42</f>
        <v>6.9536801872172566E-2</v>
      </c>
      <c r="F36" s="474">
        <f>F35+HWP!C36</f>
        <v>0</v>
      </c>
      <c r="G36" s="472">
        <f>G35+HWP!D36</f>
        <v>0.50041464387729484</v>
      </c>
      <c r="H36" s="473">
        <f>H35+HWP!E36</f>
        <v>0.4128420811987682</v>
      </c>
      <c r="I36" s="456"/>
      <c r="J36" s="475">
        <f>Garden!J43</f>
        <v>0</v>
      </c>
      <c r="K36" s="476">
        <f>Paper!J43</f>
        <v>1.1431260468912468E-2</v>
      </c>
      <c r="L36" s="477">
        <f>Wood!J43</f>
        <v>0</v>
      </c>
      <c r="M36" s="478">
        <f>J36*(1-Recovery_OX!E36)*(1-Recovery_OX!F36)</f>
        <v>0</v>
      </c>
      <c r="N36" s="476">
        <f>K36*(1-Recovery_OX!E36)*(1-Recovery_OX!F36)</f>
        <v>1.1431260468912468E-2</v>
      </c>
      <c r="O36" s="477">
        <f>L36*(1-Recovery_OX!E36)*(1-Recovery_OX!F36)</f>
        <v>0</v>
      </c>
    </row>
    <row r="37" spans="2:15">
      <c r="B37" s="470">
        <f t="shared" si="0"/>
        <v>1975</v>
      </c>
      <c r="C37" s="471">
        <f>Stored_C!E43</f>
        <v>0</v>
      </c>
      <c r="D37" s="472">
        <f>Stored_C!F43+Stored_C!L43</f>
        <v>9.224703355460645E-2</v>
      </c>
      <c r="E37" s="473">
        <f>Stored_C!G43+Stored_C!M43</f>
        <v>7.6103802682550306E-2</v>
      </c>
      <c r="F37" s="474">
        <f>F36+HWP!C37</f>
        <v>0</v>
      </c>
      <c r="G37" s="472">
        <f>G36+HWP!D37</f>
        <v>0.59266167743190135</v>
      </c>
      <c r="H37" s="473">
        <f>H36+HWP!E37</f>
        <v>0.48894588388131849</v>
      </c>
      <c r="I37" s="456"/>
      <c r="J37" s="475">
        <f>Garden!J44</f>
        <v>0</v>
      </c>
      <c r="K37" s="476">
        <f>Paper!J44</f>
        <v>1.3416425577929393E-2</v>
      </c>
      <c r="L37" s="477">
        <f>Wood!J44</f>
        <v>0</v>
      </c>
      <c r="M37" s="478">
        <f>J37*(1-Recovery_OX!E37)*(1-Recovery_OX!F37)</f>
        <v>0</v>
      </c>
      <c r="N37" s="476">
        <f>K37*(1-Recovery_OX!E37)*(1-Recovery_OX!F37)</f>
        <v>1.3416425577929393E-2</v>
      </c>
      <c r="O37" s="477">
        <f>L37*(1-Recovery_OX!E37)*(1-Recovery_OX!F37)</f>
        <v>0</v>
      </c>
    </row>
    <row r="38" spans="2:15">
      <c r="B38" s="470">
        <f t="shared" si="0"/>
        <v>1976</v>
      </c>
      <c r="C38" s="471">
        <f>Stored_C!E44</f>
        <v>0</v>
      </c>
      <c r="D38" s="472">
        <f>Stored_C!F44+Stored_C!L44</f>
        <v>0.10092002908371689</v>
      </c>
      <c r="E38" s="473">
        <f>Stored_C!G44+Stored_C!M44</f>
        <v>8.3259023994066428E-2</v>
      </c>
      <c r="F38" s="474">
        <f>F37+HWP!C38</f>
        <v>0</v>
      </c>
      <c r="G38" s="472">
        <f>G37+HWP!D38</f>
        <v>0.69358170651561823</v>
      </c>
      <c r="H38" s="473">
        <f>H37+HWP!E38</f>
        <v>0.57220490787538492</v>
      </c>
      <c r="I38" s="456"/>
      <c r="J38" s="475">
        <f>Garden!J45</f>
        <v>0</v>
      </c>
      <c r="K38" s="476">
        <f>Paper!J45</f>
        <v>1.552784356288868E-2</v>
      </c>
      <c r="L38" s="477">
        <f>Wood!J45</f>
        <v>0</v>
      </c>
      <c r="M38" s="478">
        <f>J38*(1-Recovery_OX!E38)*(1-Recovery_OX!F38)</f>
        <v>0</v>
      </c>
      <c r="N38" s="476">
        <f>K38*(1-Recovery_OX!E38)*(1-Recovery_OX!F38)</f>
        <v>1.552784356288868E-2</v>
      </c>
      <c r="O38" s="477">
        <f>L38*(1-Recovery_OX!E38)*(1-Recovery_OX!F38)</f>
        <v>0</v>
      </c>
    </row>
    <row r="39" spans="2:15">
      <c r="B39" s="470">
        <f t="shared" si="0"/>
        <v>1977</v>
      </c>
      <c r="C39" s="471">
        <f>Stored_C!E45</f>
        <v>0</v>
      </c>
      <c r="D39" s="472">
        <f>Stored_C!F45+Stored_C!L45</f>
        <v>0.11036769751826496</v>
      </c>
      <c r="E39" s="473">
        <f>Stored_C!G45+Stored_C!M45</f>
        <v>9.1053350452568585E-2</v>
      </c>
      <c r="F39" s="474">
        <f>F38+HWP!C39</f>
        <v>0</v>
      </c>
      <c r="G39" s="472">
        <f>G38+HWP!D39</f>
        <v>0.80394940403388315</v>
      </c>
      <c r="H39" s="473">
        <f>H38+HWP!E39</f>
        <v>0.66325825832795349</v>
      </c>
      <c r="I39" s="456"/>
      <c r="J39" s="475">
        <f>Garden!J46</f>
        <v>0</v>
      </c>
      <c r="K39" s="476">
        <f>Paper!J46</f>
        <v>1.7780309122587826E-2</v>
      </c>
      <c r="L39" s="477">
        <f>Wood!J46</f>
        <v>0</v>
      </c>
      <c r="M39" s="478">
        <f>J39*(1-Recovery_OX!E39)*(1-Recovery_OX!F39)</f>
        <v>0</v>
      </c>
      <c r="N39" s="476">
        <f>K39*(1-Recovery_OX!E39)*(1-Recovery_OX!F39)</f>
        <v>1.7780309122587826E-2</v>
      </c>
      <c r="O39" s="477">
        <f>L39*(1-Recovery_OX!E39)*(1-Recovery_OX!F39)</f>
        <v>0</v>
      </c>
    </row>
    <row r="40" spans="2:15">
      <c r="B40" s="470">
        <f t="shared" si="0"/>
        <v>1978</v>
      </c>
      <c r="C40" s="471">
        <f>Stored_C!E46</f>
        <v>0</v>
      </c>
      <c r="D40" s="472">
        <f>Stored_C!F46+Stored_C!L46</f>
        <v>0.12065692270926991</v>
      </c>
      <c r="E40" s="473">
        <f>Stored_C!G46+Stored_C!M46</f>
        <v>9.9541961235147663E-2</v>
      </c>
      <c r="F40" s="474">
        <f>F39+HWP!C40</f>
        <v>0</v>
      </c>
      <c r="G40" s="472">
        <f>G39+HWP!D40</f>
        <v>0.92460632674315302</v>
      </c>
      <c r="H40" s="473">
        <f>H39+HWP!E40</f>
        <v>0.76280021956310118</v>
      </c>
      <c r="I40" s="456"/>
      <c r="J40" s="475">
        <f>Garden!J47</f>
        <v>0</v>
      </c>
      <c r="K40" s="476">
        <f>Paper!J47</f>
        <v>2.0189634944451296E-2</v>
      </c>
      <c r="L40" s="477">
        <f>Wood!J47</f>
        <v>0</v>
      </c>
      <c r="M40" s="478">
        <f>J40*(1-Recovery_OX!E40)*(1-Recovery_OX!F40)</f>
        <v>0</v>
      </c>
      <c r="N40" s="476">
        <f>K40*(1-Recovery_OX!E40)*(1-Recovery_OX!F40)</f>
        <v>2.0189634944451296E-2</v>
      </c>
      <c r="O40" s="477">
        <f>L40*(1-Recovery_OX!E40)*(1-Recovery_OX!F40)</f>
        <v>0</v>
      </c>
    </row>
    <row r="41" spans="2:15">
      <c r="B41" s="470">
        <f t="shared" si="0"/>
        <v>1979</v>
      </c>
      <c r="C41" s="471">
        <f>Stored_C!E47</f>
        <v>0</v>
      </c>
      <c r="D41" s="472">
        <f>Stored_C!F47+Stored_C!L47</f>
        <v>0.13186022531808675</v>
      </c>
      <c r="E41" s="473">
        <f>Stored_C!G47+Stored_C!M47</f>
        <v>0.10878468588742156</v>
      </c>
      <c r="F41" s="474">
        <f>F40+HWP!C41</f>
        <v>0</v>
      </c>
      <c r="G41" s="472">
        <f>G40+HWP!D41</f>
        <v>1.0564665520612397</v>
      </c>
      <c r="H41" s="473">
        <f>H40+HWP!E41</f>
        <v>0.8715849054505227</v>
      </c>
      <c r="I41" s="456"/>
      <c r="J41" s="475">
        <f>Garden!J48</f>
        <v>0</v>
      </c>
      <c r="K41" s="476">
        <f>Paper!J48</f>
        <v>2.277275321316162E-2</v>
      </c>
      <c r="L41" s="477">
        <f>Wood!J48</f>
        <v>0</v>
      </c>
      <c r="M41" s="478">
        <f>J41*(1-Recovery_OX!E41)*(1-Recovery_OX!F41)</f>
        <v>0</v>
      </c>
      <c r="N41" s="476">
        <f>K41*(1-Recovery_OX!E41)*(1-Recovery_OX!F41)</f>
        <v>2.277275321316162E-2</v>
      </c>
      <c r="O41" s="477">
        <f>L41*(1-Recovery_OX!E41)*(1-Recovery_OX!F41)</f>
        <v>0</v>
      </c>
    </row>
    <row r="42" spans="2:15">
      <c r="B42" s="470">
        <f t="shared" si="0"/>
        <v>1980</v>
      </c>
      <c r="C42" s="471">
        <f>Stored_C!E48</f>
        <v>0</v>
      </c>
      <c r="D42" s="472">
        <f>Stored_C!F48+Stored_C!L48</f>
        <v>0.14410387728000001</v>
      </c>
      <c r="E42" s="473">
        <f>Stored_C!G48+Stored_C!M48</f>
        <v>0.11888569875600002</v>
      </c>
      <c r="F42" s="474">
        <f>F41+HWP!C42</f>
        <v>0</v>
      </c>
      <c r="G42" s="472">
        <f>G41+HWP!D42</f>
        <v>1.2005704293412398</v>
      </c>
      <c r="H42" s="473">
        <f>H41+HWP!E42</f>
        <v>0.99047060420652278</v>
      </c>
      <c r="I42" s="456"/>
      <c r="J42" s="475">
        <f>Garden!J49</f>
        <v>0</v>
      </c>
      <c r="K42" s="476">
        <f>Paper!J49</f>
        <v>2.5547824370002078E-2</v>
      </c>
      <c r="L42" s="477">
        <f>Wood!J49</f>
        <v>0</v>
      </c>
      <c r="M42" s="478">
        <f>J42*(1-Recovery_OX!E42)*(1-Recovery_OX!F42)</f>
        <v>0</v>
      </c>
      <c r="N42" s="476">
        <f>K42*(1-Recovery_OX!E42)*(1-Recovery_OX!F42)</f>
        <v>2.5547824370002078E-2</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1.2005704293412398</v>
      </c>
      <c r="H43" s="473">
        <f>H42+HWP!E43</f>
        <v>0.99047060420652278</v>
      </c>
      <c r="I43" s="456"/>
      <c r="J43" s="475">
        <f>Garden!J50</f>
        <v>0</v>
      </c>
      <c r="K43" s="476">
        <f>Paper!J50</f>
        <v>2.8535912891579633E-2</v>
      </c>
      <c r="L43" s="477">
        <f>Wood!J50</f>
        <v>0</v>
      </c>
      <c r="M43" s="478">
        <f>J43*(1-Recovery_OX!E43)*(1-Recovery_OX!F43)</f>
        <v>0</v>
      </c>
      <c r="N43" s="476">
        <f>K43*(1-Recovery_OX!E43)*(1-Recovery_OX!F43)</f>
        <v>2.8535912891579633E-2</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1.2005704293412398</v>
      </c>
      <c r="H44" s="473">
        <f>H43+HWP!E44</f>
        <v>0.99047060420652278</v>
      </c>
      <c r="I44" s="456"/>
      <c r="J44" s="475">
        <f>Garden!J51</f>
        <v>0</v>
      </c>
      <c r="K44" s="476">
        <f>Paper!J51</f>
        <v>2.6606708825483327E-2</v>
      </c>
      <c r="L44" s="477">
        <f>Wood!J51</f>
        <v>0</v>
      </c>
      <c r="M44" s="478">
        <f>J44*(1-Recovery_OX!E44)*(1-Recovery_OX!F44)</f>
        <v>0</v>
      </c>
      <c r="N44" s="476">
        <f>K44*(1-Recovery_OX!E44)*(1-Recovery_OX!F44)</f>
        <v>2.6606708825483327E-2</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1.2005704293412398</v>
      </c>
      <c r="H45" s="473">
        <f>H44+HWP!E45</f>
        <v>0.99047060420652278</v>
      </c>
      <c r="I45" s="456"/>
      <c r="J45" s="475">
        <f>Garden!J52</f>
        <v>0</v>
      </c>
      <c r="K45" s="476">
        <f>Paper!J52</f>
        <v>2.4807930876917704E-2</v>
      </c>
      <c r="L45" s="477">
        <f>Wood!J52</f>
        <v>0</v>
      </c>
      <c r="M45" s="478">
        <f>J45*(1-Recovery_OX!E45)*(1-Recovery_OX!F45)</f>
        <v>0</v>
      </c>
      <c r="N45" s="476">
        <f>K45*(1-Recovery_OX!E45)*(1-Recovery_OX!F45)</f>
        <v>2.4807930876917704E-2</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1.2005704293412398</v>
      </c>
      <c r="H46" s="473">
        <f>H45+HWP!E46</f>
        <v>0.99047060420652278</v>
      </c>
      <c r="I46" s="456"/>
      <c r="J46" s="475">
        <f>Garden!J53</f>
        <v>0</v>
      </c>
      <c r="K46" s="476">
        <f>Paper!J53</f>
        <v>2.3130761434292022E-2</v>
      </c>
      <c r="L46" s="477">
        <f>Wood!J53</f>
        <v>0</v>
      </c>
      <c r="M46" s="478">
        <f>J46*(1-Recovery_OX!E46)*(1-Recovery_OX!F46)</f>
        <v>0</v>
      </c>
      <c r="N46" s="476">
        <f>K46*(1-Recovery_OX!E46)*(1-Recovery_OX!F46)</f>
        <v>2.3130761434292022E-2</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1.2005704293412398</v>
      </c>
      <c r="H47" s="473">
        <f>H46+HWP!E47</f>
        <v>0.99047060420652278</v>
      </c>
      <c r="I47" s="456"/>
      <c r="J47" s="475">
        <f>Garden!J54</f>
        <v>0</v>
      </c>
      <c r="K47" s="476">
        <f>Paper!J54</f>
        <v>2.1566979011052728E-2</v>
      </c>
      <c r="L47" s="477">
        <f>Wood!J54</f>
        <v>0</v>
      </c>
      <c r="M47" s="478">
        <f>J47*(1-Recovery_OX!E47)*(1-Recovery_OX!F47)</f>
        <v>0</v>
      </c>
      <c r="N47" s="476">
        <f>K47*(1-Recovery_OX!E47)*(1-Recovery_OX!F47)</f>
        <v>2.1566979011052728E-2</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1.2005704293412398</v>
      </c>
      <c r="H48" s="473">
        <f>H47+HWP!E48</f>
        <v>0.99047060420652278</v>
      </c>
      <c r="I48" s="456"/>
      <c r="J48" s="475">
        <f>Garden!J55</f>
        <v>0</v>
      </c>
      <c r="K48" s="476">
        <f>Paper!J55</f>
        <v>2.0108917943946866E-2</v>
      </c>
      <c r="L48" s="477">
        <f>Wood!J55</f>
        <v>0</v>
      </c>
      <c r="M48" s="478">
        <f>J48*(1-Recovery_OX!E48)*(1-Recovery_OX!F48)</f>
        <v>0</v>
      </c>
      <c r="N48" s="476">
        <f>K48*(1-Recovery_OX!E48)*(1-Recovery_OX!F48)</f>
        <v>2.0108917943946866E-2</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1.2005704293412398</v>
      </c>
      <c r="H49" s="473">
        <f>H48+HWP!E49</f>
        <v>0.99047060420652278</v>
      </c>
      <c r="I49" s="456"/>
      <c r="J49" s="475">
        <f>Garden!J56</f>
        <v>0</v>
      </c>
      <c r="K49" s="476">
        <f>Paper!J56</f>
        <v>1.8749430815931886E-2</v>
      </c>
      <c r="L49" s="477">
        <f>Wood!J56</f>
        <v>0</v>
      </c>
      <c r="M49" s="478">
        <f>J49*(1-Recovery_OX!E49)*(1-Recovery_OX!F49)</f>
        <v>0</v>
      </c>
      <c r="N49" s="476">
        <f>K49*(1-Recovery_OX!E49)*(1-Recovery_OX!F49)</f>
        <v>1.8749430815931886E-2</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1.2005704293412398</v>
      </c>
      <c r="H50" s="473">
        <f>H49+HWP!E50</f>
        <v>0.99047060420652278</v>
      </c>
      <c r="I50" s="456"/>
      <c r="J50" s="475">
        <f>Garden!J57</f>
        <v>0</v>
      </c>
      <c r="K50" s="476">
        <f>Paper!J57</f>
        <v>1.7481853419529032E-2</v>
      </c>
      <c r="L50" s="477">
        <f>Wood!J57</f>
        <v>0</v>
      </c>
      <c r="M50" s="478">
        <f>J50*(1-Recovery_OX!E50)*(1-Recovery_OX!F50)</f>
        <v>0</v>
      </c>
      <c r="N50" s="476">
        <f>K50*(1-Recovery_OX!E50)*(1-Recovery_OX!F50)</f>
        <v>1.7481853419529032E-2</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1.2005704293412398</v>
      </c>
      <c r="H51" s="473">
        <f>H50+HWP!E51</f>
        <v>0.99047060420652278</v>
      </c>
      <c r="I51" s="456"/>
      <c r="J51" s="475">
        <f>Garden!J58</f>
        <v>0</v>
      </c>
      <c r="K51" s="476">
        <f>Paper!J58</f>
        <v>1.6299972088870535E-2</v>
      </c>
      <c r="L51" s="477">
        <f>Wood!J58</f>
        <v>0</v>
      </c>
      <c r="M51" s="478">
        <f>J51*(1-Recovery_OX!E51)*(1-Recovery_OX!F51)</f>
        <v>0</v>
      </c>
      <c r="N51" s="476">
        <f>K51*(1-Recovery_OX!E51)*(1-Recovery_OX!F51)</f>
        <v>1.6299972088870535E-2</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1.2005704293412398</v>
      </c>
      <c r="H52" s="473">
        <f>H51+HWP!E52</f>
        <v>0.99047060420652278</v>
      </c>
      <c r="I52" s="456"/>
      <c r="J52" s="475">
        <f>Garden!J59</f>
        <v>0</v>
      </c>
      <c r="K52" s="476">
        <f>Paper!J59</f>
        <v>1.5197993240302337E-2</v>
      </c>
      <c r="L52" s="477">
        <f>Wood!J59</f>
        <v>0</v>
      </c>
      <c r="M52" s="478">
        <f>J52*(1-Recovery_OX!E52)*(1-Recovery_OX!F52)</f>
        <v>0</v>
      </c>
      <c r="N52" s="476">
        <f>K52*(1-Recovery_OX!E52)*(1-Recovery_OX!F52)</f>
        <v>1.5197993240302337E-2</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1.2005704293412398</v>
      </c>
      <c r="H53" s="473">
        <f>H52+HWP!E53</f>
        <v>0.99047060420652278</v>
      </c>
      <c r="I53" s="456"/>
      <c r="J53" s="475">
        <f>Garden!J60</f>
        <v>0</v>
      </c>
      <c r="K53" s="476">
        <f>Paper!J60</f>
        <v>1.4170514972230278E-2</v>
      </c>
      <c r="L53" s="477">
        <f>Wood!J60</f>
        <v>0</v>
      </c>
      <c r="M53" s="478">
        <f>J53*(1-Recovery_OX!E53)*(1-Recovery_OX!F53)</f>
        <v>0</v>
      </c>
      <c r="N53" s="476">
        <f>K53*(1-Recovery_OX!E53)*(1-Recovery_OX!F53)</f>
        <v>1.4170514972230278E-2</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1.2005704293412398</v>
      </c>
      <c r="H54" s="473">
        <f>H53+HWP!E54</f>
        <v>0.99047060420652278</v>
      </c>
      <c r="I54" s="456"/>
      <c r="J54" s="475">
        <f>Garden!J61</f>
        <v>0</v>
      </c>
      <c r="K54" s="476">
        <f>Paper!J61</f>
        <v>1.3212500584992222E-2</v>
      </c>
      <c r="L54" s="477">
        <f>Wood!J61</f>
        <v>0</v>
      </c>
      <c r="M54" s="478">
        <f>J54*(1-Recovery_OX!E54)*(1-Recovery_OX!F54)</f>
        <v>0</v>
      </c>
      <c r="N54" s="476">
        <f>K54*(1-Recovery_OX!E54)*(1-Recovery_OX!F54)</f>
        <v>1.3212500584992222E-2</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1.2005704293412398</v>
      </c>
      <c r="H55" s="473">
        <f>H54+HWP!E55</f>
        <v>0.99047060420652278</v>
      </c>
      <c r="I55" s="456"/>
      <c r="J55" s="475">
        <f>Garden!J62</f>
        <v>0</v>
      </c>
      <c r="K55" s="476">
        <f>Paper!J62</f>
        <v>1.2319253890950474E-2</v>
      </c>
      <c r="L55" s="477">
        <f>Wood!J62</f>
        <v>0</v>
      </c>
      <c r="M55" s="478">
        <f>J55*(1-Recovery_OX!E55)*(1-Recovery_OX!F55)</f>
        <v>0</v>
      </c>
      <c r="N55" s="476">
        <f>K55*(1-Recovery_OX!E55)*(1-Recovery_OX!F55)</f>
        <v>1.2319253890950474E-2</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1.2005704293412398</v>
      </c>
      <c r="H56" s="473">
        <f>H55+HWP!E56</f>
        <v>0.99047060420652278</v>
      </c>
      <c r="I56" s="456"/>
      <c r="J56" s="475">
        <f>Garden!J63</f>
        <v>0</v>
      </c>
      <c r="K56" s="476">
        <f>Paper!J63</f>
        <v>1.1486396193774529E-2</v>
      </c>
      <c r="L56" s="477">
        <f>Wood!J63</f>
        <v>0</v>
      </c>
      <c r="M56" s="478">
        <f>J56*(1-Recovery_OX!E56)*(1-Recovery_OX!F56)</f>
        <v>0</v>
      </c>
      <c r="N56" s="476">
        <f>K56*(1-Recovery_OX!E56)*(1-Recovery_OX!F56)</f>
        <v>1.1486396193774529E-2</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1.2005704293412398</v>
      </c>
      <c r="H57" s="473">
        <f>H56+HWP!E57</f>
        <v>0.99047060420652278</v>
      </c>
      <c r="I57" s="456"/>
      <c r="J57" s="475">
        <f>Garden!J64</f>
        <v>0</v>
      </c>
      <c r="K57" s="476">
        <f>Paper!J64</f>
        <v>1.0709844824066577E-2</v>
      </c>
      <c r="L57" s="477">
        <f>Wood!J64</f>
        <v>0</v>
      </c>
      <c r="M57" s="478">
        <f>J57*(1-Recovery_OX!E57)*(1-Recovery_OX!F57)</f>
        <v>0</v>
      </c>
      <c r="N57" s="476">
        <f>K57*(1-Recovery_OX!E57)*(1-Recovery_OX!F57)</f>
        <v>1.0709844824066577E-2</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1.2005704293412398</v>
      </c>
      <c r="H58" s="473">
        <f>H57+HWP!E58</f>
        <v>0.99047060420652278</v>
      </c>
      <c r="I58" s="456"/>
      <c r="J58" s="475">
        <f>Garden!J65</f>
        <v>0</v>
      </c>
      <c r="K58" s="476">
        <f>Paper!J65</f>
        <v>9.9857931261113832E-3</v>
      </c>
      <c r="L58" s="477">
        <f>Wood!J65</f>
        <v>0</v>
      </c>
      <c r="M58" s="478">
        <f>J58*(1-Recovery_OX!E58)*(1-Recovery_OX!F58)</f>
        <v>0</v>
      </c>
      <c r="N58" s="476">
        <f>K58*(1-Recovery_OX!E58)*(1-Recovery_OX!F58)</f>
        <v>9.9857931261113832E-3</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1.2005704293412398</v>
      </c>
      <c r="H59" s="473">
        <f>H58+HWP!E59</f>
        <v>0.99047060420652278</v>
      </c>
      <c r="I59" s="456"/>
      <c r="J59" s="475">
        <f>Garden!J66</f>
        <v>0</v>
      </c>
      <c r="K59" s="476">
        <f>Paper!J66</f>
        <v>9.3106917976455532E-3</v>
      </c>
      <c r="L59" s="477">
        <f>Wood!J66</f>
        <v>0</v>
      </c>
      <c r="M59" s="478">
        <f>J59*(1-Recovery_OX!E59)*(1-Recovery_OX!F59)</f>
        <v>0</v>
      </c>
      <c r="N59" s="476">
        <f>K59*(1-Recovery_OX!E59)*(1-Recovery_OX!F59)</f>
        <v>9.3106917976455532E-3</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1.2005704293412398</v>
      </c>
      <c r="H60" s="473">
        <f>H59+HWP!E60</f>
        <v>0.99047060420652278</v>
      </c>
      <c r="I60" s="456"/>
      <c r="J60" s="475">
        <f>Garden!J67</f>
        <v>0</v>
      </c>
      <c r="K60" s="476">
        <f>Paper!J67</f>
        <v>8.6812314911737191E-3</v>
      </c>
      <c r="L60" s="477">
        <f>Wood!J67</f>
        <v>0</v>
      </c>
      <c r="M60" s="478">
        <f>J60*(1-Recovery_OX!E60)*(1-Recovery_OX!F60)</f>
        <v>0</v>
      </c>
      <c r="N60" s="476">
        <f>K60*(1-Recovery_OX!E60)*(1-Recovery_OX!F60)</f>
        <v>8.6812314911737191E-3</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1.2005704293412398</v>
      </c>
      <c r="H61" s="473">
        <f>H60+HWP!E61</f>
        <v>0.99047060420652278</v>
      </c>
      <c r="I61" s="456"/>
      <c r="J61" s="475">
        <f>Garden!J68</f>
        <v>0</v>
      </c>
      <c r="K61" s="476">
        <f>Paper!J68</f>
        <v>8.0943265915432751E-3</v>
      </c>
      <c r="L61" s="477">
        <f>Wood!J68</f>
        <v>0</v>
      </c>
      <c r="M61" s="478">
        <f>J61*(1-Recovery_OX!E61)*(1-Recovery_OX!F61)</f>
        <v>0</v>
      </c>
      <c r="N61" s="476">
        <f>K61*(1-Recovery_OX!E61)*(1-Recovery_OX!F61)</f>
        <v>8.0943265915432751E-3</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1.2005704293412398</v>
      </c>
      <c r="H62" s="473">
        <f>H61+HWP!E62</f>
        <v>0.99047060420652278</v>
      </c>
      <c r="I62" s="456"/>
      <c r="J62" s="475">
        <f>Garden!J69</f>
        <v>0</v>
      </c>
      <c r="K62" s="476">
        <f>Paper!J69</f>
        <v>7.5471000902553277E-3</v>
      </c>
      <c r="L62" s="477">
        <f>Wood!J69</f>
        <v>0</v>
      </c>
      <c r="M62" s="478">
        <f>J62*(1-Recovery_OX!E62)*(1-Recovery_OX!F62)</f>
        <v>0</v>
      </c>
      <c r="N62" s="476">
        <f>K62*(1-Recovery_OX!E62)*(1-Recovery_OX!F62)</f>
        <v>7.5471000902553277E-3</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1.2005704293412398</v>
      </c>
      <c r="H63" s="473">
        <f>H62+HWP!E63</f>
        <v>0.99047060420652278</v>
      </c>
      <c r="I63" s="456"/>
      <c r="J63" s="475">
        <f>Garden!J70</f>
        <v>0</v>
      </c>
      <c r="K63" s="476">
        <f>Paper!J70</f>
        <v>7.0368694823656919E-3</v>
      </c>
      <c r="L63" s="477">
        <f>Wood!J70</f>
        <v>0</v>
      </c>
      <c r="M63" s="478">
        <f>J63*(1-Recovery_OX!E63)*(1-Recovery_OX!F63)</f>
        <v>0</v>
      </c>
      <c r="N63" s="476">
        <f>K63*(1-Recovery_OX!E63)*(1-Recovery_OX!F63)</f>
        <v>7.0368694823656919E-3</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1.2005704293412398</v>
      </c>
      <c r="H64" s="473">
        <f>H63+HWP!E64</f>
        <v>0.99047060420652278</v>
      </c>
      <c r="I64" s="456"/>
      <c r="J64" s="475">
        <f>Garden!J71</f>
        <v>0</v>
      </c>
      <c r="K64" s="476">
        <f>Paper!J71</f>
        <v>6.5611336168425408E-3</v>
      </c>
      <c r="L64" s="477">
        <f>Wood!J71</f>
        <v>0</v>
      </c>
      <c r="M64" s="478">
        <f>J64*(1-Recovery_OX!E64)*(1-Recovery_OX!F64)</f>
        <v>0</v>
      </c>
      <c r="N64" s="476">
        <f>K64*(1-Recovery_OX!E64)*(1-Recovery_OX!F64)</f>
        <v>6.5611336168425408E-3</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1.2005704293412398</v>
      </c>
      <c r="H65" s="473">
        <f>H64+HWP!E65</f>
        <v>0.99047060420652278</v>
      </c>
      <c r="I65" s="456"/>
      <c r="J65" s="475">
        <f>Garden!J72</f>
        <v>0</v>
      </c>
      <c r="K65" s="476">
        <f>Paper!J72</f>
        <v>6.1175604359211466E-3</v>
      </c>
      <c r="L65" s="477">
        <f>Wood!J72</f>
        <v>0</v>
      </c>
      <c r="M65" s="478">
        <f>J65*(1-Recovery_OX!E65)*(1-Recovery_OX!F65)</f>
        <v>0</v>
      </c>
      <c r="N65" s="476">
        <f>K65*(1-Recovery_OX!E65)*(1-Recovery_OX!F65)</f>
        <v>6.1175604359211466E-3</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1.2005704293412398</v>
      </c>
      <c r="H66" s="473">
        <f>H65+HWP!E66</f>
        <v>0.99047060420652278</v>
      </c>
      <c r="I66" s="456"/>
      <c r="J66" s="475">
        <f>Garden!J73</f>
        <v>0</v>
      </c>
      <c r="K66" s="476">
        <f>Paper!J73</f>
        <v>5.7039755433540163E-3</v>
      </c>
      <c r="L66" s="477">
        <f>Wood!J73</f>
        <v>0</v>
      </c>
      <c r="M66" s="478">
        <f>J66*(1-Recovery_OX!E66)*(1-Recovery_OX!F66)</f>
        <v>0</v>
      </c>
      <c r="N66" s="476">
        <f>K66*(1-Recovery_OX!E66)*(1-Recovery_OX!F66)</f>
        <v>5.7039755433540163E-3</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1.2005704293412398</v>
      </c>
      <c r="H67" s="473">
        <f>H66+HWP!E67</f>
        <v>0.99047060420652278</v>
      </c>
      <c r="I67" s="456"/>
      <c r="J67" s="475">
        <f>Garden!J74</f>
        <v>0</v>
      </c>
      <c r="K67" s="476">
        <f>Paper!J74</f>
        <v>5.3183515455179579E-3</v>
      </c>
      <c r="L67" s="477">
        <f>Wood!J74</f>
        <v>0</v>
      </c>
      <c r="M67" s="478">
        <f>J67*(1-Recovery_OX!E67)*(1-Recovery_OX!F67)</f>
        <v>0</v>
      </c>
      <c r="N67" s="476">
        <f>K67*(1-Recovery_OX!E67)*(1-Recovery_OX!F67)</f>
        <v>5.3183515455179579E-3</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1.2005704293412398</v>
      </c>
      <c r="H68" s="473">
        <f>H67+HWP!E68</f>
        <v>0.99047060420652278</v>
      </c>
      <c r="I68" s="456"/>
      <c r="J68" s="475">
        <f>Garden!J75</f>
        <v>0</v>
      </c>
      <c r="K68" s="476">
        <f>Paper!J75</f>
        <v>4.9587981131281921E-3</v>
      </c>
      <c r="L68" s="477">
        <f>Wood!J75</f>
        <v>0</v>
      </c>
      <c r="M68" s="478">
        <f>J68*(1-Recovery_OX!E68)*(1-Recovery_OX!F68)</f>
        <v>0</v>
      </c>
      <c r="N68" s="476">
        <f>K68*(1-Recovery_OX!E68)*(1-Recovery_OX!F68)</f>
        <v>4.9587981131281921E-3</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1.2005704293412398</v>
      </c>
      <c r="H69" s="473">
        <f>H68+HWP!E69</f>
        <v>0.99047060420652278</v>
      </c>
      <c r="I69" s="456"/>
      <c r="J69" s="475">
        <f>Garden!J76</f>
        <v>0</v>
      </c>
      <c r="K69" s="476">
        <f>Paper!J76</f>
        <v>4.6235527148420046E-3</v>
      </c>
      <c r="L69" s="477">
        <f>Wood!J76</f>
        <v>0</v>
      </c>
      <c r="M69" s="478">
        <f>J69*(1-Recovery_OX!E69)*(1-Recovery_OX!F69)</f>
        <v>0</v>
      </c>
      <c r="N69" s="476">
        <f>K69*(1-Recovery_OX!E69)*(1-Recovery_OX!F69)</f>
        <v>4.6235527148420046E-3</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1.2005704293412398</v>
      </c>
      <c r="H70" s="473">
        <f>H69+HWP!E70</f>
        <v>0.99047060420652278</v>
      </c>
      <c r="I70" s="456"/>
      <c r="J70" s="475">
        <f>Garden!J77</f>
        <v>0</v>
      </c>
      <c r="K70" s="476">
        <f>Paper!J77</f>
        <v>4.3109719773280538E-3</v>
      </c>
      <c r="L70" s="477">
        <f>Wood!J77</f>
        <v>0</v>
      </c>
      <c r="M70" s="478">
        <f>J70*(1-Recovery_OX!E70)*(1-Recovery_OX!F70)</f>
        <v>0</v>
      </c>
      <c r="N70" s="476">
        <f>K70*(1-Recovery_OX!E70)*(1-Recovery_OX!F70)</f>
        <v>4.3109719773280538E-3</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1.2005704293412398</v>
      </c>
      <c r="H71" s="473">
        <f>H70+HWP!E71</f>
        <v>0.99047060420652278</v>
      </c>
      <c r="I71" s="456"/>
      <c r="J71" s="475">
        <f>Garden!J78</f>
        <v>0</v>
      </c>
      <c r="K71" s="476">
        <f>Paper!J78</f>
        <v>4.0195236294484028E-3</v>
      </c>
      <c r="L71" s="477">
        <f>Wood!J78</f>
        <v>0</v>
      </c>
      <c r="M71" s="478">
        <f>J71*(1-Recovery_OX!E71)*(1-Recovery_OX!F71)</f>
        <v>0</v>
      </c>
      <c r="N71" s="476">
        <f>K71*(1-Recovery_OX!E71)*(1-Recovery_OX!F71)</f>
        <v>4.0195236294484028E-3</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1.2005704293412398</v>
      </c>
      <c r="H72" s="473">
        <f>H71+HWP!E72</f>
        <v>0.99047060420652278</v>
      </c>
      <c r="I72" s="456"/>
      <c r="J72" s="475">
        <f>Garden!J79</f>
        <v>0</v>
      </c>
      <c r="K72" s="476">
        <f>Paper!J79</f>
        <v>3.7477789910636177E-3</v>
      </c>
      <c r="L72" s="477">
        <f>Wood!J79</f>
        <v>0</v>
      </c>
      <c r="M72" s="478">
        <f>J72*(1-Recovery_OX!E72)*(1-Recovery_OX!F72)</f>
        <v>0</v>
      </c>
      <c r="N72" s="476">
        <f>K72*(1-Recovery_OX!E72)*(1-Recovery_OX!F72)</f>
        <v>3.7477789910636177E-3</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1.2005704293412398</v>
      </c>
      <c r="H73" s="473">
        <f>H72+HWP!E73</f>
        <v>0.99047060420652278</v>
      </c>
      <c r="I73" s="456"/>
      <c r="J73" s="475">
        <f>Garden!J80</f>
        <v>0</v>
      </c>
      <c r="K73" s="476">
        <f>Paper!J80</f>
        <v>3.4944059696410674E-3</v>
      </c>
      <c r="L73" s="477">
        <f>Wood!J80</f>
        <v>0</v>
      </c>
      <c r="M73" s="478">
        <f>J73*(1-Recovery_OX!E73)*(1-Recovery_OX!F73)</f>
        <v>0</v>
      </c>
      <c r="N73" s="476">
        <f>K73*(1-Recovery_OX!E73)*(1-Recovery_OX!F73)</f>
        <v>3.4944059696410674E-3</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1.2005704293412398</v>
      </c>
      <c r="H74" s="473">
        <f>H73+HWP!E74</f>
        <v>0.99047060420652278</v>
      </c>
      <c r="I74" s="456"/>
      <c r="J74" s="475">
        <f>Garden!J81</f>
        <v>0</v>
      </c>
      <c r="K74" s="476">
        <f>Paper!J81</f>
        <v>3.2581625303357837E-3</v>
      </c>
      <c r="L74" s="477">
        <f>Wood!J81</f>
        <v>0</v>
      </c>
      <c r="M74" s="478">
        <f>J74*(1-Recovery_OX!E74)*(1-Recovery_OX!F74)</f>
        <v>0</v>
      </c>
      <c r="N74" s="476">
        <f>K74*(1-Recovery_OX!E74)*(1-Recovery_OX!F74)</f>
        <v>3.2581625303357837E-3</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1.2005704293412398</v>
      </c>
      <c r="H75" s="473">
        <f>H74+HWP!E75</f>
        <v>0.99047060420652278</v>
      </c>
      <c r="I75" s="456"/>
      <c r="J75" s="475">
        <f>Garden!J82</f>
        <v>0</v>
      </c>
      <c r="K75" s="476">
        <f>Paper!J82</f>
        <v>3.0378906075342114E-3</v>
      </c>
      <c r="L75" s="477">
        <f>Wood!J82</f>
        <v>0</v>
      </c>
      <c r="M75" s="478">
        <f>J75*(1-Recovery_OX!E75)*(1-Recovery_OX!F75)</f>
        <v>0</v>
      </c>
      <c r="N75" s="476">
        <f>K75*(1-Recovery_OX!E75)*(1-Recovery_OX!F75)</f>
        <v>3.0378906075342114E-3</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1.2005704293412398</v>
      </c>
      <c r="H76" s="473">
        <f>H75+HWP!E76</f>
        <v>0.99047060420652278</v>
      </c>
      <c r="I76" s="456"/>
      <c r="J76" s="475">
        <f>Garden!J83</f>
        <v>0</v>
      </c>
      <c r="K76" s="476">
        <f>Paper!J83</f>
        <v>2.8325104280152251E-3</v>
      </c>
      <c r="L76" s="477">
        <f>Wood!J83</f>
        <v>0</v>
      </c>
      <c r="M76" s="478">
        <f>J76*(1-Recovery_OX!E76)*(1-Recovery_OX!F76)</f>
        <v>0</v>
      </c>
      <c r="N76" s="476">
        <f>K76*(1-Recovery_OX!E76)*(1-Recovery_OX!F76)</f>
        <v>2.8325104280152251E-3</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1.2005704293412398</v>
      </c>
      <c r="H77" s="473">
        <f>H76+HWP!E77</f>
        <v>0.99047060420652278</v>
      </c>
      <c r="I77" s="456"/>
      <c r="J77" s="475">
        <f>Garden!J84</f>
        <v>0</v>
      </c>
      <c r="K77" s="476">
        <f>Paper!J84</f>
        <v>2.6410152179005488E-3</v>
      </c>
      <c r="L77" s="477">
        <f>Wood!J84</f>
        <v>0</v>
      </c>
      <c r="M77" s="478">
        <f>J77*(1-Recovery_OX!E77)*(1-Recovery_OX!F77)</f>
        <v>0</v>
      </c>
      <c r="N77" s="476">
        <f>K77*(1-Recovery_OX!E77)*(1-Recovery_OX!F77)</f>
        <v>2.6410152179005488E-3</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1.2005704293412398</v>
      </c>
      <c r="H78" s="473">
        <f>H77+HWP!E78</f>
        <v>0.99047060420652278</v>
      </c>
      <c r="I78" s="456"/>
      <c r="J78" s="475">
        <f>Garden!J85</f>
        <v>0</v>
      </c>
      <c r="K78" s="476">
        <f>Paper!J85</f>
        <v>2.4624662674480329E-3</v>
      </c>
      <c r="L78" s="477">
        <f>Wood!J85</f>
        <v>0</v>
      </c>
      <c r="M78" s="478">
        <f>J78*(1-Recovery_OX!E78)*(1-Recovery_OX!F78)</f>
        <v>0</v>
      </c>
      <c r="N78" s="476">
        <f>K78*(1-Recovery_OX!E78)*(1-Recovery_OX!F78)</f>
        <v>2.4624662674480329E-3</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1.2005704293412398</v>
      </c>
      <c r="H79" s="473">
        <f>H78+HWP!E79</f>
        <v>0.99047060420652278</v>
      </c>
      <c r="I79" s="456"/>
      <c r="J79" s="475">
        <f>Garden!J86</f>
        <v>0</v>
      </c>
      <c r="K79" s="476">
        <f>Paper!J86</f>
        <v>2.2959883294954137E-3</v>
      </c>
      <c r="L79" s="477">
        <f>Wood!J86</f>
        <v>0</v>
      </c>
      <c r="M79" s="478">
        <f>J79*(1-Recovery_OX!E79)*(1-Recovery_OX!F79)</f>
        <v>0</v>
      </c>
      <c r="N79" s="476">
        <f>K79*(1-Recovery_OX!E79)*(1-Recovery_OX!F79)</f>
        <v>2.2959883294954137E-3</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1.2005704293412398</v>
      </c>
      <c r="H80" s="473">
        <f>H79+HWP!E80</f>
        <v>0.99047060420652278</v>
      </c>
      <c r="I80" s="456"/>
      <c r="J80" s="475">
        <f>Garden!J87</f>
        <v>0</v>
      </c>
      <c r="K80" s="476">
        <f>Paper!J87</f>
        <v>2.1407653289977056E-3</v>
      </c>
      <c r="L80" s="477">
        <f>Wood!J87</f>
        <v>0</v>
      </c>
      <c r="M80" s="478">
        <f>J80*(1-Recovery_OX!E80)*(1-Recovery_OX!F80)</f>
        <v>0</v>
      </c>
      <c r="N80" s="476">
        <f>K80*(1-Recovery_OX!E80)*(1-Recovery_OX!F80)</f>
        <v>2.1407653289977056E-3</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1.2005704293412398</v>
      </c>
      <c r="H81" s="473">
        <f>H80+HWP!E81</f>
        <v>0.99047060420652278</v>
      </c>
      <c r="I81" s="456"/>
      <c r="J81" s="475">
        <f>Garden!J88</f>
        <v>0</v>
      </c>
      <c r="K81" s="476">
        <f>Paper!J88</f>
        <v>1.9960363626263847E-3</v>
      </c>
      <c r="L81" s="477">
        <f>Wood!J88</f>
        <v>0</v>
      </c>
      <c r="M81" s="478">
        <f>J81*(1-Recovery_OX!E81)*(1-Recovery_OX!F81)</f>
        <v>0</v>
      </c>
      <c r="N81" s="476">
        <f>K81*(1-Recovery_OX!E81)*(1-Recovery_OX!F81)</f>
        <v>1.9960363626263847E-3</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1.2005704293412398</v>
      </c>
      <c r="H82" s="473">
        <f>H81+HWP!E82</f>
        <v>0.99047060420652278</v>
      </c>
      <c r="I82" s="456"/>
      <c r="J82" s="475">
        <f>Garden!J89</f>
        <v>0</v>
      </c>
      <c r="K82" s="476">
        <f>Paper!J89</f>
        <v>1.8610919688203896E-3</v>
      </c>
      <c r="L82" s="477">
        <f>Wood!J89</f>
        <v>0</v>
      </c>
      <c r="M82" s="478">
        <f>J82*(1-Recovery_OX!E82)*(1-Recovery_OX!F82)</f>
        <v>0</v>
      </c>
      <c r="N82" s="476">
        <f>K82*(1-Recovery_OX!E82)*(1-Recovery_OX!F82)</f>
        <v>1.8610919688203896E-3</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1.2005704293412398</v>
      </c>
      <c r="H83" s="473">
        <f>H82+HWP!E83</f>
        <v>0.99047060420652278</v>
      </c>
      <c r="I83" s="456"/>
      <c r="J83" s="475">
        <f>Garden!J90</f>
        <v>0</v>
      </c>
      <c r="K83" s="476">
        <f>Paper!J90</f>
        <v>1.7352706500047251E-3</v>
      </c>
      <c r="L83" s="477">
        <f>Wood!J90</f>
        <v>0</v>
      </c>
      <c r="M83" s="478">
        <f>J83*(1-Recovery_OX!E83)*(1-Recovery_OX!F83)</f>
        <v>0</v>
      </c>
      <c r="N83" s="476">
        <f>K83*(1-Recovery_OX!E83)*(1-Recovery_OX!F83)</f>
        <v>1.7352706500047251E-3</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1.2005704293412398</v>
      </c>
      <c r="H84" s="473">
        <f>H83+HWP!E84</f>
        <v>0.99047060420652278</v>
      </c>
      <c r="I84" s="456"/>
      <c r="J84" s="475">
        <f>Garden!J91</f>
        <v>0</v>
      </c>
      <c r="K84" s="476">
        <f>Paper!J91</f>
        <v>1.6179556299285834E-3</v>
      </c>
      <c r="L84" s="477">
        <f>Wood!J91</f>
        <v>0</v>
      </c>
      <c r="M84" s="478">
        <f>J84*(1-Recovery_OX!E84)*(1-Recovery_OX!F84)</f>
        <v>0</v>
      </c>
      <c r="N84" s="476">
        <f>K84*(1-Recovery_OX!E84)*(1-Recovery_OX!F84)</f>
        <v>1.6179556299285834E-3</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1.2005704293412398</v>
      </c>
      <c r="H85" s="473">
        <f>H84+HWP!E85</f>
        <v>0.99047060420652278</v>
      </c>
      <c r="I85" s="456"/>
      <c r="J85" s="475">
        <f>Garden!J92</f>
        <v>0</v>
      </c>
      <c r="K85" s="476">
        <f>Paper!J92</f>
        <v>1.5085718302274469E-3</v>
      </c>
      <c r="L85" s="477">
        <f>Wood!J92</f>
        <v>0</v>
      </c>
      <c r="M85" s="478">
        <f>J85*(1-Recovery_OX!E85)*(1-Recovery_OX!F85)</f>
        <v>0</v>
      </c>
      <c r="N85" s="476">
        <f>K85*(1-Recovery_OX!E85)*(1-Recovery_OX!F85)</f>
        <v>1.5085718302274469E-3</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1.2005704293412398</v>
      </c>
      <c r="H86" s="473">
        <f>H85+HWP!E86</f>
        <v>0.99047060420652278</v>
      </c>
      <c r="I86" s="456"/>
      <c r="J86" s="475">
        <f>Garden!J93</f>
        <v>0</v>
      </c>
      <c r="K86" s="476">
        <f>Paper!J93</f>
        <v>1.4065830513882768E-3</v>
      </c>
      <c r="L86" s="477">
        <f>Wood!J93</f>
        <v>0</v>
      </c>
      <c r="M86" s="478">
        <f>J86*(1-Recovery_OX!E86)*(1-Recovery_OX!F86)</f>
        <v>0</v>
      </c>
      <c r="N86" s="476">
        <f>K86*(1-Recovery_OX!E86)*(1-Recovery_OX!F86)</f>
        <v>1.4065830513882768E-3</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1.2005704293412398</v>
      </c>
      <c r="H87" s="473">
        <f>H86+HWP!E87</f>
        <v>0.99047060420652278</v>
      </c>
      <c r="I87" s="456"/>
      <c r="J87" s="475">
        <f>Garden!J94</f>
        <v>0</v>
      </c>
      <c r="K87" s="476">
        <f>Paper!J94</f>
        <v>1.3114893442988801E-3</v>
      </c>
      <c r="L87" s="477">
        <f>Wood!J94</f>
        <v>0</v>
      </c>
      <c r="M87" s="478">
        <f>J87*(1-Recovery_OX!E87)*(1-Recovery_OX!F87)</f>
        <v>0</v>
      </c>
      <c r="N87" s="476">
        <f>K87*(1-Recovery_OX!E87)*(1-Recovery_OX!F87)</f>
        <v>1.3114893442988801E-3</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1.2005704293412398</v>
      </c>
      <c r="H88" s="473">
        <f>H87+HWP!E88</f>
        <v>0.99047060420652278</v>
      </c>
      <c r="I88" s="456"/>
      <c r="J88" s="475">
        <f>Garden!J95</f>
        <v>0</v>
      </c>
      <c r="K88" s="476">
        <f>Paper!J95</f>
        <v>1.2228245594967802E-3</v>
      </c>
      <c r="L88" s="477">
        <f>Wood!J95</f>
        <v>0</v>
      </c>
      <c r="M88" s="478">
        <f>J88*(1-Recovery_OX!E88)*(1-Recovery_OX!F88)</f>
        <v>0</v>
      </c>
      <c r="N88" s="476">
        <f>K88*(1-Recovery_OX!E88)*(1-Recovery_OX!F88)</f>
        <v>1.2228245594967802E-3</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1.2005704293412398</v>
      </c>
      <c r="H89" s="473">
        <f>H88+HWP!E89</f>
        <v>0.99047060420652278</v>
      </c>
      <c r="I89" s="456"/>
      <c r="J89" s="475">
        <f>Garden!J96</f>
        <v>0</v>
      </c>
      <c r="K89" s="476">
        <f>Paper!J96</f>
        <v>1.1401540621040114E-3</v>
      </c>
      <c r="L89" s="477">
        <f>Wood!J96</f>
        <v>0</v>
      </c>
      <c r="M89" s="478">
        <f>J89*(1-Recovery_OX!E89)*(1-Recovery_OX!F89)</f>
        <v>0</v>
      </c>
      <c r="N89" s="476">
        <f>K89*(1-Recovery_OX!E89)*(1-Recovery_OX!F89)</f>
        <v>1.1401540621040114E-3</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1.2005704293412398</v>
      </c>
      <c r="H90" s="473">
        <f>H89+HWP!E90</f>
        <v>0.99047060420652278</v>
      </c>
      <c r="I90" s="456"/>
      <c r="J90" s="475">
        <f>Garden!J97</f>
        <v>0</v>
      </c>
      <c r="K90" s="476">
        <f>Paper!J97</f>
        <v>1.063072601246443E-3</v>
      </c>
      <c r="L90" s="477">
        <f>Wood!J97</f>
        <v>0</v>
      </c>
      <c r="M90" s="478">
        <f>J90*(1-Recovery_OX!E90)*(1-Recovery_OX!F90)</f>
        <v>0</v>
      </c>
      <c r="N90" s="476">
        <f>K90*(1-Recovery_OX!E90)*(1-Recovery_OX!F90)</f>
        <v>1.063072601246443E-3</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1.2005704293412398</v>
      </c>
      <c r="H91" s="473">
        <f>H90+HWP!E91</f>
        <v>0.99047060420652278</v>
      </c>
      <c r="I91" s="456"/>
      <c r="J91" s="475">
        <f>Garden!J98</f>
        <v>0</v>
      </c>
      <c r="K91" s="476">
        <f>Paper!J98</f>
        <v>9.9120232351352397E-4</v>
      </c>
      <c r="L91" s="477">
        <f>Wood!J98</f>
        <v>0</v>
      </c>
      <c r="M91" s="478">
        <f>J91*(1-Recovery_OX!E91)*(1-Recovery_OX!F91)</f>
        <v>0</v>
      </c>
      <c r="N91" s="476">
        <f>K91*(1-Recovery_OX!E91)*(1-Recovery_OX!F91)</f>
        <v>9.9120232351352397E-4</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1.2005704293412398</v>
      </c>
      <c r="H92" s="482">
        <f>H91+HWP!E92</f>
        <v>0.99047060420652278</v>
      </c>
      <c r="I92" s="456"/>
      <c r="J92" s="484">
        <f>Garden!J99</f>
        <v>0</v>
      </c>
      <c r="K92" s="485">
        <f>Paper!J99</f>
        <v>9.241909207204262E-4</v>
      </c>
      <c r="L92" s="486">
        <f>Wood!J99</f>
        <v>0</v>
      </c>
      <c r="M92" s="487">
        <f>J92*(1-Recovery_OX!E92)*(1-Recovery_OX!F92)</f>
        <v>0</v>
      </c>
      <c r="N92" s="485">
        <f>K92*(1-Recovery_OX!E92)*(1-Recovery_OX!F92)</f>
        <v>9.241909207204262E-4</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2017-09-14T08:19:50Z</dcterms:modified>
</cp:coreProperties>
</file>