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Kubar\"/>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G88" i="7" s="1"/>
  <c r="P93" i="34" s="1"/>
  <c r="I86" i="6"/>
  <c r="I85" i="6"/>
  <c r="I84" i="6"/>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G16" i="7" s="1"/>
  <c r="P21" i="34" s="1"/>
  <c r="I14" i="6"/>
  <c r="G93" i="6"/>
  <c r="G92" i="6"/>
  <c r="G91" i="6"/>
  <c r="G90" i="6"/>
  <c r="G89" i="6"/>
  <c r="G88" i="6"/>
  <c r="G87" i="6"/>
  <c r="G86" i="6"/>
  <c r="G85" i="6"/>
  <c r="G84" i="6"/>
  <c r="G83" i="6"/>
  <c r="G82" i="6"/>
  <c r="G81" i="6"/>
  <c r="G80" i="6"/>
  <c r="E81" i="7" s="1"/>
  <c r="P86" i="35" s="1"/>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C29" i="7"/>
  <c r="C34" i="18" s="1"/>
  <c r="L55" i="6"/>
  <c r="L25" i="6"/>
  <c r="K22" i="6"/>
  <c r="E22" i="6"/>
  <c r="F22" i="6"/>
  <c r="H22" i="6"/>
  <c r="L22" i="6"/>
  <c r="F92" i="6"/>
  <c r="K47" i="6"/>
  <c r="F26" i="6"/>
  <c r="L17" i="6"/>
  <c r="L75" i="6"/>
  <c r="G85" i="7"/>
  <c r="P90" i="34" s="1"/>
  <c r="G45" i="7"/>
  <c r="P50" i="34" s="1"/>
  <c r="F77" i="6"/>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K81" i="6"/>
  <c r="K59" i="6"/>
  <c r="K74" i="6"/>
  <c r="F86" i="6"/>
  <c r="H14" i="6"/>
  <c r="K68" i="6"/>
  <c r="L31" i="6"/>
  <c r="L59" i="6"/>
  <c r="L83" i="6"/>
  <c r="H86" i="6"/>
  <c r="H26" i="6"/>
  <c r="L18" i="6"/>
  <c r="L80" i="6"/>
  <c r="J81" i="7" s="1"/>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F28" i="7" s="1"/>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C47" i="7"/>
  <c r="P52" i="18" s="1"/>
  <c r="O43" i="7"/>
  <c r="P48" i="37" s="1"/>
  <c r="F29" i="7"/>
  <c r="P34" i="32" s="1"/>
  <c r="B19" i="32"/>
  <c r="F70" i="28"/>
  <c r="F58" i="28"/>
  <c r="F81" i="28"/>
  <c r="F19" i="28"/>
  <c r="F45" i="28"/>
  <c r="K7" i="18"/>
  <c r="W7" i="18"/>
  <c r="B19" i="35"/>
  <c r="K7" i="31"/>
  <c r="W7" i="31"/>
  <c r="K7" i="32"/>
  <c r="W7" i="32"/>
  <c r="K7" i="33"/>
  <c r="E46" i="7"/>
  <c r="P51" i="35" s="1"/>
  <c r="E35" i="7"/>
  <c r="P40" i="35" s="1"/>
  <c r="E28" i="7"/>
  <c r="P33" i="35" s="1"/>
  <c r="O46" i="4"/>
  <c r="K7" i="34"/>
  <c r="W7" i="34"/>
  <c r="K7" i="35"/>
  <c r="O24" i="7"/>
  <c r="P29" i="37" s="1"/>
  <c r="D24" i="7"/>
  <c r="O52" i="7"/>
  <c r="C57" i="37" s="1"/>
  <c r="G22" i="7"/>
  <c r="P27" i="34" s="1"/>
  <c r="O26" i="7"/>
  <c r="C31" i="37" s="1"/>
  <c r="D26" i="7"/>
  <c r="C31" i="31" s="1"/>
  <c r="L93" i="7"/>
  <c r="L77" i="7"/>
  <c r="H50" i="7"/>
  <c r="O89" i="7"/>
  <c r="P94" i="37" s="1"/>
  <c r="O19" i="33"/>
  <c r="B15" i="7"/>
  <c r="B20" i="33" s="1"/>
  <c r="O19" i="37"/>
  <c r="O79" i="7"/>
  <c r="C84" i="37" s="1"/>
  <c r="L37" i="7"/>
  <c r="J16" i="7"/>
  <c r="H17" i="7"/>
  <c r="P22" i="33" s="1"/>
  <c r="I46" i="7"/>
  <c r="O46" i="7"/>
  <c r="C51" i="37" s="1"/>
  <c r="O21" i="7"/>
  <c r="C26" i="37" s="1"/>
  <c r="G30" i="7"/>
  <c r="P35" i="34" s="1"/>
  <c r="H35" i="7"/>
  <c r="P40" i="33" s="1"/>
  <c r="K44" i="7"/>
  <c r="I56" i="7"/>
  <c r="K28" i="7"/>
  <c r="O28" i="7"/>
  <c r="P33" i="37" s="1"/>
  <c r="O45" i="7"/>
  <c r="I85" i="7"/>
  <c r="G92" i="7"/>
  <c r="P97" i="34" s="1"/>
  <c r="J92" i="7"/>
  <c r="K92" i="7"/>
  <c r="O92" i="7"/>
  <c r="P97" i="37" s="1"/>
  <c r="H76" i="7"/>
  <c r="P81" i="33" s="1"/>
  <c r="F81" i="7"/>
  <c r="H81" i="7"/>
  <c r="C83" i="7"/>
  <c r="C54"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P67" i="32" s="1"/>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P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Q34" i="40"/>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E82" i="18"/>
  <c r="Q82" i="33"/>
  <c r="E82" i="34"/>
  <c r="Q82" i="37"/>
  <c r="Q82" i="32"/>
  <c r="Q20" i="40"/>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C67" i="34"/>
  <c r="C62" i="34"/>
  <c r="C42" i="34"/>
  <c r="C34" i="32"/>
  <c r="F46" i="7"/>
  <c r="E16" i="7"/>
  <c r="P21" i="35" s="1"/>
  <c r="E56" i="7"/>
  <c r="P61" i="35" s="1"/>
  <c r="O62" i="6"/>
  <c r="M63" i="7" s="1"/>
  <c r="O74" i="6"/>
  <c r="M75" i="7" s="1"/>
  <c r="O23" i="6"/>
  <c r="M24" i="7" s="1"/>
  <c r="J26" i="7"/>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C67" i="18"/>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0" i="33"/>
  <c r="C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P38" i="32"/>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32"/>
  <c r="P80" i="18"/>
  <c r="P84" i="31"/>
  <c r="C84" i="35"/>
  <c r="C21" i="31"/>
  <c r="P21" i="31"/>
  <c r="C55" i="33"/>
  <c r="P55"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K10" i="31"/>
  <c r="K12" i="31"/>
  <c r="K9" i="31"/>
  <c r="O21" i="40"/>
  <c r="O21" i="34"/>
  <c r="O21" i="18"/>
  <c r="O21" i="36"/>
  <c r="B21" i="36"/>
  <c r="O21" i="33"/>
  <c r="O21" i="32"/>
  <c r="B21" i="18"/>
  <c r="B21" i="32"/>
  <c r="O21" i="37"/>
  <c r="B21" i="33"/>
  <c r="B21" i="37"/>
  <c r="W12" i="33"/>
  <c r="W10" i="33"/>
  <c r="D12" i="39"/>
  <c r="W6" i="34"/>
  <c r="K9" i="18"/>
  <c r="C31" i="35"/>
  <c r="C29" i="32"/>
  <c r="P51" i="18"/>
  <c r="P93" i="32"/>
  <c r="P33" i="31"/>
  <c r="P86" i="31"/>
  <c r="C83" i="32"/>
  <c r="P76" i="33"/>
  <c r="P88" i="18"/>
  <c r="C86" i="35"/>
  <c r="C97" i="18"/>
  <c r="C64" i="33"/>
  <c r="C33" i="31"/>
  <c r="C93" i="34"/>
  <c r="C68" i="18"/>
  <c r="P77" i="18"/>
  <c r="P82" i="18"/>
  <c r="P31" i="31"/>
  <c r="C94" i="31"/>
  <c r="P85" i="32"/>
  <c r="C63" i="37"/>
  <c r="P78" i="31"/>
  <c r="C82" i="35"/>
  <c r="P94" i="31"/>
  <c r="P41" i="31"/>
  <c r="C41" i="35"/>
  <c r="P26" i="33" l="1"/>
  <c r="C35" i="33"/>
  <c r="C44" i="18"/>
  <c r="P23" i="6"/>
  <c r="C89" i="33"/>
  <c r="C82" i="31"/>
  <c r="M94" i="7"/>
  <c r="C53" i="31"/>
  <c r="P82" i="6"/>
  <c r="P51" i="33"/>
  <c r="P68" i="32"/>
  <c r="P63" i="32"/>
  <c r="M69" i="7"/>
  <c r="P53" i="31"/>
  <c r="P54" i="18"/>
  <c r="P88" i="32"/>
  <c r="P78" i="33"/>
  <c r="C50" i="34"/>
  <c r="C88" i="32"/>
  <c r="C90" i="34"/>
  <c r="P90" i="32"/>
  <c r="C50" i="32"/>
  <c r="P52" i="32"/>
  <c r="P21" i="37"/>
  <c r="P47" i="33"/>
  <c r="C32" i="35"/>
  <c r="C48" i="33"/>
  <c r="C45" i="33"/>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F76" i="18" s="1"/>
  <c r="C78" i="18"/>
  <c r="C38" i="32"/>
  <c r="P62" i="32"/>
  <c r="P45" i="32"/>
  <c r="C63" i="32"/>
  <c r="C58" i="33"/>
  <c r="C39" i="32"/>
  <c r="C31" i="33"/>
  <c r="C28" i="33"/>
  <c r="P42" i="31"/>
  <c r="C61" i="33"/>
  <c r="F61" i="33" s="1"/>
  <c r="H61" i="33" s="1"/>
  <c r="P31" i="32"/>
  <c r="C45" i="32"/>
  <c r="C42" i="31"/>
  <c r="R76" i="18"/>
  <c r="C28" i="32"/>
  <c r="P32" i="37"/>
  <c r="C38" i="35"/>
  <c r="C35" i="31"/>
  <c r="F35" i="31" s="1"/>
  <c r="G35" i="31" s="1"/>
  <c r="P38" i="31"/>
  <c r="C39" i="35"/>
  <c r="P28" i="32"/>
  <c r="E35" i="31"/>
  <c r="E68" i="36"/>
  <c r="Q96" i="33"/>
  <c r="Q96" i="40"/>
  <c r="R96" i="40" s="1"/>
  <c r="E35" i="18"/>
  <c r="Q76" i="33"/>
  <c r="E52" i="33"/>
  <c r="Q96" i="32"/>
  <c r="E96" i="31"/>
  <c r="Q35" i="32"/>
  <c r="E96" i="34"/>
  <c r="E35" i="40"/>
  <c r="F35" i="40" s="1"/>
  <c r="E35" i="32"/>
  <c r="Q52" i="37"/>
  <c r="Q35" i="34"/>
  <c r="Q96" i="37"/>
  <c r="E96" i="36"/>
  <c r="E35" i="33"/>
  <c r="E76" i="31"/>
  <c r="Q20" i="31"/>
  <c r="C61" i="37"/>
  <c r="P61" i="37"/>
  <c r="C35" i="32"/>
  <c r="C35" i="34"/>
  <c r="F35" i="34" s="1"/>
  <c r="P78" i="37"/>
  <c r="C78" i="37"/>
  <c r="F88" i="31"/>
  <c r="H88" i="31" s="1"/>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R52" i="33" s="1"/>
  <c r="T52" i="33" s="1"/>
  <c r="P42" i="33"/>
  <c r="C68" i="34"/>
  <c r="F68" i="34" s="1"/>
  <c r="G68"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F32" i="35" s="1"/>
  <c r="E61" i="31"/>
  <c r="R76" i="33"/>
  <c r="T76" i="33" s="1"/>
  <c r="Q61" i="18"/>
  <c r="Q61" i="34"/>
  <c r="Q61" i="37"/>
  <c r="R61" i="37" s="1"/>
  <c r="S61" i="37" s="1"/>
  <c r="E52" i="40"/>
  <c r="F52" i="40" s="1"/>
  <c r="Q32" i="32"/>
  <c r="E61" i="35"/>
  <c r="E32" i="18"/>
  <c r="E61" i="34"/>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R26" i="33" s="1"/>
  <c r="T26" i="33" s="1"/>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F82" i="35"/>
  <c r="H82" i="35" s="1"/>
  <c r="F35" i="33"/>
  <c r="H35" i="33" s="1"/>
  <c r="Q69" i="31"/>
  <c r="Q69" i="35"/>
  <c r="R69" i="35" s="1"/>
  <c r="S69" i="35" s="1"/>
  <c r="Q69" i="37"/>
  <c r="Q99" i="31"/>
  <c r="Q99" i="35"/>
  <c r="R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R19" i="35" s="1"/>
  <c r="S19" i="35" s="1"/>
  <c r="U19" i="35" s="1"/>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Q19" i="36"/>
  <c r="R19" i="36" s="1"/>
  <c r="Q66" i="35"/>
  <c r="R66" i="35" s="1"/>
  <c r="E66" i="37"/>
  <c r="E98" i="34"/>
  <c r="F98" i="34" s="1"/>
  <c r="Q98" i="18"/>
  <c r="E27" i="33"/>
  <c r="Q27" i="40"/>
  <c r="R27" i="40" s="1"/>
  <c r="E27" i="32"/>
  <c r="E27" i="40"/>
  <c r="F27" i="40" s="1"/>
  <c r="Q27" i="31"/>
  <c r="Q27" i="35"/>
  <c r="R27" i="35" s="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F56" i="34" s="1"/>
  <c r="H56" i="34" s="1"/>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68" i="18"/>
  <c r="B23" i="33"/>
  <c r="B23" i="37"/>
  <c r="B19" i="7"/>
  <c r="B23" i="18"/>
  <c r="O23" i="36"/>
  <c r="O23" i="34"/>
  <c r="B23" i="32"/>
  <c r="B23" i="34"/>
  <c r="O23" i="37"/>
  <c r="O23" i="40"/>
  <c r="O23" i="18"/>
  <c r="O23" i="32"/>
  <c r="B23" i="36"/>
  <c r="B23" i="31"/>
  <c r="O23" i="33"/>
  <c r="E93" i="18"/>
  <c r="Q93" i="37"/>
  <c r="R93" i="37" s="1"/>
  <c r="S93" i="37" s="1"/>
  <c r="Q93" i="36"/>
  <c r="R93" i="36" s="1"/>
  <c r="E93" i="37"/>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F89" i="32" s="1"/>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F45" i="34" s="1"/>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R85" i="37" s="1"/>
  <c r="S85" i="37" s="1"/>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F73" i="34" s="1"/>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R57" i="31" s="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35" i="18"/>
  <c r="F24" i="18"/>
  <c r="F82" i="18"/>
  <c r="W8" i="32"/>
  <c r="K8" i="32"/>
  <c r="K10" i="18"/>
  <c r="K12" i="18"/>
  <c r="R47" i="40"/>
  <c r="R40" i="40"/>
  <c r="R60" i="40"/>
  <c r="R84" i="40"/>
  <c r="R34" i="40"/>
  <c r="R38" i="40"/>
  <c r="R92" i="40"/>
  <c r="R61" i="40"/>
  <c r="R76" i="40"/>
  <c r="R82" i="40"/>
  <c r="R20" i="40"/>
  <c r="R56" i="40"/>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W12" i="31"/>
  <c r="T52" i="31" s="1"/>
  <c r="W9" i="31"/>
  <c r="W10" i="31"/>
  <c r="R32"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G88" i="31"/>
  <c r="S99" i="35"/>
  <c r="T99" i="35"/>
  <c r="R76" i="34"/>
  <c r="R58" i="34"/>
  <c r="R32" i="34"/>
  <c r="R52" i="34"/>
  <c r="R38" i="34"/>
  <c r="R36" i="34"/>
  <c r="R26" i="34"/>
  <c r="R96" i="34"/>
  <c r="R82" i="34"/>
  <c r="R35" i="34"/>
  <c r="R34" i="34"/>
  <c r="R61" i="34"/>
  <c r="R83" i="34"/>
  <c r="R92" i="34"/>
  <c r="G82" i="34" l="1"/>
  <c r="F38" i="32"/>
  <c r="R38" i="31"/>
  <c r="F57" i="35"/>
  <c r="H57" i="35" s="1"/>
  <c r="R59" i="31"/>
  <c r="R51" i="33"/>
  <c r="S51" i="33" s="1"/>
  <c r="R49" i="33"/>
  <c r="S49" i="33" s="1"/>
  <c r="R34" i="33"/>
  <c r="S34" i="33" s="1"/>
  <c r="R78" i="33"/>
  <c r="T78" i="33" s="1"/>
  <c r="R57" i="33"/>
  <c r="T57" i="33" s="1"/>
  <c r="F50" i="34"/>
  <c r="H50" i="34" s="1"/>
  <c r="F75" i="31"/>
  <c r="G75" i="31" s="1"/>
  <c r="R94" i="33"/>
  <c r="S94" i="33" s="1"/>
  <c r="F97" i="32"/>
  <c r="R47" i="33"/>
  <c r="S47" i="33" s="1"/>
  <c r="R93" i="33"/>
  <c r="T93" i="33" s="1"/>
  <c r="F61" i="34"/>
  <c r="G61" i="34" s="1"/>
  <c r="R54" i="18"/>
  <c r="T54" i="18" s="1"/>
  <c r="R21" i="37"/>
  <c r="S21" i="37" s="1"/>
  <c r="R22" i="37"/>
  <c r="S22" i="37" s="1"/>
  <c r="F30" i="32"/>
  <c r="R35" i="18"/>
  <c r="S35" i="18" s="1"/>
  <c r="R44" i="33"/>
  <c r="S44" i="33" s="1"/>
  <c r="R41" i="33"/>
  <c r="T41" i="33" s="1"/>
  <c r="R42" i="18"/>
  <c r="S42" i="18" s="1"/>
  <c r="R45" i="18"/>
  <c r="T45" i="18" s="1"/>
  <c r="R22" i="31"/>
  <c r="T22" i="31" s="1"/>
  <c r="R28" i="18"/>
  <c r="S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S84" i="18" s="1"/>
  <c r="R32" i="37"/>
  <c r="T32" i="37" s="1"/>
  <c r="F35" i="32"/>
  <c r="F38" i="35"/>
  <c r="H38" i="35" s="1"/>
  <c r="E43" i="38"/>
  <c r="T62" i="18"/>
  <c r="F86" i="36"/>
  <c r="H86" i="36" s="1"/>
  <c r="F90" i="36"/>
  <c r="F52" i="18"/>
  <c r="H52" i="18" s="1"/>
  <c r="S35" i="33"/>
  <c r="F64" i="37"/>
  <c r="H64" i="37" s="1"/>
  <c r="F19" i="37"/>
  <c r="H19" i="37" s="1"/>
  <c r="J19" i="37" s="1"/>
  <c r="K19" i="37" s="1"/>
  <c r="J17" i="17" s="1"/>
  <c r="T61" i="37"/>
  <c r="F76" i="36"/>
  <c r="G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T90" i="31" s="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R61" i="18"/>
  <c r="S61" i="18" s="1"/>
  <c r="T22" i="18"/>
  <c r="R81" i="31"/>
  <c r="S81" i="31" s="1"/>
  <c r="R79" i="31"/>
  <c r="S79" i="31" s="1"/>
  <c r="F57" i="32"/>
  <c r="R46" i="31"/>
  <c r="T46" i="31" s="1"/>
  <c r="R65" i="37"/>
  <c r="T65" i="37" s="1"/>
  <c r="F58" i="18"/>
  <c r="G58" i="18" s="1"/>
  <c r="R81" i="32"/>
  <c r="R55" i="37"/>
  <c r="T55" i="37" s="1"/>
  <c r="F56" i="32"/>
  <c r="R27" i="31"/>
  <c r="S27" i="31" s="1"/>
  <c r="G83" i="37"/>
  <c r="F22" i="36"/>
  <c r="H22" i="36" s="1"/>
  <c r="T76" i="37"/>
  <c r="F20" i="34"/>
  <c r="H20" i="34" s="1"/>
  <c r="R36" i="33"/>
  <c r="S36" i="33" s="1"/>
  <c r="F69" i="34"/>
  <c r="H69" i="34" s="1"/>
  <c r="S22" i="33"/>
  <c r="G68" i="18"/>
  <c r="F69" i="18"/>
  <c r="G69" i="18" s="1"/>
  <c r="D46" i="38"/>
  <c r="F34" i="18"/>
  <c r="H34" i="18" s="1"/>
  <c r="R32" i="18"/>
  <c r="T32" i="18" s="1"/>
  <c r="F36" i="31"/>
  <c r="G36" i="31" s="1"/>
  <c r="F66" i="35"/>
  <c r="H66" i="35" s="1"/>
  <c r="F64" i="35"/>
  <c r="H64" i="35" s="1"/>
  <c r="T88" i="33"/>
  <c r="D33" i="38"/>
  <c r="G34" i="34"/>
  <c r="F61" i="18"/>
  <c r="G61" i="18" s="1"/>
  <c r="H36" i="33"/>
  <c r="G36" i="33"/>
  <c r="T84" i="33"/>
  <c r="S84" i="33"/>
  <c r="T40" i="33"/>
  <c r="F32" i="18"/>
  <c r="G32" i="18" s="1"/>
  <c r="F20" i="35"/>
  <c r="G20" i="35" s="1"/>
  <c r="I20" i="35" s="1"/>
  <c r="F26" i="32"/>
  <c r="F92" i="32"/>
  <c r="R27" i="18"/>
  <c r="S27" i="18" s="1"/>
  <c r="F83" i="34"/>
  <c r="G83" i="34" s="1"/>
  <c r="F19" i="34"/>
  <c r="H19" i="34" s="1"/>
  <c r="J19" i="34" s="1"/>
  <c r="L12" i="38"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H32" i="35"/>
  <c r="G32" i="35"/>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32" i="31"/>
  <c r="G32" i="31" s="1"/>
  <c r="F88" i="36"/>
  <c r="G88" i="36" s="1"/>
  <c r="F20" i="36"/>
  <c r="G20" i="36" s="1"/>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F50" i="37"/>
  <c r="H50" i="37" s="1"/>
  <c r="H61" i="35"/>
  <c r="G61" i="35"/>
  <c r="H53" i="35"/>
  <c r="G53" i="35"/>
  <c r="S90" i="33"/>
  <c r="E57" i="38"/>
  <c r="R66" i="31"/>
  <c r="T66" i="31" s="1"/>
  <c r="F26" i="18"/>
  <c r="G26" i="18" s="1"/>
  <c r="E31" i="38"/>
  <c r="G61" i="33"/>
  <c r="F94" i="36"/>
  <c r="G94" i="36" s="1"/>
  <c r="F79" i="36"/>
  <c r="H79" i="36" s="1"/>
  <c r="F26" i="31"/>
  <c r="H26" i="31" s="1"/>
  <c r="F93" i="31"/>
  <c r="G93" i="31" s="1"/>
  <c r="F48" i="40"/>
  <c r="E41" i="38"/>
  <c r="F44" i="40"/>
  <c r="D37" i="38"/>
  <c r="F26" i="37"/>
  <c r="G26" i="37" s="1"/>
  <c r="S68" i="31"/>
  <c r="T68" i="3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D59" i="38"/>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E83" i="38"/>
  <c r="S53" i="35"/>
  <c r="H51" i="31"/>
  <c r="F45" i="18"/>
  <c r="G45" i="18" s="1"/>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T38" i="31"/>
  <c r="S38" i="31"/>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H62" i="37"/>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D30" i="38"/>
  <c r="F55" i="31"/>
  <c r="G55" i="31" s="1"/>
  <c r="D48" i="38"/>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T81" i="31"/>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H45" i="34"/>
  <c r="G45" i="34"/>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H19" i="36"/>
  <c r="J19" i="36" s="1"/>
  <c r="K19" i="36" s="1"/>
  <c r="I17" i="17" s="1"/>
  <c r="S43" i="35"/>
  <c r="T43" i="35"/>
  <c r="T97" i="35"/>
  <c r="S97" i="35"/>
  <c r="T40" i="35"/>
  <c r="S40" i="35"/>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34" i="37"/>
  <c r="H34" i="37"/>
  <c r="S91" i="35"/>
  <c r="S76" i="35"/>
  <c r="T73" i="35"/>
  <c r="S59" i="35"/>
  <c r="D40" i="38"/>
  <c r="H82" i="37"/>
  <c r="S79" i="18"/>
  <c r="T67" i="18"/>
  <c r="T73" i="18"/>
  <c r="T87" i="18"/>
  <c r="S76" i="18"/>
  <c r="T25" i="35"/>
  <c r="T96" i="18"/>
  <c r="T81" i="18"/>
  <c r="S91" i="18"/>
  <c r="S82" i="18"/>
  <c r="G64" i="37"/>
  <c r="S54" i="18"/>
  <c r="T52" i="18"/>
  <c r="T56" i="35"/>
  <c r="G80" i="31"/>
  <c r="T88" i="18"/>
  <c r="G36" i="18"/>
  <c r="S29" i="18"/>
  <c r="T68" i="18"/>
  <c r="S72" i="18"/>
  <c r="G54"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T31" i="35"/>
  <c r="S31" i="35"/>
  <c r="S26" i="35"/>
  <c r="T26" i="35"/>
  <c r="S55" i="35"/>
  <c r="T55" i="35"/>
  <c r="S98" i="40"/>
  <c r="S93" i="40"/>
  <c r="T95" i="40"/>
  <c r="T99" i="40"/>
  <c r="G70" i="18"/>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9" i="18"/>
  <c r="G99" i="18"/>
  <c r="K9" i="40"/>
  <c r="K12" i="40"/>
  <c r="K10" i="40"/>
  <c r="S89" i="18"/>
  <c r="T79" i="18"/>
  <c r="S67" i="18"/>
  <c r="S73" i="18"/>
  <c r="S87" i="18"/>
  <c r="T76" i="18"/>
  <c r="S53" i="18"/>
  <c r="S26" i="18"/>
  <c r="S52" i="18"/>
  <c r="S77" i="18"/>
  <c r="S80" i="18"/>
  <c r="T31" i="18"/>
  <c r="H75" i="31"/>
  <c r="E71" i="38"/>
  <c r="T36"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49" i="33" l="1"/>
  <c r="T28" i="18"/>
  <c r="T22" i="37"/>
  <c r="G57" i="35"/>
  <c r="G86" i="36"/>
  <c r="H76" i="36"/>
  <c r="H52" i="31"/>
  <c r="G53" i="36"/>
  <c r="G84" i="36"/>
  <c r="G83" i="36"/>
  <c r="H58" i="18"/>
  <c r="G52" i="18"/>
  <c r="H65" i="18"/>
  <c r="G60" i="37"/>
  <c r="G84" i="37"/>
  <c r="G60" i="18"/>
  <c r="T34" i="33"/>
  <c r="S57" i="33"/>
  <c r="H61" i="18"/>
  <c r="D55" i="38"/>
  <c r="H72" i="34"/>
  <c r="T61" i="18"/>
  <c r="S93" i="33"/>
  <c r="G86" i="18"/>
  <c r="S90" i="31"/>
  <c r="G64" i="35"/>
  <c r="T47" i="33"/>
  <c r="T84" i="18"/>
  <c r="G98" i="18"/>
  <c r="H21" i="34"/>
  <c r="G48" i="34"/>
  <c r="T35" i="18"/>
  <c r="T21" i="37"/>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J21" i="34"/>
  <c r="L14"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2" i="34" l="1"/>
  <c r="G20" i="17" s="1"/>
  <c r="K21" i="34"/>
  <c r="G19" i="17" s="1"/>
  <c r="L19" i="17" s="1"/>
  <c r="E14" i="28" s="1"/>
  <c r="M14" i="38"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O12" i="38"/>
  <c r="L18"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J31" i="34" s="1"/>
  <c r="V28" i="37"/>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I31" i="34" l="1"/>
  <c r="I32" i="34" s="1"/>
  <c r="AC25" i="17"/>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J32" i="34" l="1"/>
  <c r="L25" i="38" s="1"/>
  <c r="V30" i="37"/>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K32" i="34" l="1"/>
  <c r="G30" i="17" s="1"/>
  <c r="V31" i="37"/>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<sst xmlns="http://schemas.openxmlformats.org/spreadsheetml/2006/main" count="1446" uniqueCount="339">
  <si>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</si>
  <si>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</si>
  <si>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</si>
  <si>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</si>
  <si>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</si>
  <si>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</si>
  <si>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</si>
  <si>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</si>
  <si>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</si>
  <si>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</si>
  <si>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</si>
  <si>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</si>
  <si>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</si>
  <si>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</si>
  <si>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</si>
  <si>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</si>
  <si>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</si>
  <si>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</si>
  <si>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</si>
  <si>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</si>
  <si>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</si>
  <si>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</si>
  <si>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</si>
  <si>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</si>
  <si>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</si>
  <si>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</si>
  <si>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</si>
  <si>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</si>
  <si>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</si>
  <si>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</si>
  <si>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</si>
  <si>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</si>
  <si>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</si>
  <si>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</si>
  <si>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</si>
  <si>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</si>
  <si>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</si>
  <si>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</si>
  <si>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</si>
  <si>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</si>
  <si>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</si>
  <si>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</si>
  <si>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</si>
  <si>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</si>
  <si>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</si>
  <si>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</si>
  <si>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</si>
  <si>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</si>
  <si>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</si>
  <si>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</si>
  <si>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</si>
  <si>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</si>
  <si>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</si>
  <si>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</si>
  <si>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</si>
  <si>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</si>
  <si>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</si>
  <si>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</si>
  <si>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</si>
  <si>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</si>
  <si>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</si>
  <si>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</si>
  <si>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</si>
  <si>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</si>
  <si>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</si>
  <si>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</si>
  <si>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</si>
  <si>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</si>
  <si>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</si>
  <si>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</si>
  <si>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</si>
  <si>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</si>
  <si>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</si>
  <si>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</si>
  <si>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</si>
  <si>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</si>
  <si>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</si>
  <si>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</si>
  <si>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</si>
  <si>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</si>
  <si>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</si>
  <si>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</si>
  <si>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</si>
  <si>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</si>
  <si>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</si>
  <si>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</si>
  <si>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</si>
  <si>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</si>
  <si>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</si>
  <si>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</si>
  <si>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</si>
  <si>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</si>
  <si>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</si>
  <si>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</si>
  <si>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</si>
  <si>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</si>
  <si>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</si>
  <si>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</si>
  <si>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</si>
  <si>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</si>
  <si>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</si>
  <si>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</si>
  <si>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</si>
  <si>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</si>
  <si>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</si>
  <si>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</si>
  <si>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</si>
  <si>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</si>
  <si>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</si>
  <si>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</si>
  <si>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</si>
  <si>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</si>
  <si>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</si>
  <si>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</si>
  <si>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</si>
  <si>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</si>
  <si>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</si>
  <si>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</si>
  <si>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</si>
  <si>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</si>
  <si>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</si>
  <si>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</si>
  <si>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</si>
  <si>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</si>
  <si>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</si>
  <si>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</si>
  <si>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</si>
  <si>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</si>
  <si>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</si>
  <si>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</si>
  <si>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</si>
  <si>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</si>
  <si>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</si>
  <si>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</si>
  <si>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</si>
  <si>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</si>
  <si>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</si>
  <si>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</si>
  <si>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</si>
  <si>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</si>
  <si>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</si>
  <si>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</si>
  <si>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</si>
  <si>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</si>
  <si>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</si>
  <si>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</si>
  <si>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</si>
  <si>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</si>
  <si>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</si>
  <si>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</si>
  <si>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</si>
  <si>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</si>
  <si>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</si>
  <si>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</si>
  <si>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</si>
  <si>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</si>
  <si>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</si>
  <si>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</si>
  <si>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</si>
  <si>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</si>
  <si>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</si>
  <si>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</si>
  <si>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</si>
  <si>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</si>
  <si>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</si>
  <si>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</si>
  <si>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</si>
  <si>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</si>
  <si>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</si>
  <si>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</si>
  <si>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</si>
  <si>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</si>
  <si>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</si>
  <si>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</si>
  <si>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</si>
  <si>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</si>
  <si>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</si>
  <si>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</si>
  <si>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</si>
  <si>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</si>
  <si>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</si>
  <si>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</si>
  <si>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</si>
  <si>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</si>
  <si>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</si>
  <si>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</si>
  <si>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</si>
  <si>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</si>
  <si>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</si>
  <si>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</si>
  <si>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</si>
  <si>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</si>
  <si>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</si>
  <si>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</si>
  <si>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</si>
  <si>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</si>
  <si>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</si>
  <si>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</si>
  <si>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</si>
  <si>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</si>
  <si>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</si>
  <si>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</si>
  <si>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</si>
  <si>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</si>
  <si>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</si>
  <si>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</si>
  <si>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</si>
  <si>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</si>
  <si>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</si>
  <si>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</si>
  <si>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</si>
  <si>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</si>
  <si>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</si>
  <si>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</si>
  <si>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</si>
  <si>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</si>
  <si>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</si>
  <si>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</si>
  <si>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</si>
  <si>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</si>
  <si>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</si>
  <si>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</si>
  <si>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</si>
  <si>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</si>
  <si>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</si>
  <si>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</si>
  <si>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</si>
  <si>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</si>
  <si>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</si>
  <si>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</si>
  <si>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</si>
  <si>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</si>
  <si>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</si>
  <si>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</si>
  <si>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</si>
  <si>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</si>
  <si>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</si>
  <si>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</si>
  <si>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</si>
  <si>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</si>
  <si>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</si>
  <si>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</si>
  <si>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</si>
  <si>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</si>
  <si>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</si>
  <si>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</si>
  <si>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</si>
  <si>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</si>
  <si>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</si>
  <si>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</si>
  <si>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</si>
  <si>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</si>
  <si>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</si>
  <si>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</si>
  <si>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</si>
  <si>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</si>
  <si>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</si>
  <si>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</si>
  <si>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</si>
  <si>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</si>
  <si>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</si>
  <si>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</si>
  <si>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</si>
  <si>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</si>
  <si>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</si>
  <si>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</si>
  <si>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</si>
  <si>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</si>
  <si>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</si>
  <si>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</si>
  <si>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</si>
  <si>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</si>
  <si>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</si>
  <si>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</si>
  <si>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</si>
  <si>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</si>
  <si>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</si>
  <si>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</si>
  <si>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</si>
  <si>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</si>
  <si>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</si>
  <si>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</si>
  <si>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</si>
  <si>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</si>
  <si>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</si>
  <si>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</si>
  <si>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</si>
  <si>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</si>
  <si>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</si>
  <si>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</si>
  <si>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</si>
  <si>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</si>
  <si>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</si>
  <si>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</si>
  <si>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</si>
  <si>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</si>
  <si>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</si>
  <si>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</si>
  <si>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</si>
  <si>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</si>
  <si>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</si>
  <si>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</si>
  <si>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</si>
  <si>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</si>
  <si>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</si>
  <si>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</si>
  <si>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</si>
  <si>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</si>
  <si>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</si>
  <si>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</si>
  <si>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</si>
  <si>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</si>
  <si>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</si>
  <si>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</si>
  <si>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</si>
  <si>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</si>
  <si>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</si>
  <si>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</si>
  <si>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</si>
  <si>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</si>
  <si>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</si>
  <si>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</si>
  <si>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</si>
  <si>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</si>
  <si>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</si>
  <si>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</si>
  <si>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</si>
  <si>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</si>
  <si>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</si>
  <si>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</si>
  <si>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</si>
  <si>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</si>
  <si>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</si>
  <si>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</si>
  <si>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</si>
  <si>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</si>
  <si>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</si>
  <si>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</si>
  <si>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Kutai Barat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</si>
</sst>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9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9" fontId="0" fillId="24" borderId="29" xfId="2" applyFont="1" applyFill="1" applyBorder="1" applyAlignment="1" applyProtection="1">
      <alignment horizontal="center" vertical="center" wrapText="1"/>
      <protection locked="0"/>
    </xf>
    <xf numFmtId="9" fontId="0" fillId="24" borderId="30" xfId="2" applyFont="1" applyFill="1" applyBorder="1" applyAlignment="1" applyProtection="1">
      <alignment horizontal="center" vertical="center" wrapText="1"/>
      <protection locked="0"/>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Kubar/KUBA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UBA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0.60517799999999999</v>
          </cell>
        </row>
        <row r="36">
          <cell r="F36">
            <v>0.65056097300000004</v>
          </cell>
        </row>
        <row r="37">
          <cell r="F37">
            <v>0.69934486649600003</v>
          </cell>
        </row>
        <row r="38">
          <cell r="F38">
            <v>0.75178436901729895</v>
          </cell>
        </row>
        <row r="39">
          <cell r="F39">
            <v>0.80815323011315032</v>
          </cell>
        </row>
        <row r="40">
          <cell r="F40">
            <v>0.86874568602650293</v>
          </cell>
        </row>
        <row r="41">
          <cell r="F41">
            <v>0.93387799193993215</v>
          </cell>
        </row>
        <row r="42">
          <cell r="F42">
            <v>1.0038900687558863</v>
          </cell>
        </row>
        <row r="43">
          <cell r="F43">
            <v>1.0791472729679223</v>
          </cell>
        </row>
        <row r="44">
          <cell r="F44">
            <v>1.1600422988185153</v>
          </cell>
        </row>
        <row r="45">
          <cell r="F45">
            <v>1.2469972226256489</v>
          </cell>
        </row>
        <row r="46">
          <cell r="F46">
            <v>1.3404656998982201</v>
          </cell>
        </row>
        <row r="47">
          <cell r="F47">
            <v>1.4409353266532146</v>
          </cell>
        </row>
        <row r="48">
          <cell r="F48">
            <v>1.5494425000000003</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76" t="s">
        <v>212</v>
      </c>
      <c r="C7" s="876"/>
      <c r="D7" s="876"/>
      <c r="E7" s="876"/>
      <c r="F7" s="876"/>
      <c r="G7" s="876"/>
      <c r="H7" s="876"/>
      <c r="I7" s="876"/>
      <c r="J7" s="360"/>
      <c r="K7" s="360"/>
    </row>
    <row r="8" spans="2:11" s="9" customFormat="1">
      <c r="B8" s="10"/>
      <c r="C8" s="10"/>
      <c r="D8" s="10"/>
      <c r="E8" s="10"/>
      <c r="F8" s="10"/>
      <c r="G8" s="10"/>
      <c r="H8" s="10"/>
      <c r="I8" s="10"/>
      <c r="J8" s="10"/>
      <c r="K8" s="10"/>
    </row>
    <row r="9" spans="2:11" ht="44.1" customHeight="1">
      <c r="B9" s="877" t="s">
        <v>227</v>
      </c>
      <c r="C9" s="877"/>
      <c r="D9" s="877"/>
      <c r="E9" s="877"/>
      <c r="F9" s="877"/>
      <c r="G9" s="877"/>
      <c r="H9" s="877"/>
      <c r="I9" s="8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40" t="str">
        <f>city</f>
        <v>Kutai Barat</v>
      </c>
      <c r="E2" s="941"/>
      <c r="F2" s="942"/>
    </row>
    <row r="3" spans="2:15" ht="13.5" thickBot="1">
      <c r="C3" s="490" t="s">
        <v>276</v>
      </c>
      <c r="D3" s="940" t="str">
        <f>province</f>
        <v>Kalimantan Timur</v>
      </c>
      <c r="E3" s="941"/>
      <c r="F3" s="942"/>
    </row>
    <row r="4" spans="2:15" ht="13.5" thickBot="1">
      <c r="B4" s="489"/>
      <c r="C4" s="490" t="s">
        <v>30</v>
      </c>
      <c r="D4" s="940">
        <v>0</v>
      </c>
      <c r="E4" s="941"/>
      <c r="F4" s="942"/>
      <c r="H4" s="943"/>
      <c r="I4" s="943"/>
      <c r="J4" s="943"/>
      <c r="K4" s="943"/>
    </row>
    <row r="5" spans="2:15">
      <c r="B5" s="489"/>
      <c r="H5" s="944"/>
      <c r="I5" s="944"/>
      <c r="J5" s="944"/>
      <c r="K5" s="9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3.6414033217650001E-2</v>
      </c>
      <c r="E18" s="535">
        <v>0</v>
      </c>
      <c r="F18" s="535">
        <v>2.8796384889360004E-2</v>
      </c>
      <c r="G18" s="535">
        <v>2.3757017533722002E-2</v>
      </c>
      <c r="H18" s="535">
        <v>3.616290195408E-3</v>
      </c>
      <c r="I18" s="536">
        <v>0</v>
      </c>
      <c r="J18" s="537">
        <v>0</v>
      </c>
      <c r="K18" s="538">
        <v>0</v>
      </c>
      <c r="L18" s="535">
        <v>0</v>
      </c>
      <c r="M18" s="536">
        <v>0</v>
      </c>
      <c r="N18" s="471">
        <v>9.258372583614001E-2</v>
      </c>
      <c r="O18" s="473">
        <f t="shared" ref="O18:O81" si="0">O17+N18</f>
        <v>9.258372583614001E-2</v>
      </c>
    </row>
    <row r="19" spans="2:15">
      <c r="B19" s="470">
        <f>B18+1</f>
        <v>1951</v>
      </c>
      <c r="C19" s="533">
        <v>0</v>
      </c>
      <c r="D19" s="534">
        <v>3.7282122845549999E-2</v>
      </c>
      <c r="E19" s="535">
        <v>0</v>
      </c>
      <c r="F19" s="535">
        <v>2.9482874158320006E-2</v>
      </c>
      <c r="G19" s="535">
        <v>2.4323371180614003E-2</v>
      </c>
      <c r="H19" s="535">
        <v>3.702500475696E-3</v>
      </c>
      <c r="I19" s="536">
        <v>0</v>
      </c>
      <c r="J19" s="537">
        <v>0</v>
      </c>
      <c r="K19" s="538">
        <v>0</v>
      </c>
      <c r="L19" s="535">
        <v>0</v>
      </c>
      <c r="M19" s="536">
        <v>0</v>
      </c>
      <c r="N19" s="471">
        <v>9.4790868660180008E-2</v>
      </c>
      <c r="O19" s="473">
        <f t="shared" si="0"/>
        <v>0.18737459449632002</v>
      </c>
    </row>
    <row r="20" spans="2:15">
      <c r="B20" s="470">
        <f t="shared" ref="B20:B83" si="1">B19+1</f>
        <v>1952</v>
      </c>
      <c r="C20" s="533">
        <v>0</v>
      </c>
      <c r="D20" s="534">
        <v>3.8011949276400003E-2</v>
      </c>
      <c r="E20" s="535">
        <v>0</v>
      </c>
      <c r="F20" s="535">
        <v>3.0060024255360002E-2</v>
      </c>
      <c r="G20" s="535">
        <v>2.4799520010672003E-2</v>
      </c>
      <c r="H20" s="535">
        <v>3.7749797902080001E-3</v>
      </c>
      <c r="I20" s="536">
        <v>0</v>
      </c>
      <c r="J20" s="537">
        <v>0</v>
      </c>
      <c r="K20" s="538">
        <v>0</v>
      </c>
      <c r="L20" s="535">
        <v>0</v>
      </c>
      <c r="M20" s="536">
        <v>0</v>
      </c>
      <c r="N20" s="471">
        <v>9.6646473332640009E-2</v>
      </c>
      <c r="O20" s="473">
        <f t="shared" si="0"/>
        <v>0.28402106782896003</v>
      </c>
    </row>
    <row r="21" spans="2:15">
      <c r="B21" s="470">
        <f t="shared" si="1"/>
        <v>1953</v>
      </c>
      <c r="C21" s="533">
        <v>0</v>
      </c>
      <c r="D21" s="534">
        <v>3.8420587893599999E-2</v>
      </c>
      <c r="E21" s="535">
        <v>0</v>
      </c>
      <c r="F21" s="535">
        <v>3.0383177552640011E-2</v>
      </c>
      <c r="G21" s="535">
        <v>2.5066121480928003E-2</v>
      </c>
      <c r="H21" s="535">
        <v>3.8155618321920001E-3</v>
      </c>
      <c r="I21" s="536">
        <v>0</v>
      </c>
      <c r="J21" s="537">
        <v>0</v>
      </c>
      <c r="K21" s="538">
        <v>0</v>
      </c>
      <c r="L21" s="535">
        <v>0</v>
      </c>
      <c r="M21" s="536">
        <v>0</v>
      </c>
      <c r="N21" s="471">
        <v>9.7685448759360013E-2</v>
      </c>
      <c r="O21" s="473">
        <f t="shared" si="0"/>
        <v>0.38170651658832006</v>
      </c>
    </row>
    <row r="22" spans="2:15">
      <c r="B22" s="470">
        <f t="shared" si="1"/>
        <v>1954</v>
      </c>
      <c r="C22" s="533">
        <v>0</v>
      </c>
      <c r="D22" s="534">
        <v>3.9437905498200004E-2</v>
      </c>
      <c r="E22" s="535">
        <v>0</v>
      </c>
      <c r="F22" s="535">
        <v>3.1187676991680006E-2</v>
      </c>
      <c r="G22" s="535">
        <v>2.5729833518136003E-2</v>
      </c>
      <c r="H22" s="535">
        <v>3.9165919943039999E-3</v>
      </c>
      <c r="I22" s="536">
        <v>0</v>
      </c>
      <c r="J22" s="537">
        <v>0</v>
      </c>
      <c r="K22" s="538">
        <v>0</v>
      </c>
      <c r="L22" s="535">
        <v>0</v>
      </c>
      <c r="M22" s="536">
        <v>0</v>
      </c>
      <c r="N22" s="471">
        <v>0.10027200800232001</v>
      </c>
      <c r="O22" s="473">
        <f t="shared" si="0"/>
        <v>0.48197852459064006</v>
      </c>
    </row>
    <row r="23" spans="2:15">
      <c r="B23" s="470">
        <f t="shared" si="1"/>
        <v>1955</v>
      </c>
      <c r="C23" s="533">
        <v>0</v>
      </c>
      <c r="D23" s="534">
        <v>4.1101342801199994E-2</v>
      </c>
      <c r="E23" s="535">
        <v>0</v>
      </c>
      <c r="F23" s="535">
        <v>3.250313085888E-2</v>
      </c>
      <c r="G23" s="535">
        <v>2.6815082958576004E-2</v>
      </c>
      <c r="H23" s="535">
        <v>4.0817885264639994E-3</v>
      </c>
      <c r="I23" s="536">
        <v>0</v>
      </c>
      <c r="J23" s="537">
        <v>0</v>
      </c>
      <c r="K23" s="538">
        <v>0</v>
      </c>
      <c r="L23" s="535">
        <v>0</v>
      </c>
      <c r="M23" s="536">
        <v>0</v>
      </c>
      <c r="N23" s="471">
        <v>0.10450134514511999</v>
      </c>
      <c r="O23" s="473">
        <f t="shared" si="0"/>
        <v>0.58647986973576005</v>
      </c>
    </row>
    <row r="24" spans="2:15">
      <c r="B24" s="470">
        <f t="shared" si="1"/>
        <v>1956</v>
      </c>
      <c r="C24" s="533">
        <v>0</v>
      </c>
      <c r="D24" s="534">
        <v>4.1662686032549995E-2</v>
      </c>
      <c r="E24" s="535">
        <v>0</v>
      </c>
      <c r="F24" s="535">
        <v>3.294704366712E-2</v>
      </c>
      <c r="G24" s="535">
        <v>2.7181311025374005E-2</v>
      </c>
      <c r="H24" s="535">
        <v>4.1375357163359995E-3</v>
      </c>
      <c r="I24" s="536">
        <v>0</v>
      </c>
      <c r="J24" s="537">
        <v>0</v>
      </c>
      <c r="K24" s="538">
        <v>0</v>
      </c>
      <c r="L24" s="535">
        <v>0</v>
      </c>
      <c r="M24" s="536">
        <v>0</v>
      </c>
      <c r="N24" s="471">
        <v>0.10592857644138001</v>
      </c>
      <c r="O24" s="473">
        <f t="shared" si="0"/>
        <v>0.69240844617714004</v>
      </c>
    </row>
    <row r="25" spans="2:15">
      <c r="B25" s="470">
        <f t="shared" si="1"/>
        <v>1957</v>
      </c>
      <c r="C25" s="533">
        <v>0</v>
      </c>
      <c r="D25" s="534">
        <v>4.2213599351549995E-2</v>
      </c>
      <c r="E25" s="535">
        <v>0</v>
      </c>
      <c r="F25" s="535">
        <v>3.3382708452720004E-2</v>
      </c>
      <c r="G25" s="535">
        <v>2.7540734473494002E-2</v>
      </c>
      <c r="H25" s="535">
        <v>4.1922471080159994E-3</v>
      </c>
      <c r="I25" s="536">
        <v>0</v>
      </c>
      <c r="J25" s="537">
        <v>0</v>
      </c>
      <c r="K25" s="538">
        <v>0</v>
      </c>
      <c r="L25" s="535">
        <v>0</v>
      </c>
      <c r="M25" s="536">
        <v>0</v>
      </c>
      <c r="N25" s="471">
        <v>0.10732928938578</v>
      </c>
      <c r="O25" s="473">
        <f t="shared" si="0"/>
        <v>0.79973773556292005</v>
      </c>
    </row>
    <row r="26" spans="2:15">
      <c r="B26" s="470">
        <f t="shared" si="1"/>
        <v>1958</v>
      </c>
      <c r="C26" s="533">
        <v>0</v>
      </c>
      <c r="D26" s="534">
        <v>4.2749803819799995E-2</v>
      </c>
      <c r="E26" s="535">
        <v>0</v>
      </c>
      <c r="F26" s="535">
        <v>3.380674141152E-2</v>
      </c>
      <c r="G26" s="535">
        <v>2.7890561664503998E-2</v>
      </c>
      <c r="H26" s="535">
        <v>4.2454977586559991E-3</v>
      </c>
      <c r="I26" s="536">
        <v>0</v>
      </c>
      <c r="J26" s="537">
        <v>0</v>
      </c>
      <c r="K26" s="538">
        <v>0</v>
      </c>
      <c r="L26" s="535">
        <v>0</v>
      </c>
      <c r="M26" s="536">
        <v>0</v>
      </c>
      <c r="N26" s="471">
        <v>0.10869260465448</v>
      </c>
      <c r="O26" s="473">
        <f t="shared" si="0"/>
        <v>0.9084303402174001</v>
      </c>
    </row>
    <row r="27" spans="2:15">
      <c r="B27" s="470">
        <f t="shared" si="1"/>
        <v>1959</v>
      </c>
      <c r="C27" s="533">
        <v>0</v>
      </c>
      <c r="D27" s="534">
        <v>4.3264881029699991E-2</v>
      </c>
      <c r="E27" s="535">
        <v>0</v>
      </c>
      <c r="F27" s="535">
        <v>3.4214066837279997E-2</v>
      </c>
      <c r="G27" s="535">
        <v>2.8226605140755999E-2</v>
      </c>
      <c r="H27" s="535">
        <v>4.2966502539839996E-3</v>
      </c>
      <c r="I27" s="536">
        <v>0</v>
      </c>
      <c r="J27" s="537">
        <v>0</v>
      </c>
      <c r="K27" s="538">
        <v>0</v>
      </c>
      <c r="L27" s="535">
        <v>0</v>
      </c>
      <c r="M27" s="536">
        <v>0</v>
      </c>
      <c r="N27" s="471">
        <v>0.11000220326171999</v>
      </c>
      <c r="O27" s="473">
        <f t="shared" si="0"/>
        <v>1.0184325434791202</v>
      </c>
    </row>
    <row r="28" spans="2:15">
      <c r="B28" s="470">
        <f t="shared" si="1"/>
        <v>1960</v>
      </c>
      <c r="C28" s="533">
        <v>0</v>
      </c>
      <c r="D28" s="534">
        <v>4.4150888712149998E-2</v>
      </c>
      <c r="E28" s="535">
        <v>0</v>
      </c>
      <c r="F28" s="535">
        <v>3.4914725786159999E-2</v>
      </c>
      <c r="G28" s="535">
        <v>2.8804648773581999E-2</v>
      </c>
      <c r="H28" s="535">
        <v>4.3846399824479998E-3</v>
      </c>
      <c r="I28" s="536">
        <v>0</v>
      </c>
      <c r="J28" s="537">
        <v>0</v>
      </c>
      <c r="K28" s="538">
        <v>0</v>
      </c>
      <c r="L28" s="535">
        <v>0</v>
      </c>
      <c r="M28" s="536">
        <v>0</v>
      </c>
      <c r="N28" s="471">
        <v>0.11225490325434</v>
      </c>
      <c r="O28" s="473">
        <f t="shared" si="0"/>
        <v>1.1306874467334602</v>
      </c>
    </row>
    <row r="29" spans="2:15">
      <c r="B29" s="470">
        <f t="shared" si="1"/>
        <v>1961</v>
      </c>
      <c r="C29" s="533">
        <v>0</v>
      </c>
      <c r="D29" s="534">
        <v>3.4527142944E-2</v>
      </c>
      <c r="E29" s="535">
        <v>0</v>
      </c>
      <c r="F29" s="535">
        <v>2.7304223385600002E-2</v>
      </c>
      <c r="G29" s="535">
        <v>2.2525984293119996E-2</v>
      </c>
      <c r="H29" s="535">
        <v>3.4289024716799999E-3</v>
      </c>
      <c r="I29" s="536">
        <v>0</v>
      </c>
      <c r="J29" s="537">
        <v>0</v>
      </c>
      <c r="K29" s="538">
        <v>0</v>
      </c>
      <c r="L29" s="535">
        <v>0</v>
      </c>
      <c r="M29" s="536">
        <v>0</v>
      </c>
      <c r="N29" s="471">
        <v>8.7786253094399996E-2</v>
      </c>
      <c r="O29" s="473">
        <f t="shared" si="0"/>
        <v>1.2184736998278602</v>
      </c>
    </row>
    <row r="30" spans="2:15">
      <c r="B30" s="470">
        <f t="shared" si="1"/>
        <v>1962</v>
      </c>
      <c r="C30" s="533">
        <v>0</v>
      </c>
      <c r="D30" s="534">
        <v>3.4790929771500001E-2</v>
      </c>
      <c r="E30" s="535">
        <v>0</v>
      </c>
      <c r="F30" s="535">
        <v>2.7512827221600002E-2</v>
      </c>
      <c r="G30" s="535">
        <v>2.2698082457820002E-2</v>
      </c>
      <c r="H30" s="535">
        <v>3.4550992324800002E-3</v>
      </c>
      <c r="I30" s="536">
        <v>0</v>
      </c>
      <c r="J30" s="537">
        <v>0</v>
      </c>
      <c r="K30" s="538">
        <v>0</v>
      </c>
      <c r="L30" s="535">
        <v>0</v>
      </c>
      <c r="M30" s="536">
        <v>0</v>
      </c>
      <c r="N30" s="471">
        <v>8.8456938683400002E-2</v>
      </c>
      <c r="O30" s="473">
        <f t="shared" si="0"/>
        <v>1.3069306385112602</v>
      </c>
    </row>
    <row r="31" spans="2:15">
      <c r="B31" s="470">
        <f t="shared" si="1"/>
        <v>1963</v>
      </c>
      <c r="C31" s="533">
        <v>0</v>
      </c>
      <c r="D31" s="534">
        <v>3.5013872187E-2</v>
      </c>
      <c r="E31" s="535">
        <v>0</v>
      </c>
      <c r="F31" s="535">
        <v>2.7689131108800006E-2</v>
      </c>
      <c r="G31" s="535">
        <v>2.2843533164760007E-2</v>
      </c>
      <c r="H31" s="535">
        <v>3.4772397206400008E-3</v>
      </c>
      <c r="I31" s="536">
        <v>0</v>
      </c>
      <c r="J31" s="537">
        <v>0</v>
      </c>
      <c r="K31" s="538">
        <v>0</v>
      </c>
      <c r="L31" s="535">
        <v>0</v>
      </c>
      <c r="M31" s="536">
        <v>0</v>
      </c>
      <c r="N31" s="471">
        <v>8.9023776181200012E-2</v>
      </c>
      <c r="O31" s="473">
        <f t="shared" si="0"/>
        <v>1.3959544146924603</v>
      </c>
    </row>
    <row r="32" spans="2:15">
      <c r="B32" s="470">
        <f t="shared" si="1"/>
        <v>1964</v>
      </c>
      <c r="C32" s="533">
        <v>0</v>
      </c>
      <c r="D32" s="534">
        <v>3.5226360378000005E-2</v>
      </c>
      <c r="E32" s="535">
        <v>0</v>
      </c>
      <c r="F32" s="535">
        <v>2.7857167747200005E-2</v>
      </c>
      <c r="G32" s="535">
        <v>2.2982163391439998E-2</v>
      </c>
      <c r="H32" s="535">
        <v>3.4983419961599998E-3</v>
      </c>
      <c r="I32" s="536">
        <v>0</v>
      </c>
      <c r="J32" s="537">
        <v>0</v>
      </c>
      <c r="K32" s="538">
        <v>0</v>
      </c>
      <c r="L32" s="535">
        <v>0</v>
      </c>
      <c r="M32" s="536">
        <v>0</v>
      </c>
      <c r="N32" s="471">
        <v>8.9564033512800012E-2</v>
      </c>
      <c r="O32" s="473">
        <f t="shared" si="0"/>
        <v>1.4855184482052604</v>
      </c>
    </row>
    <row r="33" spans="2:15">
      <c r="B33" s="470">
        <f t="shared" si="1"/>
        <v>1965</v>
      </c>
      <c r="C33" s="533">
        <v>0</v>
      </c>
      <c r="D33" s="534">
        <v>3.5456353317000006E-2</v>
      </c>
      <c r="E33" s="535">
        <v>0</v>
      </c>
      <c r="F33" s="535">
        <v>2.8039047220800004E-2</v>
      </c>
      <c r="G33" s="535">
        <v>2.3132213957160006E-2</v>
      </c>
      <c r="H33" s="535">
        <v>3.5211826742400005E-3</v>
      </c>
      <c r="I33" s="536">
        <v>0</v>
      </c>
      <c r="J33" s="537">
        <v>0</v>
      </c>
      <c r="K33" s="538">
        <v>0</v>
      </c>
      <c r="L33" s="535">
        <v>0</v>
      </c>
      <c r="M33" s="536">
        <v>0</v>
      </c>
      <c r="N33" s="471">
        <v>9.0148797169200004E-2</v>
      </c>
      <c r="O33" s="473">
        <f t="shared" si="0"/>
        <v>1.5756672453744605</v>
      </c>
    </row>
    <row r="34" spans="2:15">
      <c r="B34" s="470">
        <f t="shared" si="1"/>
        <v>1966</v>
      </c>
      <c r="C34" s="533">
        <v>0</v>
      </c>
      <c r="D34" s="534">
        <v>3.5570377300500007E-2</v>
      </c>
      <c r="E34" s="535">
        <v>0</v>
      </c>
      <c r="F34" s="535">
        <v>2.8129217911200006E-2</v>
      </c>
      <c r="G34" s="535">
        <v>2.3206604776740001E-2</v>
      </c>
      <c r="H34" s="535">
        <v>3.5325064353600001E-3</v>
      </c>
      <c r="I34" s="536">
        <v>0</v>
      </c>
      <c r="J34" s="537">
        <v>0</v>
      </c>
      <c r="K34" s="538">
        <v>0</v>
      </c>
      <c r="L34" s="535">
        <v>0</v>
      </c>
      <c r="M34" s="536">
        <v>0</v>
      </c>
      <c r="N34" s="471">
        <v>9.0438706423800017E-2</v>
      </c>
      <c r="O34" s="473">
        <f t="shared" si="0"/>
        <v>1.6661059517982604</v>
      </c>
    </row>
    <row r="35" spans="2:15">
      <c r="B35" s="470">
        <f t="shared" si="1"/>
        <v>1967</v>
      </c>
      <c r="C35" s="533">
        <v>0</v>
      </c>
      <c r="D35" s="534">
        <v>3.6216488416711053E-2</v>
      </c>
      <c r="E35" s="535">
        <v>0</v>
      </c>
      <c r="F35" s="535">
        <v>2.8640165552525521E-2</v>
      </c>
      <c r="G35" s="535">
        <v>2.3628136580833559E-2</v>
      </c>
      <c r="H35" s="535">
        <v>3.5966719531078562E-3</v>
      </c>
      <c r="I35" s="536">
        <v>0</v>
      </c>
      <c r="J35" s="537">
        <v>0</v>
      </c>
      <c r="K35" s="538">
        <v>0</v>
      </c>
      <c r="L35" s="535">
        <v>0</v>
      </c>
      <c r="M35" s="536">
        <v>0</v>
      </c>
      <c r="N35" s="471">
        <v>9.2081462503177974E-2</v>
      </c>
      <c r="O35" s="473">
        <f t="shared" si="0"/>
        <v>1.7581874143014384</v>
      </c>
    </row>
    <row r="36" spans="2:15">
      <c r="B36" s="470">
        <f t="shared" si="1"/>
        <v>1968</v>
      </c>
      <c r="C36" s="533">
        <v>0</v>
      </c>
      <c r="D36" s="534">
        <v>3.5724924747974653E-2</v>
      </c>
      <c r="E36" s="535">
        <v>0</v>
      </c>
      <c r="F36" s="535">
        <v>2.8251434743225938E-2</v>
      </c>
      <c r="G36" s="535">
        <v>2.3307433663161396E-2</v>
      </c>
      <c r="H36" s="535">
        <v>3.5478545956609316E-3</v>
      </c>
      <c r="I36" s="536">
        <v>0</v>
      </c>
      <c r="J36" s="537">
        <v>0</v>
      </c>
      <c r="K36" s="538">
        <v>0</v>
      </c>
      <c r="L36" s="535">
        <v>0</v>
      </c>
      <c r="M36" s="536">
        <v>0</v>
      </c>
      <c r="N36" s="471">
        <v>9.083164775002292E-2</v>
      </c>
      <c r="O36" s="473">
        <f t="shared" si="0"/>
        <v>1.8490190620514613</v>
      </c>
    </row>
    <row r="37" spans="2:15">
      <c r="B37" s="470">
        <f t="shared" si="1"/>
        <v>1969</v>
      </c>
      <c r="C37" s="533">
        <v>0</v>
      </c>
      <c r="D37" s="534">
        <v>3.523991213784243E-2</v>
      </c>
      <c r="E37" s="535">
        <v>0</v>
      </c>
      <c r="F37" s="535">
        <v>2.7867884541190342E-2</v>
      </c>
      <c r="G37" s="535">
        <v>2.2991004746482035E-2</v>
      </c>
      <c r="H37" s="535">
        <v>3.4996878261029729E-3</v>
      </c>
      <c r="I37" s="536">
        <v>0</v>
      </c>
      <c r="J37" s="537">
        <v>0</v>
      </c>
      <c r="K37" s="538">
        <v>0</v>
      </c>
      <c r="L37" s="535">
        <v>0</v>
      </c>
      <c r="M37" s="536">
        <v>0</v>
      </c>
      <c r="N37" s="471">
        <v>8.9598489251617786E-2</v>
      </c>
      <c r="O37" s="473">
        <f t="shared" si="0"/>
        <v>1.938617551303079</v>
      </c>
    </row>
    <row r="38" spans="2:15">
      <c r="B38" s="470">
        <f t="shared" si="1"/>
        <v>1970</v>
      </c>
      <c r="C38" s="533">
        <v>0</v>
      </c>
      <c r="D38" s="534">
        <v>3.4761365392949058E-2</v>
      </c>
      <c r="E38" s="535">
        <v>0</v>
      </c>
      <c r="F38" s="535">
        <v>2.7489447575113738E-2</v>
      </c>
      <c r="G38" s="535">
        <v>2.2678794249468833E-2</v>
      </c>
      <c r="H38" s="535">
        <v>3.4521631838514925E-3</v>
      </c>
      <c r="I38" s="536">
        <v>0</v>
      </c>
      <c r="J38" s="537">
        <v>0</v>
      </c>
      <c r="K38" s="538">
        <v>0</v>
      </c>
      <c r="L38" s="535">
        <v>0</v>
      </c>
      <c r="M38" s="536">
        <v>0</v>
      </c>
      <c r="N38" s="471">
        <v>8.8381770401383133E-2</v>
      </c>
      <c r="O38" s="473">
        <f t="shared" si="0"/>
        <v>2.0269993217044622</v>
      </c>
    </row>
    <row r="39" spans="2:15">
      <c r="B39" s="470">
        <f t="shared" si="1"/>
        <v>1971</v>
      </c>
      <c r="C39" s="533">
        <v>0</v>
      </c>
      <c r="D39" s="534">
        <v>3.428920039023578E-2</v>
      </c>
      <c r="E39" s="535">
        <v>0</v>
      </c>
      <c r="F39" s="535">
        <v>2.7116057320094505E-2</v>
      </c>
      <c r="G39" s="535">
        <v>2.237074728907797E-2</v>
      </c>
      <c r="H39" s="535">
        <v>3.4052723146165195E-3</v>
      </c>
      <c r="I39" s="536">
        <v>0</v>
      </c>
      <c r="J39" s="537">
        <v>0</v>
      </c>
      <c r="K39" s="538">
        <v>0</v>
      </c>
      <c r="L39" s="535">
        <v>0</v>
      </c>
      <c r="M39" s="536">
        <v>0</v>
      </c>
      <c r="N39" s="471">
        <v>8.7181277314024766E-2</v>
      </c>
      <c r="O39" s="473">
        <f t="shared" si="0"/>
        <v>2.114180599018487</v>
      </c>
    </row>
    <row r="40" spans="2:15">
      <c r="B40" s="470">
        <f t="shared" si="1"/>
        <v>1972</v>
      </c>
      <c r="C40" s="533">
        <v>0</v>
      </c>
      <c r="D40" s="534">
        <v>3.3823334064189484E-2</v>
      </c>
      <c r="E40" s="535">
        <v>0</v>
      </c>
      <c r="F40" s="535">
        <v>2.6747648087542954E-2</v>
      </c>
      <c r="G40" s="535">
        <v>2.2066809672222933E-2</v>
      </c>
      <c r="H40" s="535">
        <v>3.3590069691333008E-3</v>
      </c>
      <c r="I40" s="536">
        <v>0</v>
      </c>
      <c r="J40" s="537">
        <v>0</v>
      </c>
      <c r="K40" s="538">
        <v>0</v>
      </c>
      <c r="L40" s="535">
        <v>0</v>
      </c>
      <c r="M40" s="536">
        <v>0</v>
      </c>
      <c r="N40" s="471">
        <v>8.5996798793088677E-2</v>
      </c>
      <c r="O40" s="473">
        <f t="shared" si="0"/>
        <v>2.2001773978115757</v>
      </c>
    </row>
    <row r="41" spans="2:15">
      <c r="B41" s="470">
        <f t="shared" si="1"/>
        <v>1973</v>
      </c>
      <c r="C41" s="533">
        <v>0</v>
      </c>
      <c r="D41" s="534">
        <v>3.3363684394220876E-2</v>
      </c>
      <c r="E41" s="535">
        <v>0</v>
      </c>
      <c r="F41" s="535">
        <v>2.6384155015199962E-2</v>
      </c>
      <c r="G41" s="535">
        <v>2.1766927887539964E-2</v>
      </c>
      <c r="H41" s="535">
        <v>3.3133590019088313E-3</v>
      </c>
      <c r="I41" s="536">
        <v>0</v>
      </c>
      <c r="J41" s="537">
        <v>0</v>
      </c>
      <c r="K41" s="538">
        <v>0</v>
      </c>
      <c r="L41" s="535">
        <v>0</v>
      </c>
      <c r="M41" s="536">
        <v>0</v>
      </c>
      <c r="N41" s="471">
        <v>8.4828126298869641E-2</v>
      </c>
      <c r="O41" s="473">
        <f t="shared" si="0"/>
        <v>2.2850055241104452</v>
      </c>
    </row>
    <row r="42" spans="2:15">
      <c r="B42" s="470">
        <f t="shared" si="1"/>
        <v>1974</v>
      </c>
      <c r="C42" s="533">
        <v>0</v>
      </c>
      <c r="D42" s="534">
        <v>3.2910170392180617E-2</v>
      </c>
      <c r="E42" s="535">
        <v>0</v>
      </c>
      <c r="F42" s="535">
        <v>2.6025514057264679E-2</v>
      </c>
      <c r="G42" s="535">
        <v>2.1471049097243362E-2</v>
      </c>
      <c r="H42" s="535">
        <v>3.2683203699820753E-3</v>
      </c>
      <c r="I42" s="536">
        <v>0</v>
      </c>
      <c r="J42" s="537">
        <v>0</v>
      </c>
      <c r="K42" s="538">
        <v>0</v>
      </c>
      <c r="L42" s="535">
        <v>0</v>
      </c>
      <c r="M42" s="536">
        <v>0</v>
      </c>
      <c r="N42" s="471">
        <v>8.3675053916670739E-2</v>
      </c>
      <c r="O42" s="473">
        <f t="shared" si="0"/>
        <v>2.3686805780271158</v>
      </c>
    </row>
    <row r="43" spans="2:15">
      <c r="B43" s="470">
        <f t="shared" si="1"/>
        <v>1975</v>
      </c>
      <c r="C43" s="533">
        <v>0</v>
      </c>
      <c r="D43" s="534">
        <v>3.2462712090012287E-2</v>
      </c>
      <c r="E43" s="535">
        <v>0</v>
      </c>
      <c r="F43" s="535">
        <v>2.5671661974630406E-2</v>
      </c>
      <c r="G43" s="535">
        <v>2.1179121129070083E-2</v>
      </c>
      <c r="H43" s="535">
        <v>3.2238831316977715E-3</v>
      </c>
      <c r="I43" s="536">
        <v>0</v>
      </c>
      <c r="J43" s="537">
        <v>0</v>
      </c>
      <c r="K43" s="538">
        <v>0</v>
      </c>
      <c r="L43" s="535">
        <v>0</v>
      </c>
      <c r="M43" s="536">
        <v>0</v>
      </c>
      <c r="N43" s="471">
        <v>8.2537378325410554E-2</v>
      </c>
      <c r="O43" s="473">
        <f t="shared" si="0"/>
        <v>2.4512179563525263</v>
      </c>
    </row>
    <row r="44" spans="2:15">
      <c r="B44" s="470">
        <f t="shared" si="1"/>
        <v>1976</v>
      </c>
      <c r="C44" s="533">
        <v>0</v>
      </c>
      <c r="D44" s="534">
        <v>3.2021230527540509E-2</v>
      </c>
      <c r="E44" s="535">
        <v>0</v>
      </c>
      <c r="F44" s="535">
        <v>2.5322536325227442E-2</v>
      </c>
      <c r="G44" s="535">
        <v>2.0891092468312639E-2</v>
      </c>
      <c r="H44" s="535">
        <v>3.1800394454936788E-3</v>
      </c>
      <c r="I44" s="536">
        <v>0</v>
      </c>
      <c r="J44" s="537">
        <v>0</v>
      </c>
      <c r="K44" s="538">
        <v>0</v>
      </c>
      <c r="L44" s="535">
        <v>0</v>
      </c>
      <c r="M44" s="536">
        <v>0</v>
      </c>
      <c r="N44" s="471">
        <v>8.1414898766574276E-2</v>
      </c>
      <c r="O44" s="473">
        <f t="shared" si="0"/>
        <v>2.5326328551191004</v>
      </c>
    </row>
    <row r="45" spans="2:15">
      <c r="B45" s="470">
        <f t="shared" si="1"/>
        <v>1977</v>
      </c>
      <c r="C45" s="533">
        <v>0</v>
      </c>
      <c r="D45" s="534">
        <v>3.1585647740393616E-2</v>
      </c>
      <c r="E45" s="535">
        <v>0</v>
      </c>
      <c r="F45" s="535">
        <v>2.4978075454472195E-2</v>
      </c>
      <c r="G45" s="535">
        <v>2.0606912249939557E-2</v>
      </c>
      <c r="H45" s="535">
        <v>3.136781568701159E-3</v>
      </c>
      <c r="I45" s="536">
        <v>0</v>
      </c>
      <c r="J45" s="537">
        <v>0</v>
      </c>
      <c r="K45" s="538">
        <v>0</v>
      </c>
      <c r="L45" s="535">
        <v>0</v>
      </c>
      <c r="M45" s="536">
        <v>0</v>
      </c>
      <c r="N45" s="471">
        <v>8.0307417013506535E-2</v>
      </c>
      <c r="O45" s="473">
        <f t="shared" si="0"/>
        <v>2.6129402721326072</v>
      </c>
    </row>
    <row r="46" spans="2:15">
      <c r="B46" s="470">
        <f t="shared" si="1"/>
        <v>1978</v>
      </c>
      <c r="C46" s="533">
        <v>0</v>
      </c>
      <c r="D46" s="534">
        <v>3.1155886748058925E-2</v>
      </c>
      <c r="E46" s="535">
        <v>0</v>
      </c>
      <c r="F46" s="535">
        <v>2.4638218485821314E-2</v>
      </c>
      <c r="G46" s="535">
        <v>2.0326530250802586E-2</v>
      </c>
      <c r="H46" s="535">
        <v>3.0941018563589552E-3</v>
      </c>
      <c r="I46" s="536">
        <v>0</v>
      </c>
      <c r="J46" s="537">
        <v>0</v>
      </c>
      <c r="K46" s="538">
        <v>0</v>
      </c>
      <c r="L46" s="535">
        <v>0</v>
      </c>
      <c r="M46" s="536">
        <v>0</v>
      </c>
      <c r="N46" s="471">
        <v>7.9214737341041785E-2</v>
      </c>
      <c r="O46" s="473">
        <f t="shared" si="0"/>
        <v>2.6921550094736491</v>
      </c>
    </row>
    <row r="47" spans="2:15">
      <c r="B47" s="470">
        <f t="shared" si="1"/>
        <v>1979</v>
      </c>
      <c r="C47" s="533">
        <v>0</v>
      </c>
      <c r="D47" s="534">
        <v>3.0731871542070032E-2</v>
      </c>
      <c r="E47" s="535">
        <v>0</v>
      </c>
      <c r="F47" s="535">
        <v>2.4302905311430097E-2</v>
      </c>
      <c r="G47" s="535">
        <v>2.0049896881929829E-2</v>
      </c>
      <c r="H47" s="535">
        <v>3.0519927600400577E-3</v>
      </c>
      <c r="I47" s="536">
        <v>0</v>
      </c>
      <c r="J47" s="537">
        <v>0</v>
      </c>
      <c r="K47" s="538">
        <v>0</v>
      </c>
      <c r="L47" s="535">
        <v>0</v>
      </c>
      <c r="M47" s="536">
        <v>0</v>
      </c>
      <c r="N47" s="471">
        <v>7.813666649547002E-2</v>
      </c>
      <c r="O47" s="473">
        <f t="shared" si="0"/>
        <v>2.7702916759691192</v>
      </c>
    </row>
    <row r="48" spans="2:15">
      <c r="B48" s="470">
        <f t="shared" si="1"/>
        <v>1980</v>
      </c>
      <c r="C48" s="533">
        <v>0</v>
      </c>
      <c r="D48" s="534">
        <v>3.0330336937500008E-2</v>
      </c>
      <c r="E48" s="535">
        <v>0</v>
      </c>
      <c r="F48" s="535">
        <v>2.3985369900000008E-2</v>
      </c>
      <c r="G48" s="535">
        <v>1.9787930167500006E-2</v>
      </c>
      <c r="H48" s="535">
        <v>3.0121162200000004E-3</v>
      </c>
      <c r="I48" s="536">
        <v>0</v>
      </c>
      <c r="J48" s="537">
        <v>0</v>
      </c>
      <c r="K48" s="538">
        <v>0</v>
      </c>
      <c r="L48" s="535">
        <v>0</v>
      </c>
      <c r="M48" s="536">
        <v>0</v>
      </c>
      <c r="N48" s="471">
        <v>7.7115753225000028E-2</v>
      </c>
      <c r="O48" s="473">
        <f t="shared" si="0"/>
        <v>2.8474074291941194</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2.8474074291941194</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2.8474074291941194</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2.8474074291941194</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2.8474074291941194</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2.8474074291941194</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2.8474074291941194</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2.8474074291941194</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2.8474074291941194</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2.8474074291941194</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2.8474074291941194</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2.8474074291941194</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2.8474074291941194</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2.8474074291941194</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2.8474074291941194</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2.8474074291941194</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2.8474074291941194</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2.8474074291941194</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2.8474074291941194</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2.8474074291941194</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2.8474074291941194</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2.8474074291941194</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2.8474074291941194</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2.8474074291941194</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2.8474074291941194</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2.8474074291941194</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2.8474074291941194</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2.8474074291941194</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2.8474074291941194</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2.8474074291941194</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2.8474074291941194</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2.8474074291941194</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2.8474074291941194</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2.8474074291941194</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2.8474074291941194</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2.8474074291941194</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2.8474074291941194</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2.8474074291941194</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2.8474074291941194</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2.8474074291941194</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2.8474074291941194</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2.8474074291941194</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2.8474074291941194</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2.8474074291941194</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2.8474074291941194</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2.8474074291941194</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2.8474074291941194</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2.8474074291941194</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2.8474074291941194</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2.8474074291941194</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2.8474074291941194</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54" t="s">
        <v>52</v>
      </c>
      <c r="C2" s="954"/>
      <c r="D2" s="954"/>
      <c r="E2" s="954"/>
      <c r="F2" s="954"/>
      <c r="G2" s="954"/>
      <c r="H2" s="954"/>
    </row>
    <row r="3" spans="1:35" ht="13.5" thickBot="1">
      <c r="B3" s="954"/>
      <c r="C3" s="954"/>
      <c r="D3" s="954"/>
      <c r="E3" s="954"/>
      <c r="F3" s="954"/>
      <c r="G3" s="954"/>
      <c r="H3" s="954"/>
    </row>
    <row r="4" spans="1:35" ht="13.5" thickBot="1">
      <c r="P4" s="958" t="s">
        <v>242</v>
      </c>
      <c r="Q4" s="959"/>
      <c r="R4" s="960" t="s">
        <v>243</v>
      </c>
      <c r="S4" s="9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5" t="s">
        <v>47</v>
      </c>
      <c r="E5" s="956"/>
      <c r="F5" s="956"/>
      <c r="G5" s="957"/>
      <c r="H5" s="956" t="s">
        <v>57</v>
      </c>
      <c r="I5" s="956"/>
      <c r="J5" s="956"/>
      <c r="K5" s="957"/>
      <c r="L5" s="135"/>
      <c r="M5" s="135"/>
      <c r="N5" s="135"/>
      <c r="O5" s="163"/>
      <c r="P5" s="207" t="s">
        <v>116</v>
      </c>
      <c r="Q5" s="208" t="s">
        <v>113</v>
      </c>
      <c r="R5" s="207" t="s">
        <v>116</v>
      </c>
      <c r="S5" s="208" t="s">
        <v>113</v>
      </c>
      <c r="V5" s="305" t="s">
        <v>118</v>
      </c>
      <c r="W5" s="306">
        <v>3</v>
      </c>
      <c r="AF5" s="945" t="s">
        <v>126</v>
      </c>
      <c r="AG5" s="945" t="s">
        <v>129</v>
      </c>
      <c r="AH5" s="945"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1" t="s">
        <v>125</v>
      </c>
      <c r="X6" s="953"/>
      <c r="Y6" s="953"/>
      <c r="Z6" s="953"/>
      <c r="AA6" s="953"/>
      <c r="AB6" s="953"/>
      <c r="AC6" s="953"/>
      <c r="AD6" s="953"/>
      <c r="AE6" s="953"/>
      <c r="AF6" s="946"/>
      <c r="AG6" s="946"/>
      <c r="AH6" s="946"/>
      <c r="AI6"/>
    </row>
    <row r="7" spans="1:35" ht="26.25" thickBot="1">
      <c r="B7" s="951" t="s">
        <v>133</v>
      </c>
      <c r="C7" s="95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47"/>
      <c r="AG7" s="947"/>
      <c r="AH7" s="947"/>
      <c r="AI7"/>
    </row>
    <row r="8" spans="1:35" ht="25.5" customHeight="1">
      <c r="B8" s="948"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49"/>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71" t="s">
        <v>264</v>
      </c>
      <c r="P13" s="972"/>
      <c r="Q13" s="972"/>
      <c r="R13" s="972"/>
      <c r="S13" s="97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64" t="s">
        <v>70</v>
      </c>
      <c r="C26" s="964"/>
      <c r="D26" s="964"/>
      <c r="E26" s="964"/>
      <c r="F26" s="964"/>
      <c r="G26" s="964"/>
      <c r="H26" s="9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65"/>
      <c r="C27" s="965"/>
      <c r="D27" s="965"/>
      <c r="E27" s="965"/>
      <c r="F27" s="965"/>
      <c r="G27" s="965"/>
      <c r="H27" s="965"/>
      <c r="O27" s="84"/>
      <c r="P27" s="402"/>
      <c r="Q27" s="84"/>
      <c r="R27" s="84"/>
      <c r="S27" s="84"/>
      <c r="U27" s="171"/>
      <c r="V27" s="173"/>
    </row>
    <row r="28" spans="1:35">
      <c r="B28" s="965"/>
      <c r="C28" s="965"/>
      <c r="D28" s="965"/>
      <c r="E28" s="965"/>
      <c r="F28" s="965"/>
      <c r="G28" s="965"/>
      <c r="H28" s="965"/>
      <c r="O28" s="84"/>
      <c r="P28" s="402"/>
      <c r="Q28" s="84"/>
      <c r="R28" s="84"/>
      <c r="S28" s="84"/>
      <c r="V28" s="173"/>
    </row>
    <row r="29" spans="1:35">
      <c r="B29" s="965"/>
      <c r="C29" s="965"/>
      <c r="D29" s="965"/>
      <c r="E29" s="965"/>
      <c r="F29" s="965"/>
      <c r="G29" s="965"/>
      <c r="H29" s="9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65"/>
      <c r="C30" s="965"/>
      <c r="D30" s="965"/>
      <c r="E30" s="965"/>
      <c r="F30" s="965"/>
      <c r="G30" s="965"/>
      <c r="H30" s="9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66" t="s">
        <v>75</v>
      </c>
      <c r="D38" s="957"/>
      <c r="O38" s="394"/>
      <c r="P38" s="395"/>
      <c r="Q38" s="396"/>
      <c r="R38" s="84"/>
    </row>
    <row r="39" spans="2:18">
      <c r="B39" s="142">
        <v>35</v>
      </c>
      <c r="C39" s="969">
        <f>LN(2)/B39</f>
        <v>1.980420515885558E-2</v>
      </c>
      <c r="D39" s="970"/>
    </row>
    <row r="40" spans="2:18" ht="27">
      <c r="B40" s="364" t="s">
        <v>76</v>
      </c>
      <c r="C40" s="967" t="s">
        <v>77</v>
      </c>
      <c r="D40" s="968"/>
    </row>
    <row r="41" spans="2:18" ht="13.5" thickBot="1">
      <c r="B41" s="143">
        <v>0.05</v>
      </c>
      <c r="C41" s="962">
        <f>LN(2)/B41</f>
        <v>13.862943611198904</v>
      </c>
      <c r="D41" s="9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0.26325242999999998</v>
      </c>
      <c r="D36" s="418">
        <f>Dry_Matter_Content!C23</f>
        <v>0.59</v>
      </c>
      <c r="E36" s="284">
        <f>MCF!R35</f>
        <v>0.6</v>
      </c>
      <c r="F36" s="67">
        <f t="shared" si="5"/>
        <v>1.7706358441800001E-2</v>
      </c>
      <c r="G36" s="67">
        <f t="shared" si="0"/>
        <v>1.7706358441800001E-2</v>
      </c>
      <c r="H36" s="67">
        <f t="shared" si="1"/>
        <v>0</v>
      </c>
      <c r="I36" s="67">
        <f t="shared" si="2"/>
        <v>1.7706358441800001E-2</v>
      </c>
      <c r="J36" s="67">
        <f t="shared" si="3"/>
        <v>0</v>
      </c>
      <c r="K36" s="100">
        <f t="shared" si="6"/>
        <v>0</v>
      </c>
      <c r="O36" s="96">
        <f>Amnt_Deposited!B31</f>
        <v>2017</v>
      </c>
      <c r="P36" s="99">
        <f>Amnt_Deposited!C31</f>
        <v>0.26325242999999998</v>
      </c>
      <c r="Q36" s="284">
        <f>MCF!R35</f>
        <v>0.6</v>
      </c>
      <c r="R36" s="67">
        <f t="shared" si="4"/>
        <v>1.1846359349999998E-2</v>
      </c>
      <c r="S36" s="67">
        <f t="shared" si="7"/>
        <v>1.1846359349999998E-2</v>
      </c>
      <c r="T36" s="67">
        <f t="shared" si="8"/>
        <v>0</v>
      </c>
      <c r="U36" s="67">
        <f t="shared" si="9"/>
        <v>1.1846359349999998E-2</v>
      </c>
      <c r="V36" s="67">
        <f t="shared" si="10"/>
        <v>0</v>
      </c>
      <c r="W36" s="100">
        <f t="shared" si="11"/>
        <v>0</v>
      </c>
    </row>
    <row r="37" spans="2:23">
      <c r="B37" s="96">
        <f>Amnt_Deposited!B32</f>
        <v>2018</v>
      </c>
      <c r="C37" s="99">
        <f>Amnt_Deposited!C32</f>
        <v>0.282994023255</v>
      </c>
      <c r="D37" s="418">
        <f>Dry_Matter_Content!C24</f>
        <v>0.59</v>
      </c>
      <c r="E37" s="284">
        <f>MCF!R36</f>
        <v>0.6</v>
      </c>
      <c r="F37" s="67">
        <f t="shared" si="5"/>
        <v>1.9034178004131295E-2</v>
      </c>
      <c r="G37" s="67">
        <f t="shared" si="0"/>
        <v>1.9034178004131295E-2</v>
      </c>
      <c r="H37" s="67">
        <f t="shared" si="1"/>
        <v>0</v>
      </c>
      <c r="I37" s="67">
        <f t="shared" si="2"/>
        <v>3.0903105009962205E-2</v>
      </c>
      <c r="J37" s="67">
        <f t="shared" si="3"/>
        <v>5.837431435969093E-3</v>
      </c>
      <c r="K37" s="100">
        <f t="shared" si="6"/>
        <v>3.8916209573127284E-3</v>
      </c>
      <c r="O37" s="96">
        <f>Amnt_Deposited!B32</f>
        <v>2018</v>
      </c>
      <c r="P37" s="99">
        <f>Amnt_Deposited!C32</f>
        <v>0.282994023255</v>
      </c>
      <c r="Q37" s="284">
        <f>MCF!R36</f>
        <v>0.6</v>
      </c>
      <c r="R37" s="67">
        <f t="shared" si="4"/>
        <v>1.2734731046474998E-2</v>
      </c>
      <c r="S37" s="67">
        <f t="shared" si="7"/>
        <v>1.2734731046474998E-2</v>
      </c>
      <c r="T37" s="67">
        <f t="shared" si="8"/>
        <v>0</v>
      </c>
      <c r="U37" s="67">
        <f t="shared" si="9"/>
        <v>2.0675583191321723E-2</v>
      </c>
      <c r="V37" s="67">
        <f t="shared" si="10"/>
        <v>3.9055072051532732E-3</v>
      </c>
      <c r="W37" s="100">
        <f t="shared" si="11"/>
        <v>2.6036714701021821E-3</v>
      </c>
    </row>
    <row r="38" spans="2:23">
      <c r="B38" s="96">
        <f>Amnt_Deposited!B33</f>
        <v>2019</v>
      </c>
      <c r="C38" s="99">
        <f>Amnt_Deposited!C33</f>
        <v>0.30421501692576003</v>
      </c>
      <c r="D38" s="418">
        <f>Dry_Matter_Content!C25</f>
        <v>0.59</v>
      </c>
      <c r="E38" s="284">
        <f>MCF!R37</f>
        <v>0.6</v>
      </c>
      <c r="F38" s="67">
        <f t="shared" si="5"/>
        <v>2.0461502038426619E-2</v>
      </c>
      <c r="G38" s="67">
        <f t="shared" si="0"/>
        <v>2.0461502038426619E-2</v>
      </c>
      <c r="H38" s="67">
        <f t="shared" si="1"/>
        <v>0</v>
      </c>
      <c r="I38" s="67">
        <f t="shared" si="2"/>
        <v>4.1176472811348681E-2</v>
      </c>
      <c r="J38" s="67">
        <f t="shared" si="3"/>
        <v>1.0188134237040144E-2</v>
      </c>
      <c r="K38" s="100">
        <f t="shared" si="6"/>
        <v>6.7920894913600961E-3</v>
      </c>
      <c r="O38" s="96">
        <f>Amnt_Deposited!B33</f>
        <v>2019</v>
      </c>
      <c r="P38" s="99">
        <f>Amnt_Deposited!C33</f>
        <v>0.30421501692576003</v>
      </c>
      <c r="Q38" s="284">
        <f>MCF!R37</f>
        <v>0.6</v>
      </c>
      <c r="R38" s="67">
        <f t="shared" si="4"/>
        <v>1.3689675761659199E-2</v>
      </c>
      <c r="S38" s="67">
        <f t="shared" si="7"/>
        <v>1.3689675761659199E-2</v>
      </c>
      <c r="T38" s="67">
        <f t="shared" si="8"/>
        <v>0</v>
      </c>
      <c r="U38" s="67">
        <f t="shared" si="9"/>
        <v>2.754893363827967E-2</v>
      </c>
      <c r="V38" s="67">
        <f t="shared" si="10"/>
        <v>6.8163253147012553E-3</v>
      </c>
      <c r="W38" s="100">
        <f t="shared" si="11"/>
        <v>4.544216876467503E-3</v>
      </c>
    </row>
    <row r="39" spans="2:23">
      <c r="B39" s="96">
        <f>Amnt_Deposited!B34</f>
        <v>2020</v>
      </c>
      <c r="C39" s="99">
        <f>Amnt_Deposited!C34</f>
        <v>0.32702620052252507</v>
      </c>
      <c r="D39" s="418">
        <f>Dry_Matter_Content!C26</f>
        <v>0.59</v>
      </c>
      <c r="E39" s="284">
        <f>MCF!R38</f>
        <v>0.6</v>
      </c>
      <c r="F39" s="67">
        <f t="shared" si="5"/>
        <v>2.1995782247145036E-2</v>
      </c>
      <c r="G39" s="67">
        <f t="shared" si="0"/>
        <v>2.1995782247145036E-2</v>
      </c>
      <c r="H39" s="67">
        <f t="shared" si="1"/>
        <v>0</v>
      </c>
      <c r="I39" s="67">
        <f t="shared" si="2"/>
        <v>4.9597197397633533E-2</v>
      </c>
      <c r="J39" s="67">
        <f t="shared" si="3"/>
        <v>1.3575057660860182E-2</v>
      </c>
      <c r="K39" s="100">
        <f t="shared" si="6"/>
        <v>9.0500384405734543E-3</v>
      </c>
      <c r="O39" s="96">
        <f>Amnt_Deposited!B34</f>
        <v>2020</v>
      </c>
      <c r="P39" s="99">
        <f>Amnt_Deposited!C34</f>
        <v>0.32702620052252507</v>
      </c>
      <c r="Q39" s="284">
        <f>MCF!R38</f>
        <v>0.6</v>
      </c>
      <c r="R39" s="67">
        <f t="shared" si="4"/>
        <v>1.4716179023513626E-2</v>
      </c>
      <c r="S39" s="67">
        <f t="shared" si="7"/>
        <v>1.4716179023513626E-2</v>
      </c>
      <c r="T39" s="67">
        <f t="shared" si="8"/>
        <v>0</v>
      </c>
      <c r="U39" s="67">
        <f t="shared" si="9"/>
        <v>3.3182781488158029E-2</v>
      </c>
      <c r="V39" s="67">
        <f t="shared" si="10"/>
        <v>9.0823311736352684E-3</v>
      </c>
      <c r="W39" s="100">
        <f t="shared" si="11"/>
        <v>6.0548874490901784E-3</v>
      </c>
    </row>
    <row r="40" spans="2:23">
      <c r="B40" s="96">
        <f>Amnt_Deposited!B35</f>
        <v>2021</v>
      </c>
      <c r="C40" s="99">
        <f>Amnt_Deposited!C35</f>
        <v>0.3515466550992204</v>
      </c>
      <c r="D40" s="418">
        <f>Dry_Matter_Content!C27</f>
        <v>0.59</v>
      </c>
      <c r="E40" s="284">
        <f>MCF!R39</f>
        <v>0.6</v>
      </c>
      <c r="F40" s="67">
        <f t="shared" si="5"/>
        <v>2.3645028021973564E-2</v>
      </c>
      <c r="G40" s="67">
        <f t="shared" si="0"/>
        <v>2.3645028021973564E-2</v>
      </c>
      <c r="H40" s="67">
        <f t="shared" si="1"/>
        <v>0</v>
      </c>
      <c r="I40" s="67">
        <f t="shared" si="2"/>
        <v>5.6891023664793969E-2</v>
      </c>
      <c r="J40" s="67">
        <f t="shared" si="3"/>
        <v>1.6351201754813131E-2</v>
      </c>
      <c r="K40" s="100">
        <f t="shared" si="6"/>
        <v>1.0900801169875421E-2</v>
      </c>
      <c r="O40" s="96">
        <f>Amnt_Deposited!B35</f>
        <v>2021</v>
      </c>
      <c r="P40" s="99">
        <f>Amnt_Deposited!C35</f>
        <v>0.3515466550992204</v>
      </c>
      <c r="Q40" s="284">
        <f>MCF!R39</f>
        <v>0.6</v>
      </c>
      <c r="R40" s="67">
        <f t="shared" si="4"/>
        <v>1.5819599479464916E-2</v>
      </c>
      <c r="S40" s="67">
        <f t="shared" si="7"/>
        <v>1.5819599479464916E-2</v>
      </c>
      <c r="T40" s="67">
        <f t="shared" si="8"/>
        <v>0</v>
      </c>
      <c r="U40" s="67">
        <f t="shared" si="9"/>
        <v>3.8062683094197566E-2</v>
      </c>
      <c r="V40" s="67">
        <f t="shared" si="10"/>
        <v>1.0939697873425379E-2</v>
      </c>
      <c r="W40" s="100">
        <f t="shared" si="11"/>
        <v>7.2931319156169187E-3</v>
      </c>
    </row>
    <row r="41" spans="2:23">
      <c r="B41" s="96">
        <f>Amnt_Deposited!B36</f>
        <v>2022</v>
      </c>
      <c r="C41" s="99">
        <f>Amnt_Deposited!C36</f>
        <v>0.37790437342152877</v>
      </c>
      <c r="D41" s="418">
        <f>Dry_Matter_Content!C28</f>
        <v>0.59</v>
      </c>
      <c r="E41" s="284">
        <f>MCF!R40</f>
        <v>0.6</v>
      </c>
      <c r="F41" s="67">
        <f t="shared" si="5"/>
        <v>2.5417848156332024E-2</v>
      </c>
      <c r="G41" s="67">
        <f t="shared" si="0"/>
        <v>2.5417848156332024E-2</v>
      </c>
      <c r="H41" s="67">
        <f t="shared" si="1"/>
        <v>0</v>
      </c>
      <c r="I41" s="67">
        <f t="shared" si="2"/>
        <v>6.3553041758331361E-2</v>
      </c>
      <c r="J41" s="67">
        <f t="shared" si="3"/>
        <v>1.8755830062794628E-2</v>
      </c>
      <c r="K41" s="100">
        <f t="shared" si="6"/>
        <v>1.2503886708529751E-2</v>
      </c>
      <c r="O41" s="96">
        <f>Amnt_Deposited!B36</f>
        <v>2022</v>
      </c>
      <c r="P41" s="99">
        <f>Amnt_Deposited!C36</f>
        <v>0.37790437342152877</v>
      </c>
      <c r="Q41" s="284">
        <f>MCF!R40</f>
        <v>0.6</v>
      </c>
      <c r="R41" s="67">
        <f t="shared" si="4"/>
        <v>1.7005696803968795E-2</v>
      </c>
      <c r="S41" s="67">
        <f t="shared" si="7"/>
        <v>1.7005696803968795E-2</v>
      </c>
      <c r="T41" s="67">
        <f t="shared" si="8"/>
        <v>0</v>
      </c>
      <c r="U41" s="67">
        <f t="shared" si="9"/>
        <v>4.2519876287911262E-2</v>
      </c>
      <c r="V41" s="67">
        <f t="shared" si="10"/>
        <v>1.2548503610255102E-2</v>
      </c>
      <c r="W41" s="100">
        <f t="shared" si="11"/>
        <v>8.3656690735034005E-3</v>
      </c>
    </row>
    <row r="42" spans="2:23">
      <c r="B42" s="96">
        <f>Amnt_Deposited!B37</f>
        <v>2023</v>
      </c>
      <c r="C42" s="99">
        <f>Amnt_Deposited!C37</f>
        <v>0.4062369264938705</v>
      </c>
      <c r="D42" s="418">
        <f>Dry_Matter_Content!C29</f>
        <v>0.59</v>
      </c>
      <c r="E42" s="284">
        <f>MCF!R41</f>
        <v>0.6</v>
      </c>
      <c r="F42" s="67">
        <f t="shared" si="5"/>
        <v>2.7323495675977728E-2</v>
      </c>
      <c r="G42" s="67">
        <f t="shared" si="0"/>
        <v>2.7323495675977728E-2</v>
      </c>
      <c r="H42" s="67">
        <f t="shared" si="1"/>
        <v>0</v>
      </c>
      <c r="I42" s="67">
        <f t="shared" si="2"/>
        <v>6.9924373553127306E-2</v>
      </c>
      <c r="J42" s="67">
        <f t="shared" si="3"/>
        <v>2.0952163881181773E-2</v>
      </c>
      <c r="K42" s="100">
        <f t="shared" si="6"/>
        <v>1.3968109254121182E-2</v>
      </c>
      <c r="O42" s="96">
        <f>Amnt_Deposited!B37</f>
        <v>2023</v>
      </c>
      <c r="P42" s="99">
        <f>Amnt_Deposited!C37</f>
        <v>0.4062369264938705</v>
      </c>
      <c r="Q42" s="284">
        <f>MCF!R41</f>
        <v>0.6</v>
      </c>
      <c r="R42" s="67">
        <f t="shared" si="4"/>
        <v>1.828066169222417E-2</v>
      </c>
      <c r="S42" s="67">
        <f t="shared" si="7"/>
        <v>1.828066169222417E-2</v>
      </c>
      <c r="T42" s="67">
        <f t="shared" si="8"/>
        <v>0</v>
      </c>
      <c r="U42" s="67">
        <f t="shared" si="9"/>
        <v>4.678258712296654E-2</v>
      </c>
      <c r="V42" s="67">
        <f t="shared" si="10"/>
        <v>1.4017950857168896E-2</v>
      </c>
      <c r="W42" s="100">
        <f t="shared" si="11"/>
        <v>9.3453005714459296E-3</v>
      </c>
    </row>
    <row r="43" spans="2:23">
      <c r="B43" s="96">
        <f>Amnt_Deposited!B38</f>
        <v>2024</v>
      </c>
      <c r="C43" s="99">
        <f>Amnt_Deposited!C38</f>
        <v>0.43669217990881054</v>
      </c>
      <c r="D43" s="418">
        <f>Dry_Matter_Content!C30</f>
        <v>0.59</v>
      </c>
      <c r="E43" s="284">
        <f>MCF!R42</f>
        <v>0.6</v>
      </c>
      <c r="F43" s="67">
        <f t="shared" si="5"/>
        <v>2.9371916020666595E-2</v>
      </c>
      <c r="G43" s="67">
        <f t="shared" si="0"/>
        <v>2.9371916020666595E-2</v>
      </c>
      <c r="H43" s="67">
        <f t="shared" si="1"/>
        <v>0</v>
      </c>
      <c r="I43" s="67">
        <f t="shared" si="2"/>
        <v>7.6243625319812131E-2</v>
      </c>
      <c r="J43" s="67">
        <f t="shared" si="3"/>
        <v>2.305266425398177E-2</v>
      </c>
      <c r="K43" s="100">
        <f t="shared" si="6"/>
        <v>1.5368442835987846E-2</v>
      </c>
      <c r="O43" s="96">
        <f>Amnt_Deposited!B38</f>
        <v>2024</v>
      </c>
      <c r="P43" s="99">
        <f>Amnt_Deposited!C38</f>
        <v>0.43669217990881054</v>
      </c>
      <c r="Q43" s="284">
        <f>MCF!R42</f>
        <v>0.6</v>
      </c>
      <c r="R43" s="67">
        <f t="shared" si="4"/>
        <v>1.9651148095896475E-2</v>
      </c>
      <c r="S43" s="67">
        <f t="shared" si="7"/>
        <v>1.9651148095896475E-2</v>
      </c>
      <c r="T43" s="67">
        <f t="shared" si="8"/>
        <v>0</v>
      </c>
      <c r="U43" s="67">
        <f t="shared" si="9"/>
        <v>5.101045404982972E-2</v>
      </c>
      <c r="V43" s="67">
        <f t="shared" si="10"/>
        <v>1.5423281169033302E-2</v>
      </c>
      <c r="W43" s="100">
        <f t="shared" si="11"/>
        <v>1.02821874460222E-2</v>
      </c>
    </row>
    <row r="44" spans="2:23">
      <c r="B44" s="96">
        <f>Amnt_Deposited!B39</f>
        <v>2025</v>
      </c>
      <c r="C44" s="99">
        <f>Amnt_Deposited!C39</f>
        <v>0.4694290637410462</v>
      </c>
      <c r="D44" s="418">
        <f>Dry_Matter_Content!C31</f>
        <v>0.59</v>
      </c>
      <c r="E44" s="284">
        <f>MCF!R43</f>
        <v>0.6</v>
      </c>
      <c r="F44" s="67">
        <f t="shared" si="5"/>
        <v>3.1573798827222763E-2</v>
      </c>
      <c r="G44" s="67">
        <f t="shared" si="0"/>
        <v>3.1573798827222763E-2</v>
      </c>
      <c r="H44" s="67">
        <f t="shared" si="1"/>
        <v>0</v>
      </c>
      <c r="I44" s="67">
        <f t="shared" si="2"/>
        <v>8.2681429261523276E-2</v>
      </c>
      <c r="J44" s="67">
        <f t="shared" si="3"/>
        <v>2.5135994885511628E-2</v>
      </c>
      <c r="K44" s="100">
        <f t="shared" si="6"/>
        <v>1.6757329923674416E-2</v>
      </c>
      <c r="O44" s="96">
        <f>Amnt_Deposited!B39</f>
        <v>2025</v>
      </c>
      <c r="P44" s="99">
        <f>Amnt_Deposited!C39</f>
        <v>0.4694290637410462</v>
      </c>
      <c r="Q44" s="284">
        <f>MCF!R43</f>
        <v>0.6</v>
      </c>
      <c r="R44" s="67">
        <f t="shared" si="4"/>
        <v>2.1124307868347077E-2</v>
      </c>
      <c r="S44" s="67">
        <f t="shared" si="7"/>
        <v>2.1124307868347077E-2</v>
      </c>
      <c r="T44" s="67">
        <f t="shared" si="8"/>
        <v>0</v>
      </c>
      <c r="U44" s="67">
        <f t="shared" si="9"/>
        <v>5.5317637775327798E-2</v>
      </c>
      <c r="V44" s="67">
        <f t="shared" si="10"/>
        <v>1.6817124142848999E-2</v>
      </c>
      <c r="W44" s="100">
        <f t="shared" si="11"/>
        <v>1.1211416095232666E-2</v>
      </c>
    </row>
    <row r="45" spans="2:23">
      <c r="B45" s="96">
        <f>Amnt_Deposited!B40</f>
        <v>2026</v>
      </c>
      <c r="C45" s="99">
        <f>Amnt_Deposited!C40</f>
        <v>0.50461839998605418</v>
      </c>
      <c r="D45" s="418">
        <f>Dry_Matter_Content!C32</f>
        <v>0.59</v>
      </c>
      <c r="E45" s="284">
        <f>MCF!R44</f>
        <v>0.6</v>
      </c>
      <c r="F45" s="67">
        <f t="shared" si="5"/>
        <v>3.3940633583061999E-2</v>
      </c>
      <c r="G45" s="67">
        <f t="shared" si="0"/>
        <v>3.3940633583061999E-2</v>
      </c>
      <c r="H45" s="67">
        <f t="shared" si="1"/>
        <v>0</v>
      </c>
      <c r="I45" s="67">
        <f t="shared" si="2"/>
        <v>8.9363653051938746E-2</v>
      </c>
      <c r="J45" s="67">
        <f t="shared" si="3"/>
        <v>2.7258409792646536E-2</v>
      </c>
      <c r="K45" s="100">
        <f t="shared" si="6"/>
        <v>1.8172273195097691E-2</v>
      </c>
      <c r="O45" s="96">
        <f>Amnt_Deposited!B40</f>
        <v>2026</v>
      </c>
      <c r="P45" s="99">
        <f>Amnt_Deposited!C40</f>
        <v>0.50461839998605418</v>
      </c>
      <c r="Q45" s="284">
        <f>MCF!R44</f>
        <v>0.6</v>
      </c>
      <c r="R45" s="67">
        <f t="shared" si="4"/>
        <v>2.2707827999372439E-2</v>
      </c>
      <c r="S45" s="67">
        <f t="shared" si="7"/>
        <v>2.2707827999372439E-2</v>
      </c>
      <c r="T45" s="67">
        <f t="shared" si="8"/>
        <v>0</v>
      </c>
      <c r="U45" s="67">
        <f t="shared" si="9"/>
        <v>5.9788349499512991E-2</v>
      </c>
      <c r="V45" s="67">
        <f t="shared" si="10"/>
        <v>1.8237116275187246E-2</v>
      </c>
      <c r="W45" s="100">
        <f t="shared" si="11"/>
        <v>1.2158077516791497E-2</v>
      </c>
    </row>
    <row r="46" spans="2:23">
      <c r="B46" s="96">
        <f>Amnt_Deposited!B41</f>
        <v>2027</v>
      </c>
      <c r="C46" s="99">
        <f>Amnt_Deposited!C41</f>
        <v>0.5424437918421573</v>
      </c>
      <c r="D46" s="418">
        <f>Dry_Matter_Content!C33</f>
        <v>0.59</v>
      </c>
      <c r="E46" s="284">
        <f>MCF!R45</f>
        <v>0.6</v>
      </c>
      <c r="F46" s="67">
        <f t="shared" si="5"/>
        <v>3.6484769439303497E-2</v>
      </c>
      <c r="G46" s="67">
        <f t="shared" si="0"/>
        <v>3.6484769439303497E-2</v>
      </c>
      <c r="H46" s="67">
        <f t="shared" si="1"/>
        <v>0</v>
      </c>
      <c r="I46" s="67">
        <f t="shared" si="2"/>
        <v>9.6387017466991978E-2</v>
      </c>
      <c r="J46" s="67">
        <f t="shared" si="3"/>
        <v>2.9461405024250265E-2</v>
      </c>
      <c r="K46" s="100">
        <f t="shared" si="6"/>
        <v>1.964093668283351E-2</v>
      </c>
      <c r="O46" s="96">
        <f>Amnt_Deposited!B41</f>
        <v>2027</v>
      </c>
      <c r="P46" s="99">
        <f>Amnt_Deposited!C41</f>
        <v>0.5424437918421573</v>
      </c>
      <c r="Q46" s="284">
        <f>MCF!R45</f>
        <v>0.6</v>
      </c>
      <c r="R46" s="67">
        <f t="shared" si="4"/>
        <v>2.4409970632897075E-2</v>
      </c>
      <c r="S46" s="67">
        <f t="shared" si="7"/>
        <v>2.4409970632897075E-2</v>
      </c>
      <c r="T46" s="67">
        <f t="shared" si="8"/>
        <v>0</v>
      </c>
      <c r="U46" s="67">
        <f t="shared" si="9"/>
        <v>6.448729982180551E-2</v>
      </c>
      <c r="V46" s="67">
        <f t="shared" si="10"/>
        <v>1.9711020310604548E-2</v>
      </c>
      <c r="W46" s="100">
        <f t="shared" si="11"/>
        <v>1.3140680207069698E-2</v>
      </c>
    </row>
    <row r="47" spans="2:23">
      <c r="B47" s="96">
        <f>Amnt_Deposited!B42</f>
        <v>2028</v>
      </c>
      <c r="C47" s="99">
        <f>Amnt_Deposited!C42</f>
        <v>0.58310257945572574</v>
      </c>
      <c r="D47" s="418">
        <f>Dry_Matter_Content!C34</f>
        <v>0.59</v>
      </c>
      <c r="E47" s="284">
        <f>MCF!R46</f>
        <v>0.6</v>
      </c>
      <c r="F47" s="67">
        <f t="shared" si="5"/>
        <v>3.9219479494192112E-2</v>
      </c>
      <c r="G47" s="67">
        <f t="shared" si="0"/>
        <v>3.9219479494192112E-2</v>
      </c>
      <c r="H47" s="67">
        <f t="shared" si="1"/>
        <v>0</v>
      </c>
      <c r="I47" s="67">
        <f t="shared" si="2"/>
        <v>0.10382962947990415</v>
      </c>
      <c r="J47" s="67">
        <f t="shared" si="3"/>
        <v>3.1776867481279947E-2</v>
      </c>
      <c r="K47" s="100">
        <f t="shared" si="6"/>
        <v>2.1184578320853298E-2</v>
      </c>
      <c r="O47" s="96">
        <f>Amnt_Deposited!B42</f>
        <v>2028</v>
      </c>
      <c r="P47" s="99">
        <f>Amnt_Deposited!C42</f>
        <v>0.58310257945572574</v>
      </c>
      <c r="Q47" s="284">
        <f>MCF!R46</f>
        <v>0.6</v>
      </c>
      <c r="R47" s="67">
        <f t="shared" si="4"/>
        <v>2.6239616075507656E-2</v>
      </c>
      <c r="S47" s="67">
        <f t="shared" si="7"/>
        <v>2.6239616075507656E-2</v>
      </c>
      <c r="T47" s="67">
        <f t="shared" si="8"/>
        <v>0</v>
      </c>
      <c r="U47" s="67">
        <f t="shared" si="9"/>
        <v>6.9466745860774393E-2</v>
      </c>
      <c r="V47" s="67">
        <f t="shared" si="10"/>
        <v>2.1260170036538763E-2</v>
      </c>
      <c r="W47" s="100">
        <f t="shared" si="11"/>
        <v>1.4173446691025842E-2</v>
      </c>
    </row>
    <row r="48" spans="2:23">
      <c r="B48" s="96">
        <f>Amnt_Deposited!B43</f>
        <v>2029</v>
      </c>
      <c r="C48" s="99">
        <f>Amnt_Deposited!C43</f>
        <v>0.62680686709414835</v>
      </c>
      <c r="D48" s="418">
        <f>Dry_Matter_Content!C35</f>
        <v>0.59</v>
      </c>
      <c r="E48" s="284">
        <f>MCF!R47</f>
        <v>0.6</v>
      </c>
      <c r="F48" s="67">
        <f t="shared" si="5"/>
        <v>4.2159029880752409E-2</v>
      </c>
      <c r="G48" s="67">
        <f t="shared" si="0"/>
        <v>4.2159029880752409E-2</v>
      </c>
      <c r="H48" s="67">
        <f t="shared" si="1"/>
        <v>0</v>
      </c>
      <c r="I48" s="67">
        <f t="shared" si="2"/>
        <v>0.11175811189358514</v>
      </c>
      <c r="J48" s="67">
        <f t="shared" si="3"/>
        <v>3.4230547467071423E-2</v>
      </c>
      <c r="K48" s="100">
        <f t="shared" si="6"/>
        <v>2.2820364978047614E-2</v>
      </c>
      <c r="O48" s="96">
        <f>Amnt_Deposited!B43</f>
        <v>2029</v>
      </c>
      <c r="P48" s="99">
        <f>Amnt_Deposited!C43</f>
        <v>0.62680686709414835</v>
      </c>
      <c r="Q48" s="284">
        <f>MCF!R47</f>
        <v>0.6</v>
      </c>
      <c r="R48" s="67">
        <f t="shared" si="4"/>
        <v>2.8206309019236674E-2</v>
      </c>
      <c r="S48" s="67">
        <f t="shared" si="7"/>
        <v>2.8206309019236674E-2</v>
      </c>
      <c r="T48" s="67">
        <f t="shared" si="8"/>
        <v>0</v>
      </c>
      <c r="U48" s="67">
        <f t="shared" si="9"/>
        <v>7.4771261302577025E-2</v>
      </c>
      <c r="V48" s="67">
        <f t="shared" si="10"/>
        <v>2.2901793577434045E-2</v>
      </c>
      <c r="W48" s="100">
        <f t="shared" si="11"/>
        <v>1.5267862384956029E-2</v>
      </c>
    </row>
    <row r="49" spans="2:23">
      <c r="B49" s="96">
        <f>Amnt_Deposited!B44</f>
        <v>2030</v>
      </c>
      <c r="C49" s="99">
        <f>Amnt_Deposited!C44</f>
        <v>0.67400748750000017</v>
      </c>
      <c r="D49" s="418">
        <f>Dry_Matter_Content!C36</f>
        <v>0.59</v>
      </c>
      <c r="E49" s="284">
        <f>MCF!R48</f>
        <v>0.6</v>
      </c>
      <c r="F49" s="67">
        <f t="shared" si="5"/>
        <v>4.5333743609250014E-2</v>
      </c>
      <c r="G49" s="67">
        <f t="shared" si="0"/>
        <v>4.5333743609250014E-2</v>
      </c>
      <c r="H49" s="67">
        <f t="shared" si="1"/>
        <v>0</v>
      </c>
      <c r="I49" s="67">
        <f t="shared" si="2"/>
        <v>0.12024744631861414</v>
      </c>
      <c r="J49" s="67">
        <f t="shared" si="3"/>
        <v>3.6844409184221022E-2</v>
      </c>
      <c r="K49" s="100">
        <f t="shared" si="6"/>
        <v>2.4562939456147348E-2</v>
      </c>
      <c r="O49" s="96">
        <f>Amnt_Deposited!B44</f>
        <v>2030</v>
      </c>
      <c r="P49" s="99">
        <f>Amnt_Deposited!C44</f>
        <v>0.67400748750000017</v>
      </c>
      <c r="Q49" s="284">
        <f>MCF!R48</f>
        <v>0.6</v>
      </c>
      <c r="R49" s="67">
        <f t="shared" si="4"/>
        <v>3.0330336937500008E-2</v>
      </c>
      <c r="S49" s="67">
        <f t="shared" si="7"/>
        <v>3.0330336937500008E-2</v>
      </c>
      <c r="T49" s="67">
        <f t="shared" si="8"/>
        <v>0</v>
      </c>
      <c r="U49" s="67">
        <f t="shared" si="9"/>
        <v>8.0451012255986248E-2</v>
      </c>
      <c r="V49" s="67">
        <f t="shared" si="10"/>
        <v>2.4650585984090777E-2</v>
      </c>
      <c r="W49" s="100">
        <f t="shared" si="11"/>
        <v>1.6433723989393849E-2</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8.0604273751961497E-2</v>
      </c>
      <c r="J50" s="67">
        <f t="shared" si="3"/>
        <v>3.9643172566652639E-2</v>
      </c>
      <c r="K50" s="100">
        <f t="shared" si="6"/>
        <v>2.6428781711101759E-2</v>
      </c>
      <c r="O50" s="96">
        <f>Amnt_Deposited!B45</f>
        <v>2031</v>
      </c>
      <c r="P50" s="99">
        <f>Amnt_Deposited!C45</f>
        <v>0</v>
      </c>
      <c r="Q50" s="284">
        <f>MCF!R49</f>
        <v>0.6</v>
      </c>
      <c r="R50" s="67">
        <f t="shared" si="4"/>
        <v>0</v>
      </c>
      <c r="S50" s="67">
        <f t="shared" si="7"/>
        <v>0</v>
      </c>
      <c r="T50" s="67">
        <f t="shared" si="8"/>
        <v>0</v>
      </c>
      <c r="U50" s="67">
        <f t="shared" si="9"/>
        <v>5.3927926239046485E-2</v>
      </c>
      <c r="V50" s="67">
        <f t="shared" si="10"/>
        <v>2.6523086016939763E-2</v>
      </c>
      <c r="W50" s="100">
        <f t="shared" si="11"/>
        <v>1.7682057344626509E-2</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5.4030660492084104E-2</v>
      </c>
      <c r="J51" s="67">
        <f t="shared" ref="J51:J82" si="16">I50*(1-$K$10)+H51</f>
        <v>2.6573613259877393E-2</v>
      </c>
      <c r="K51" s="100">
        <f t="shared" si="6"/>
        <v>1.7715742173251593E-2</v>
      </c>
      <c r="O51" s="96">
        <f>Amnt_Deposited!B46</f>
        <v>2032</v>
      </c>
      <c r="P51" s="99">
        <f>Amnt_Deposited!C46</f>
        <v>0</v>
      </c>
      <c r="Q51" s="284">
        <f>MCF!R50</f>
        <v>0.6</v>
      </c>
      <c r="R51" s="67">
        <f t="shared" ref="R51:R82" si="17">P51*$W$6*DOCF*Q51</f>
        <v>0</v>
      </c>
      <c r="S51" s="67">
        <f t="shared" si="7"/>
        <v>0</v>
      </c>
      <c r="T51" s="67">
        <f t="shared" si="8"/>
        <v>0</v>
      </c>
      <c r="U51" s="67">
        <f t="shared" si="9"/>
        <v>3.6148969999164199E-2</v>
      </c>
      <c r="V51" s="67">
        <f t="shared" si="10"/>
        <v>1.7778956239882283E-2</v>
      </c>
      <c r="W51" s="100">
        <f t="shared" si="11"/>
        <v>1.1852637493254855E-2</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3.6217834828389812E-2</v>
      </c>
      <c r="J52" s="67">
        <f t="shared" si="16"/>
        <v>1.7812825663694288E-2</v>
      </c>
      <c r="K52" s="100">
        <f t="shared" si="6"/>
        <v>1.1875217109129525E-2</v>
      </c>
      <c r="O52" s="96">
        <f>Amnt_Deposited!B47</f>
        <v>2033</v>
      </c>
      <c r="P52" s="99">
        <f>Amnt_Deposited!C47</f>
        <v>0</v>
      </c>
      <c r="Q52" s="284">
        <f>MCF!R51</f>
        <v>0.6</v>
      </c>
      <c r="R52" s="67">
        <f t="shared" si="17"/>
        <v>0</v>
      </c>
      <c r="S52" s="67">
        <f t="shared" si="7"/>
        <v>0</v>
      </c>
      <c r="T52" s="67">
        <f t="shared" si="8"/>
        <v>0</v>
      </c>
      <c r="U52" s="67">
        <f t="shared" si="9"/>
        <v>2.423137923398069E-2</v>
      </c>
      <c r="V52" s="67">
        <f t="shared" si="10"/>
        <v>1.1917590765183507E-2</v>
      </c>
      <c r="W52" s="100">
        <f t="shared" si="11"/>
        <v>7.945060510122337E-3</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2.4277540709477439E-2</v>
      </c>
      <c r="J53" s="67">
        <f t="shared" si="16"/>
        <v>1.1940294118912372E-2</v>
      </c>
      <c r="K53" s="100">
        <f t="shared" si="6"/>
        <v>7.960196079274914E-3</v>
      </c>
      <c r="O53" s="96">
        <f>Amnt_Deposited!B48</f>
        <v>2034</v>
      </c>
      <c r="P53" s="99">
        <f>Amnt_Deposited!C48</f>
        <v>0</v>
      </c>
      <c r="Q53" s="284">
        <f>MCF!R52</f>
        <v>0.6</v>
      </c>
      <c r="R53" s="67">
        <f t="shared" si="17"/>
        <v>0</v>
      </c>
      <c r="S53" s="67">
        <f t="shared" si="7"/>
        <v>0</v>
      </c>
      <c r="T53" s="67">
        <f t="shared" si="8"/>
        <v>0</v>
      </c>
      <c r="U53" s="67">
        <f t="shared" si="9"/>
        <v>1.624277924362897E-2</v>
      </c>
      <c r="V53" s="67">
        <f t="shared" si="10"/>
        <v>7.9885999903517198E-3</v>
      </c>
      <c r="W53" s="100">
        <f t="shared" si="11"/>
        <v>5.3257333269011459E-3</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1.6273722206009023E-2</v>
      </c>
      <c r="J54" s="67">
        <f t="shared" si="16"/>
        <v>8.0038185034684139E-3</v>
      </c>
      <c r="K54" s="100">
        <f t="shared" si="6"/>
        <v>5.3358790023122753E-3</v>
      </c>
      <c r="O54" s="96">
        <f>Amnt_Deposited!B49</f>
        <v>2035</v>
      </c>
      <c r="P54" s="99">
        <f>Amnt_Deposited!C49</f>
        <v>0</v>
      </c>
      <c r="Q54" s="284">
        <f>MCF!R53</f>
        <v>0.6</v>
      </c>
      <c r="R54" s="67">
        <f t="shared" si="17"/>
        <v>0</v>
      </c>
      <c r="S54" s="67">
        <f t="shared" si="7"/>
        <v>0</v>
      </c>
      <c r="T54" s="67">
        <f t="shared" si="8"/>
        <v>0</v>
      </c>
      <c r="U54" s="67">
        <f t="shared" si="9"/>
        <v>1.0887860530336099E-2</v>
      </c>
      <c r="V54" s="67">
        <f t="shared" si="10"/>
        <v>5.354918713292872E-3</v>
      </c>
      <c r="W54" s="100">
        <f t="shared" si="11"/>
        <v>3.5699458088619147E-3</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1.0908602218303174E-2</v>
      </c>
      <c r="J55" s="67">
        <f t="shared" si="16"/>
        <v>5.3651199877058492E-3</v>
      </c>
      <c r="K55" s="100">
        <f t="shared" si="6"/>
        <v>3.5767466584705658E-3</v>
      </c>
      <c r="O55" s="96">
        <f>Amnt_Deposited!B50</f>
        <v>2036</v>
      </c>
      <c r="P55" s="99">
        <f>Amnt_Deposited!C50</f>
        <v>0</v>
      </c>
      <c r="Q55" s="284">
        <f>MCF!R54</f>
        <v>0.6</v>
      </c>
      <c r="R55" s="67">
        <f t="shared" si="17"/>
        <v>0</v>
      </c>
      <c r="S55" s="67">
        <f t="shared" si="7"/>
        <v>0</v>
      </c>
      <c r="T55" s="67">
        <f t="shared" si="8"/>
        <v>0</v>
      </c>
      <c r="U55" s="67">
        <f t="shared" si="9"/>
        <v>7.2983511719245144E-3</v>
      </c>
      <c r="V55" s="67">
        <f t="shared" si="10"/>
        <v>3.5895093584115845E-3</v>
      </c>
      <c r="W55" s="100">
        <f t="shared" si="11"/>
        <v>2.3930062389410562E-3</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7.3122547411574607E-3</v>
      </c>
      <c r="J56" s="67">
        <f t="shared" si="16"/>
        <v>3.5963474771457133E-3</v>
      </c>
      <c r="K56" s="100">
        <f t="shared" si="6"/>
        <v>2.3975649847638087E-3</v>
      </c>
      <c r="O56" s="96">
        <f>Amnt_Deposited!B51</f>
        <v>2037</v>
      </c>
      <c r="P56" s="99">
        <f>Amnt_Deposited!C51</f>
        <v>0</v>
      </c>
      <c r="Q56" s="284">
        <f>MCF!R55</f>
        <v>0.6</v>
      </c>
      <c r="R56" s="67">
        <f t="shared" si="17"/>
        <v>0</v>
      </c>
      <c r="S56" s="67">
        <f t="shared" si="7"/>
        <v>0</v>
      </c>
      <c r="T56" s="67">
        <f t="shared" si="8"/>
        <v>0</v>
      </c>
      <c r="U56" s="67">
        <f t="shared" si="9"/>
        <v>4.892231093548703E-3</v>
      </c>
      <c r="V56" s="67">
        <f t="shared" si="10"/>
        <v>2.4061200783758118E-3</v>
      </c>
      <c r="W56" s="100">
        <f t="shared" si="11"/>
        <v>1.604080052250541E-3</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4.9015509347169906E-3</v>
      </c>
      <c r="J57" s="67">
        <f t="shared" si="16"/>
        <v>2.4107038064404697E-3</v>
      </c>
      <c r="K57" s="100">
        <f t="shared" si="6"/>
        <v>1.607135870960313E-3</v>
      </c>
      <c r="O57" s="96">
        <f>Amnt_Deposited!B52</f>
        <v>2038</v>
      </c>
      <c r="P57" s="99">
        <f>Amnt_Deposited!C52</f>
        <v>0</v>
      </c>
      <c r="Q57" s="284">
        <f>MCF!R56</f>
        <v>0.6</v>
      </c>
      <c r="R57" s="67">
        <f t="shared" si="17"/>
        <v>0</v>
      </c>
      <c r="S57" s="67">
        <f t="shared" si="7"/>
        <v>0</v>
      </c>
      <c r="T57" s="67">
        <f t="shared" si="8"/>
        <v>0</v>
      </c>
      <c r="U57" s="67">
        <f t="shared" si="9"/>
        <v>3.2793605718445529E-3</v>
      </c>
      <c r="V57" s="67">
        <f t="shared" si="10"/>
        <v>1.6128705217041503E-3</v>
      </c>
      <c r="W57" s="100">
        <f t="shared" si="11"/>
        <v>1.0752470144694336E-3</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3.2856078482055243E-3</v>
      </c>
      <c r="J58" s="67">
        <f t="shared" si="16"/>
        <v>1.6159430865114665E-3</v>
      </c>
      <c r="K58" s="100">
        <f t="shared" si="6"/>
        <v>1.0772953910076443E-3</v>
      </c>
      <c r="O58" s="96">
        <f>Amnt_Deposited!B53</f>
        <v>2039</v>
      </c>
      <c r="P58" s="99">
        <f>Amnt_Deposited!C53</f>
        <v>0</v>
      </c>
      <c r="Q58" s="284">
        <f>MCF!R57</f>
        <v>0.6</v>
      </c>
      <c r="R58" s="67">
        <f t="shared" si="17"/>
        <v>0</v>
      </c>
      <c r="S58" s="67">
        <f t="shared" si="7"/>
        <v>0</v>
      </c>
      <c r="T58" s="67">
        <f t="shared" si="8"/>
        <v>0</v>
      </c>
      <c r="U58" s="67">
        <f t="shared" si="9"/>
        <v>2.1982211294863012E-3</v>
      </c>
      <c r="V58" s="67">
        <f t="shared" si="10"/>
        <v>1.0811394423582516E-3</v>
      </c>
      <c r="W58" s="100">
        <f t="shared" si="11"/>
        <v>7.207596282388344E-4</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2.2024088040641849E-3</v>
      </c>
      <c r="J59" s="67">
        <f t="shared" si="16"/>
        <v>1.0831990441413394E-3</v>
      </c>
      <c r="K59" s="100">
        <f t="shared" si="6"/>
        <v>7.2213269609422621E-4</v>
      </c>
      <c r="O59" s="96">
        <f>Amnt_Deposited!B54</f>
        <v>2040</v>
      </c>
      <c r="P59" s="99">
        <f>Amnt_Deposited!C54</f>
        <v>0</v>
      </c>
      <c r="Q59" s="284">
        <f>MCF!R58</f>
        <v>0.6</v>
      </c>
      <c r="R59" s="67">
        <f t="shared" si="17"/>
        <v>0</v>
      </c>
      <c r="S59" s="67">
        <f t="shared" si="7"/>
        <v>0</v>
      </c>
      <c r="T59" s="67">
        <f t="shared" si="8"/>
        <v>0</v>
      </c>
      <c r="U59" s="67">
        <f t="shared" si="9"/>
        <v>1.4735116887137725E-3</v>
      </c>
      <c r="V59" s="67">
        <f t="shared" si="10"/>
        <v>7.2470944077252875E-4</v>
      </c>
      <c r="W59" s="100">
        <f t="shared" si="11"/>
        <v>4.8313962718168581E-4</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1.4763187709296017E-3</v>
      </c>
      <c r="J60" s="67">
        <f t="shared" si="16"/>
        <v>7.2609003313458317E-4</v>
      </c>
      <c r="K60" s="100">
        <f t="shared" si="6"/>
        <v>4.8406002208972211E-4</v>
      </c>
      <c r="O60" s="96">
        <f>Amnt_Deposited!B55</f>
        <v>2041</v>
      </c>
      <c r="P60" s="99">
        <f>Amnt_Deposited!C55</f>
        <v>0</v>
      </c>
      <c r="Q60" s="284">
        <f>MCF!R59</f>
        <v>0.6</v>
      </c>
      <c r="R60" s="67">
        <f t="shared" si="17"/>
        <v>0</v>
      </c>
      <c r="S60" s="67">
        <f t="shared" si="7"/>
        <v>0</v>
      </c>
      <c r="T60" s="67">
        <f t="shared" si="8"/>
        <v>0</v>
      </c>
      <c r="U60" s="67">
        <f t="shared" si="9"/>
        <v>9.8772442301266867E-4</v>
      </c>
      <c r="V60" s="67">
        <f t="shared" si="10"/>
        <v>4.8578726570110386E-4</v>
      </c>
      <c r="W60" s="100">
        <f t="shared" si="11"/>
        <v>3.2385817713406924E-4</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9.8960606649280917E-4</v>
      </c>
      <c r="J61" s="67">
        <f t="shared" si="16"/>
        <v>4.8671270443679263E-4</v>
      </c>
      <c r="K61" s="100">
        <f t="shared" si="6"/>
        <v>3.2447513629119509E-4</v>
      </c>
      <c r="O61" s="96">
        <f>Amnt_Deposited!B56</f>
        <v>2042</v>
      </c>
      <c r="P61" s="99">
        <f>Amnt_Deposited!C56</f>
        <v>0</v>
      </c>
      <c r="Q61" s="284">
        <f>MCF!R60</f>
        <v>0.6</v>
      </c>
      <c r="R61" s="67">
        <f t="shared" si="17"/>
        <v>0</v>
      </c>
      <c r="S61" s="67">
        <f t="shared" si="7"/>
        <v>0</v>
      </c>
      <c r="T61" s="67">
        <f t="shared" si="8"/>
        <v>0</v>
      </c>
      <c r="U61" s="67">
        <f t="shared" si="9"/>
        <v>6.6209148070437731E-4</v>
      </c>
      <c r="V61" s="67">
        <f t="shared" si="10"/>
        <v>3.2563294230829131E-4</v>
      </c>
      <c r="W61" s="100">
        <f t="shared" si="11"/>
        <v>2.1708862820552752E-4</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6.633527840486078E-4</v>
      </c>
      <c r="J62" s="67">
        <f t="shared" si="16"/>
        <v>3.2625328244420136E-4</v>
      </c>
      <c r="K62" s="100">
        <f t="shared" si="6"/>
        <v>2.1750218829613422E-4</v>
      </c>
      <c r="O62" s="96">
        <f>Amnt_Deposited!B57</f>
        <v>2043</v>
      </c>
      <c r="P62" s="99">
        <f>Amnt_Deposited!C57</f>
        <v>0</v>
      </c>
      <c r="Q62" s="284">
        <f>MCF!R61</f>
        <v>0.6</v>
      </c>
      <c r="R62" s="67">
        <f t="shared" si="17"/>
        <v>0</v>
      </c>
      <c r="S62" s="67">
        <f t="shared" si="7"/>
        <v>0</v>
      </c>
      <c r="T62" s="67">
        <f t="shared" si="8"/>
        <v>0</v>
      </c>
      <c r="U62" s="67">
        <f t="shared" si="9"/>
        <v>4.438131918255628E-4</v>
      </c>
      <c r="V62" s="67">
        <f t="shared" si="10"/>
        <v>2.1827828887881451E-4</v>
      </c>
      <c r="W62" s="100">
        <f t="shared" si="11"/>
        <v>1.45518859252543E-4</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4.4465866874133229E-4</v>
      </c>
      <c r="J63" s="67">
        <f t="shared" si="16"/>
        <v>2.1869411530727552E-4</v>
      </c>
      <c r="K63" s="100">
        <f t="shared" si="6"/>
        <v>1.45796076871517E-4</v>
      </c>
      <c r="O63" s="96">
        <f>Amnt_Deposited!B58</f>
        <v>2044</v>
      </c>
      <c r="P63" s="99">
        <f>Amnt_Deposited!C58</f>
        <v>0</v>
      </c>
      <c r="Q63" s="284">
        <f>MCF!R62</f>
        <v>0.6</v>
      </c>
      <c r="R63" s="67">
        <f t="shared" si="17"/>
        <v>0</v>
      </c>
      <c r="S63" s="67">
        <f t="shared" si="7"/>
        <v>0</v>
      </c>
      <c r="T63" s="67">
        <f t="shared" si="8"/>
        <v>0</v>
      </c>
      <c r="U63" s="67">
        <f t="shared" si="9"/>
        <v>2.9749687917573526E-4</v>
      </c>
      <c r="V63" s="67">
        <f t="shared" si="10"/>
        <v>1.4631631264982751E-4</v>
      </c>
      <c r="W63" s="100">
        <f t="shared" si="11"/>
        <v>9.754420843321833E-5</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2.9806361930083598E-4</v>
      </c>
      <c r="J64" s="67">
        <f t="shared" si="16"/>
        <v>1.4659504944049634E-4</v>
      </c>
      <c r="K64" s="100">
        <f t="shared" si="6"/>
        <v>9.773003296033089E-5</v>
      </c>
      <c r="O64" s="96">
        <f>Amnt_Deposited!B59</f>
        <v>2045</v>
      </c>
      <c r="P64" s="99">
        <f>Amnt_Deposited!C59</f>
        <v>0</v>
      </c>
      <c r="Q64" s="284">
        <f>MCF!R63</f>
        <v>0.6</v>
      </c>
      <c r="R64" s="67">
        <f t="shared" si="17"/>
        <v>0</v>
      </c>
      <c r="S64" s="67">
        <f t="shared" si="7"/>
        <v>0</v>
      </c>
      <c r="T64" s="67">
        <f t="shared" si="8"/>
        <v>0</v>
      </c>
      <c r="U64" s="67">
        <f t="shared" si="9"/>
        <v>1.9941812174453788E-4</v>
      </c>
      <c r="V64" s="67">
        <f t="shared" si="10"/>
        <v>9.8078757431197371E-5</v>
      </c>
      <c r="W64" s="100">
        <f t="shared" si="11"/>
        <v>6.5385838287464914E-5</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1.9979801901128566E-4</v>
      </c>
      <c r="J65" s="67">
        <f t="shared" si="16"/>
        <v>9.8265600289550335E-5</v>
      </c>
      <c r="K65" s="100">
        <f t="shared" si="6"/>
        <v>6.5510400193033552E-5</v>
      </c>
      <c r="O65" s="96">
        <f>Amnt_Deposited!B60</f>
        <v>2046</v>
      </c>
      <c r="P65" s="99">
        <f>Amnt_Deposited!C60</f>
        <v>0</v>
      </c>
      <c r="Q65" s="284">
        <f>MCF!R64</f>
        <v>0.6</v>
      </c>
      <c r="R65" s="67">
        <f t="shared" si="17"/>
        <v>0</v>
      </c>
      <c r="S65" s="67">
        <f t="shared" si="7"/>
        <v>0</v>
      </c>
      <c r="T65" s="67">
        <f t="shared" si="8"/>
        <v>0</v>
      </c>
      <c r="U65" s="67">
        <f t="shared" si="9"/>
        <v>1.3367396454813936E-4</v>
      </c>
      <c r="V65" s="67">
        <f t="shared" si="10"/>
        <v>6.5744157196398516E-5</v>
      </c>
      <c r="W65" s="100">
        <f t="shared" si="11"/>
        <v>4.3829438130932342E-5</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1.3392861730147454E-4</v>
      </c>
      <c r="J66" s="67">
        <f t="shared" si="16"/>
        <v>6.5869401709811115E-5</v>
      </c>
      <c r="K66" s="100">
        <f t="shared" si="6"/>
        <v>4.3912934473207408E-5</v>
      </c>
      <c r="O66" s="96">
        <f>Amnt_Deposited!B61</f>
        <v>2047</v>
      </c>
      <c r="P66" s="99">
        <f>Amnt_Deposited!C61</f>
        <v>0</v>
      </c>
      <c r="Q66" s="284">
        <f>MCF!R65</f>
        <v>0.6</v>
      </c>
      <c r="R66" s="67">
        <f t="shared" si="17"/>
        <v>0</v>
      </c>
      <c r="S66" s="67">
        <f t="shared" si="7"/>
        <v>0</v>
      </c>
      <c r="T66" s="67">
        <f t="shared" si="8"/>
        <v>0</v>
      </c>
      <c r="U66" s="67">
        <f t="shared" si="9"/>
        <v>8.9604338069675191E-5</v>
      </c>
      <c r="V66" s="67">
        <f t="shared" si="10"/>
        <v>4.4069626478464165E-5</v>
      </c>
      <c r="W66" s="100">
        <f t="shared" si="11"/>
        <v>2.9379750985642777E-5</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8.9775036915013933E-5</v>
      </c>
      <c r="J67" s="67">
        <f t="shared" si="16"/>
        <v>4.4153580386460607E-5</v>
      </c>
      <c r="K67" s="100">
        <f t="shared" si="6"/>
        <v>2.9435720257640404E-5</v>
      </c>
      <c r="O67" s="96">
        <f>Amnt_Deposited!B62</f>
        <v>2048</v>
      </c>
      <c r="P67" s="99">
        <f>Amnt_Deposited!C62</f>
        <v>0</v>
      </c>
      <c r="Q67" s="284">
        <f>MCF!R66</f>
        <v>0.6</v>
      </c>
      <c r="R67" s="67">
        <f t="shared" si="17"/>
        <v>0</v>
      </c>
      <c r="S67" s="67">
        <f t="shared" si="7"/>
        <v>0</v>
      </c>
      <c r="T67" s="67">
        <f t="shared" si="8"/>
        <v>0</v>
      </c>
      <c r="U67" s="67">
        <f t="shared" si="9"/>
        <v>6.0063584019857666E-5</v>
      </c>
      <c r="V67" s="67">
        <f t="shared" si="10"/>
        <v>2.9540754049817529E-5</v>
      </c>
      <c r="W67" s="100">
        <f t="shared" si="11"/>
        <v>1.9693836033211684E-5</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6.0178006877723358E-5</v>
      </c>
      <c r="J68" s="67">
        <f t="shared" si="16"/>
        <v>2.9597030037290575E-5</v>
      </c>
      <c r="K68" s="100">
        <f t="shared" si="6"/>
        <v>1.9731353358193717E-5</v>
      </c>
      <c r="O68" s="96">
        <f>Amnt_Deposited!B63</f>
        <v>2049</v>
      </c>
      <c r="P68" s="99">
        <f>Amnt_Deposited!C63</f>
        <v>0</v>
      </c>
      <c r="Q68" s="284">
        <f>MCF!R67</f>
        <v>0.6</v>
      </c>
      <c r="R68" s="67">
        <f t="shared" si="17"/>
        <v>0</v>
      </c>
      <c r="S68" s="67">
        <f t="shared" si="7"/>
        <v>0</v>
      </c>
      <c r="T68" s="67">
        <f t="shared" si="8"/>
        <v>0</v>
      </c>
      <c r="U68" s="67">
        <f t="shared" si="9"/>
        <v>4.0261824405256483E-5</v>
      </c>
      <c r="V68" s="67">
        <f t="shared" si="10"/>
        <v>1.9801759614601186E-5</v>
      </c>
      <c r="W68" s="100">
        <f t="shared" si="11"/>
        <v>1.3201173076400791E-5</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4.0338524340608542E-5</v>
      </c>
      <c r="J69" s="67">
        <f t="shared" si="16"/>
        <v>1.9839482537114816E-5</v>
      </c>
      <c r="K69" s="100">
        <f t="shared" si="6"/>
        <v>1.3226321691409877E-5</v>
      </c>
      <c r="O69" s="96">
        <f>Amnt_Deposited!B64</f>
        <v>2050</v>
      </c>
      <c r="P69" s="99">
        <f>Amnt_Deposited!C64</f>
        <v>0</v>
      </c>
      <c r="Q69" s="284">
        <f>MCF!R68</f>
        <v>0.6</v>
      </c>
      <c r="R69" s="67">
        <f t="shared" si="17"/>
        <v>0</v>
      </c>
      <c r="S69" s="67">
        <f t="shared" si="7"/>
        <v>0</v>
      </c>
      <c r="T69" s="67">
        <f t="shared" si="8"/>
        <v>0</v>
      </c>
      <c r="U69" s="67">
        <f t="shared" si="9"/>
        <v>2.6988307988810352E-5</v>
      </c>
      <c r="V69" s="67">
        <f t="shared" si="10"/>
        <v>1.327351641644613E-5</v>
      </c>
      <c r="W69" s="100">
        <f t="shared" si="11"/>
        <v>8.8490109442974189E-6</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2.7039721493006476E-5</v>
      </c>
      <c r="J70" s="67">
        <f t="shared" si="16"/>
        <v>1.3298802847602066E-5</v>
      </c>
      <c r="K70" s="100">
        <f t="shared" si="6"/>
        <v>8.8658685650680442E-6</v>
      </c>
      <c r="O70" s="96">
        <f>Amnt_Deposited!B65</f>
        <v>2051</v>
      </c>
      <c r="P70" s="99">
        <f>Amnt_Deposited!C65</f>
        <v>0</v>
      </c>
      <c r="Q70" s="284">
        <f>MCF!R69</f>
        <v>0.6</v>
      </c>
      <c r="R70" s="67">
        <f t="shared" si="17"/>
        <v>0</v>
      </c>
      <c r="S70" s="67">
        <f t="shared" si="7"/>
        <v>0</v>
      </c>
      <c r="T70" s="67">
        <f t="shared" si="8"/>
        <v>0</v>
      </c>
      <c r="U70" s="67">
        <f t="shared" si="9"/>
        <v>1.8090803853483369E-5</v>
      </c>
      <c r="V70" s="67">
        <f t="shared" si="10"/>
        <v>8.8975041353269846E-6</v>
      </c>
      <c r="W70" s="100">
        <f t="shared" si="11"/>
        <v>5.9316694235513228E-6</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1.8125267355982968E-5</v>
      </c>
      <c r="J71" s="67">
        <f t="shared" si="16"/>
        <v>8.9144541370235085E-6</v>
      </c>
      <c r="K71" s="100">
        <f t="shared" si="6"/>
        <v>5.942969424682339E-6</v>
      </c>
      <c r="O71" s="96">
        <f>Amnt_Deposited!B66</f>
        <v>2052</v>
      </c>
      <c r="P71" s="99">
        <f>Amnt_Deposited!C66</f>
        <v>0</v>
      </c>
      <c r="Q71" s="284">
        <f>MCF!R70</f>
        <v>0.6</v>
      </c>
      <c r="R71" s="67">
        <f t="shared" si="17"/>
        <v>0</v>
      </c>
      <c r="S71" s="67">
        <f t="shared" si="7"/>
        <v>0</v>
      </c>
      <c r="T71" s="67">
        <f t="shared" si="8"/>
        <v>0</v>
      </c>
      <c r="U71" s="67">
        <f t="shared" si="9"/>
        <v>1.2126628471888692E-5</v>
      </c>
      <c r="V71" s="67">
        <f t="shared" si="10"/>
        <v>5.9641753815946755E-6</v>
      </c>
      <c r="W71" s="100">
        <f t="shared" si="11"/>
        <v>3.9761169210631165E-6</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1.2149730048470773E-5</v>
      </c>
      <c r="J72" s="67">
        <f t="shared" si="16"/>
        <v>5.9755373075121938E-6</v>
      </c>
      <c r="K72" s="100">
        <f t="shared" si="6"/>
        <v>3.9836915383414619E-6</v>
      </c>
      <c r="O72" s="96">
        <f>Amnt_Deposited!B67</f>
        <v>2053</v>
      </c>
      <c r="P72" s="99">
        <f>Amnt_Deposited!C67</f>
        <v>0</v>
      </c>
      <c r="Q72" s="284">
        <f>MCF!R71</f>
        <v>0.6</v>
      </c>
      <c r="R72" s="67">
        <f t="shared" si="17"/>
        <v>0</v>
      </c>
      <c r="S72" s="67">
        <f t="shared" si="7"/>
        <v>0</v>
      </c>
      <c r="T72" s="67">
        <f t="shared" si="8"/>
        <v>0</v>
      </c>
      <c r="U72" s="67">
        <f t="shared" si="9"/>
        <v>8.1287221555335221E-6</v>
      </c>
      <c r="V72" s="67">
        <f t="shared" si="10"/>
        <v>3.9979063163551693E-6</v>
      </c>
      <c r="W72" s="100">
        <f t="shared" si="11"/>
        <v>2.6652708775701127E-6</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8.1442076054115185E-6</v>
      </c>
      <c r="J73" s="67">
        <f t="shared" si="16"/>
        <v>4.0055224430592536E-6</v>
      </c>
      <c r="K73" s="100">
        <f t="shared" si="6"/>
        <v>2.6703482953728356E-6</v>
      </c>
      <c r="O73" s="96">
        <f>Amnt_Deposited!B68</f>
        <v>2054</v>
      </c>
      <c r="P73" s="99">
        <f>Amnt_Deposited!C68</f>
        <v>0</v>
      </c>
      <c r="Q73" s="284">
        <f>MCF!R72</f>
        <v>0.6</v>
      </c>
      <c r="R73" s="67">
        <f t="shared" si="17"/>
        <v>0</v>
      </c>
      <c r="S73" s="67">
        <f t="shared" si="7"/>
        <v>0</v>
      </c>
      <c r="T73" s="67">
        <f t="shared" si="8"/>
        <v>0</v>
      </c>
      <c r="U73" s="67">
        <f t="shared" si="9"/>
        <v>5.4488454095081521E-6</v>
      </c>
      <c r="V73" s="67">
        <f t="shared" si="10"/>
        <v>2.6798767460253704E-6</v>
      </c>
      <c r="W73" s="100">
        <f t="shared" si="11"/>
        <v>1.7865844973502468E-6</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5.4592256169832527E-6</v>
      </c>
      <c r="J74" s="67">
        <f t="shared" si="16"/>
        <v>2.6849819884282654E-6</v>
      </c>
      <c r="K74" s="100">
        <f t="shared" si="6"/>
        <v>1.7899879922855101E-6</v>
      </c>
      <c r="O74" s="96">
        <f>Amnt_Deposited!B69</f>
        <v>2055</v>
      </c>
      <c r="P74" s="99">
        <f>Amnt_Deposited!C69</f>
        <v>0</v>
      </c>
      <c r="Q74" s="284">
        <f>MCF!R73</f>
        <v>0.6</v>
      </c>
      <c r="R74" s="67">
        <f t="shared" si="17"/>
        <v>0</v>
      </c>
      <c r="S74" s="67">
        <f t="shared" si="7"/>
        <v>0</v>
      </c>
      <c r="T74" s="67">
        <f t="shared" si="8"/>
        <v>0</v>
      </c>
      <c r="U74" s="67">
        <f t="shared" si="9"/>
        <v>3.6524703057425865E-6</v>
      </c>
      <c r="V74" s="67">
        <f t="shared" si="10"/>
        <v>1.7963751037655656E-6</v>
      </c>
      <c r="W74" s="100">
        <f t="shared" si="11"/>
        <v>1.1975834025103771E-6</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3.6594283668951553E-6</v>
      </c>
      <c r="J75" s="67">
        <f t="shared" si="16"/>
        <v>1.7997972500880972E-6</v>
      </c>
      <c r="K75" s="100">
        <f t="shared" si="6"/>
        <v>1.1998648333920648E-6</v>
      </c>
      <c r="O75" s="96">
        <f>Amnt_Deposited!B70</f>
        <v>2056</v>
      </c>
      <c r="P75" s="99">
        <f>Amnt_Deposited!C70</f>
        <v>0</v>
      </c>
      <c r="Q75" s="284">
        <f>MCF!R74</f>
        <v>0.6</v>
      </c>
      <c r="R75" s="67">
        <f t="shared" si="17"/>
        <v>0</v>
      </c>
      <c r="S75" s="67">
        <f t="shared" si="7"/>
        <v>0</v>
      </c>
      <c r="T75" s="67">
        <f t="shared" si="8"/>
        <v>0</v>
      </c>
      <c r="U75" s="67">
        <f t="shared" si="9"/>
        <v>2.4483240634891764E-6</v>
      </c>
      <c r="V75" s="67">
        <f t="shared" si="10"/>
        <v>1.2041462422534103E-6</v>
      </c>
      <c r="W75" s="100">
        <f t="shared" si="11"/>
        <v>8.0276416150227347E-7</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2.4529881913612851E-6</v>
      </c>
      <c r="J76" s="67">
        <f t="shared" si="16"/>
        <v>1.2064401755338704E-6</v>
      </c>
      <c r="K76" s="100">
        <f t="shared" si="6"/>
        <v>8.0429345035591354E-7</v>
      </c>
      <c r="O76" s="96">
        <f>Amnt_Deposited!B71</f>
        <v>2057</v>
      </c>
      <c r="P76" s="99">
        <f>Amnt_Deposited!C71</f>
        <v>0</v>
      </c>
      <c r="Q76" s="284">
        <f>MCF!R75</f>
        <v>0.6</v>
      </c>
      <c r="R76" s="67">
        <f t="shared" si="17"/>
        <v>0</v>
      </c>
      <c r="S76" s="67">
        <f t="shared" si="7"/>
        <v>0</v>
      </c>
      <c r="T76" s="67">
        <f t="shared" si="8"/>
        <v>0</v>
      </c>
      <c r="U76" s="67">
        <f t="shared" si="9"/>
        <v>1.6411606989482282E-6</v>
      </c>
      <c r="V76" s="67">
        <f t="shared" si="10"/>
        <v>8.0716336454094813E-7</v>
      </c>
      <c r="W76" s="100">
        <f t="shared" si="11"/>
        <v>5.3810890969396542E-7</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1.6442871573581763E-6</v>
      </c>
      <c r="J77" s="67">
        <f t="shared" si="16"/>
        <v>8.0870103400310885E-7</v>
      </c>
      <c r="K77" s="100">
        <f t="shared" si="6"/>
        <v>5.391340226687392E-7</v>
      </c>
      <c r="O77" s="96">
        <f>Amnt_Deposited!B72</f>
        <v>2058</v>
      </c>
      <c r="P77" s="99">
        <f>Amnt_Deposited!C72</f>
        <v>0</v>
      </c>
      <c r="Q77" s="284">
        <f>MCF!R76</f>
        <v>0.6</v>
      </c>
      <c r="R77" s="67">
        <f t="shared" si="17"/>
        <v>0</v>
      </c>
      <c r="S77" s="67">
        <f t="shared" si="7"/>
        <v>0</v>
      </c>
      <c r="T77" s="67">
        <f t="shared" si="8"/>
        <v>0</v>
      </c>
      <c r="U77" s="67">
        <f t="shared" si="9"/>
        <v>1.1001029152708584E-6</v>
      </c>
      <c r="V77" s="67">
        <f t="shared" si="10"/>
        <v>5.4105778367736987E-7</v>
      </c>
      <c r="W77" s="100">
        <f t="shared" si="11"/>
        <v>3.6070518911824656E-7</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1.1021986430161432E-6</v>
      </c>
      <c r="J78" s="67">
        <f t="shared" si="16"/>
        <v>5.4208851434203308E-7</v>
      </c>
      <c r="K78" s="100">
        <f t="shared" si="6"/>
        <v>3.6139234289468872E-7</v>
      </c>
      <c r="O78" s="96">
        <f>Amnt_Deposited!B73</f>
        <v>2059</v>
      </c>
      <c r="P78" s="99">
        <f>Amnt_Deposited!C73</f>
        <v>0</v>
      </c>
      <c r="Q78" s="284">
        <f>MCF!R77</f>
        <v>0.6</v>
      </c>
      <c r="R78" s="67">
        <f t="shared" si="17"/>
        <v>0</v>
      </c>
      <c r="S78" s="67">
        <f t="shared" si="7"/>
        <v>0</v>
      </c>
      <c r="T78" s="67">
        <f t="shared" si="8"/>
        <v>0</v>
      </c>
      <c r="U78" s="67">
        <f t="shared" si="9"/>
        <v>7.3742103680830289E-7</v>
      </c>
      <c r="V78" s="67">
        <f t="shared" si="10"/>
        <v>3.6268187846255559E-7</v>
      </c>
      <c r="W78" s="100">
        <f t="shared" si="11"/>
        <v>2.4178791897503706E-7</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7.3882584512700038E-7</v>
      </c>
      <c r="J79" s="67">
        <f t="shared" si="16"/>
        <v>3.6337279788914291E-7</v>
      </c>
      <c r="K79" s="100">
        <f t="shared" si="6"/>
        <v>2.4224853192609527E-7</v>
      </c>
      <c r="O79" s="96">
        <f>Amnt_Deposited!B74</f>
        <v>2060</v>
      </c>
      <c r="P79" s="99">
        <f>Amnt_Deposited!C74</f>
        <v>0</v>
      </c>
      <c r="Q79" s="284">
        <f>MCF!R78</f>
        <v>0.6</v>
      </c>
      <c r="R79" s="67">
        <f t="shared" si="17"/>
        <v>0</v>
      </c>
      <c r="S79" s="67">
        <f t="shared" si="7"/>
        <v>0</v>
      </c>
      <c r="T79" s="67">
        <f t="shared" si="8"/>
        <v>0</v>
      </c>
      <c r="U79" s="67">
        <f t="shared" si="9"/>
        <v>4.9430810334099051E-7</v>
      </c>
      <c r="V79" s="67">
        <f t="shared" si="10"/>
        <v>2.4311293346731243E-7</v>
      </c>
      <c r="W79" s="100">
        <f t="shared" si="11"/>
        <v>1.6207528897820827E-7</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4.9524977451785103E-7</v>
      </c>
      <c r="J80" s="67">
        <f t="shared" si="16"/>
        <v>2.4357607060914935E-7</v>
      </c>
      <c r="K80" s="100">
        <f t="shared" si="6"/>
        <v>1.6238404707276624E-7</v>
      </c>
      <c r="O80" s="96">
        <f>Amnt_Deposited!B75</f>
        <v>2061</v>
      </c>
      <c r="P80" s="99">
        <f>Amnt_Deposited!C75</f>
        <v>0</v>
      </c>
      <c r="Q80" s="284">
        <f>MCF!R79</f>
        <v>0.6</v>
      </c>
      <c r="R80" s="67">
        <f t="shared" si="17"/>
        <v>0</v>
      </c>
      <c r="S80" s="67">
        <f t="shared" si="7"/>
        <v>0</v>
      </c>
      <c r="T80" s="67">
        <f t="shared" si="8"/>
        <v>0</v>
      </c>
      <c r="U80" s="67">
        <f t="shared" si="9"/>
        <v>3.3134463058732234E-7</v>
      </c>
      <c r="V80" s="67">
        <f t="shared" si="10"/>
        <v>1.6296347275366818E-7</v>
      </c>
      <c r="W80" s="100">
        <f t="shared" si="11"/>
        <v>1.0864231516911212E-7</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3.3197585165394588E-7</v>
      </c>
      <c r="J81" s="67">
        <f t="shared" si="16"/>
        <v>1.6327392286390512E-7</v>
      </c>
      <c r="K81" s="100">
        <f t="shared" si="6"/>
        <v>1.0884928190927008E-7</v>
      </c>
      <c r="O81" s="96">
        <f>Amnt_Deposited!B76</f>
        <v>2062</v>
      </c>
      <c r="P81" s="99">
        <f>Amnt_Deposited!C76</f>
        <v>0</v>
      </c>
      <c r="Q81" s="284">
        <f>MCF!R80</f>
        <v>0.6</v>
      </c>
      <c r="R81" s="67">
        <f t="shared" si="17"/>
        <v>0</v>
      </c>
      <c r="S81" s="67">
        <f t="shared" si="7"/>
        <v>0</v>
      </c>
      <c r="T81" s="67">
        <f t="shared" si="8"/>
        <v>0</v>
      </c>
      <c r="U81" s="67">
        <f t="shared" si="9"/>
        <v>2.2210694802895581E-7</v>
      </c>
      <c r="V81" s="67">
        <f t="shared" si="10"/>
        <v>1.0923768255836653E-7</v>
      </c>
      <c r="W81" s="100">
        <f t="shared" si="11"/>
        <v>7.2825121705577685E-8</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2.2253006816339359E-7</v>
      </c>
      <c r="J82" s="67">
        <f t="shared" si="16"/>
        <v>1.0944578349055231E-7</v>
      </c>
      <c r="K82" s="100">
        <f t="shared" si="6"/>
        <v>7.2963855660368201E-8</v>
      </c>
      <c r="O82" s="96">
        <f>Amnt_Deposited!B77</f>
        <v>2063</v>
      </c>
      <c r="P82" s="99">
        <f>Amnt_Deposited!C77</f>
        <v>0</v>
      </c>
      <c r="Q82" s="284">
        <f>MCF!R81</f>
        <v>0.6</v>
      </c>
      <c r="R82" s="67">
        <f t="shared" si="17"/>
        <v>0</v>
      </c>
      <c r="S82" s="67">
        <f t="shared" si="7"/>
        <v>0</v>
      </c>
      <c r="T82" s="67">
        <f t="shared" si="8"/>
        <v>0</v>
      </c>
      <c r="U82" s="67">
        <f t="shared" si="9"/>
        <v>1.4888273962760502E-7</v>
      </c>
      <c r="V82" s="67">
        <f t="shared" si="10"/>
        <v>7.3224208401350794E-8</v>
      </c>
      <c r="W82" s="100">
        <f t="shared" si="11"/>
        <v>4.881613893423386E-8</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1.4916636553559995E-7</v>
      </c>
      <c r="J83" s="67">
        <f t="shared" ref="J83:J99" si="22">I82*(1-$K$10)+H83</f>
        <v>7.3363702627793635E-8</v>
      </c>
      <c r="K83" s="100">
        <f t="shared" si="6"/>
        <v>4.8909135085195756E-8</v>
      </c>
      <c r="O83" s="96">
        <f>Amnt_Deposited!B78</f>
        <v>2064</v>
      </c>
      <c r="P83" s="99">
        <f>Amnt_Deposited!C78</f>
        <v>0</v>
      </c>
      <c r="Q83" s="284">
        <f>MCF!R82</f>
        <v>0.6</v>
      </c>
      <c r="R83" s="67">
        <f t="shared" ref="R83:R99" si="23">P83*$W$6*DOCF*Q83</f>
        <v>0</v>
      </c>
      <c r="S83" s="67">
        <f t="shared" si="7"/>
        <v>0</v>
      </c>
      <c r="T83" s="67">
        <f t="shared" si="8"/>
        <v>0</v>
      </c>
      <c r="U83" s="67">
        <f t="shared" si="9"/>
        <v>9.9799084881088297E-8</v>
      </c>
      <c r="V83" s="67">
        <f t="shared" si="10"/>
        <v>4.9083654746516719E-8</v>
      </c>
      <c r="W83" s="100">
        <f t="shared" si="11"/>
        <v>3.2722436497677808E-8</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9.9989205012792367E-8</v>
      </c>
      <c r="J84" s="67">
        <f t="shared" si="22"/>
        <v>4.917716052280759E-8</v>
      </c>
      <c r="K84" s="100">
        <f t="shared" si="6"/>
        <v>3.2784773681871723E-8</v>
      </c>
      <c r="O84" s="96">
        <f>Amnt_Deposited!B79</f>
        <v>2065</v>
      </c>
      <c r="P84" s="99">
        <f>Amnt_Deposited!C79</f>
        <v>0</v>
      </c>
      <c r="Q84" s="284">
        <f>MCF!R83</f>
        <v>0.6</v>
      </c>
      <c r="R84" s="67">
        <f t="shared" si="23"/>
        <v>0</v>
      </c>
      <c r="S84" s="67">
        <f t="shared" si="7"/>
        <v>0</v>
      </c>
      <c r="T84" s="67">
        <f t="shared" si="8"/>
        <v>0</v>
      </c>
      <c r="U84" s="67">
        <f t="shared" si="9"/>
        <v>6.6897327171805786E-8</v>
      </c>
      <c r="V84" s="67">
        <f t="shared" si="10"/>
        <v>3.2901757709282511E-8</v>
      </c>
      <c r="W84" s="100">
        <f t="shared" si="11"/>
        <v>2.1934505139521674E-8</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6.702476850724196E-8</v>
      </c>
      <c r="J85" s="67">
        <f t="shared" si="22"/>
        <v>3.2964436505550407E-8</v>
      </c>
      <c r="K85" s="100">
        <f t="shared" ref="K85:K99" si="24">J85*CH4_fraction*conv</f>
        <v>2.1976291003700271E-8</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4.484261942946608E-8</v>
      </c>
      <c r="V85" s="67">
        <f t="shared" ref="V85:V98" si="28">U84*(1-$W$10)+T85</f>
        <v>2.2054707742339705E-8</v>
      </c>
      <c r="W85" s="100">
        <f t="shared" ref="W85:W99" si="29">V85*CH4_fraction*conv</f>
        <v>1.4703138494893136E-8</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4.49280459113025E-8</v>
      </c>
      <c r="J86" s="67">
        <f t="shared" si="22"/>
        <v>2.209672259593946E-8</v>
      </c>
      <c r="K86" s="100">
        <f t="shared" si="24"/>
        <v>1.4731148397292973E-8</v>
      </c>
      <c r="O86" s="96">
        <f>Amnt_Deposited!B81</f>
        <v>2067</v>
      </c>
      <c r="P86" s="99">
        <f>Amnt_Deposited!C81</f>
        <v>0</v>
      </c>
      <c r="Q86" s="284">
        <f>MCF!R85</f>
        <v>0.6</v>
      </c>
      <c r="R86" s="67">
        <f t="shared" si="23"/>
        <v>0</v>
      </c>
      <c r="S86" s="67">
        <f t="shared" si="25"/>
        <v>0</v>
      </c>
      <c r="T86" s="67">
        <f t="shared" si="26"/>
        <v>0</v>
      </c>
      <c r="U86" s="67">
        <f t="shared" si="27"/>
        <v>3.0058906720318355E-8</v>
      </c>
      <c r="V86" s="67">
        <f t="shared" si="28"/>
        <v>1.4783712709147722E-8</v>
      </c>
      <c r="W86" s="100">
        <f t="shared" si="29"/>
        <v>9.855808472765147E-9</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3.0116169803555607E-8</v>
      </c>
      <c r="J87" s="67">
        <f t="shared" si="22"/>
        <v>1.4811876107746891E-8</v>
      </c>
      <c r="K87" s="100">
        <f t="shared" si="24"/>
        <v>9.8745840718312598E-9</v>
      </c>
      <c r="O87" s="96">
        <f>Amnt_Deposited!B82</f>
        <v>2068</v>
      </c>
      <c r="P87" s="99">
        <f>Amnt_Deposited!C82</f>
        <v>0</v>
      </c>
      <c r="Q87" s="284">
        <f>MCF!R86</f>
        <v>0.6</v>
      </c>
      <c r="R87" s="67">
        <f t="shared" si="23"/>
        <v>0</v>
      </c>
      <c r="S87" s="67">
        <f t="shared" si="25"/>
        <v>0</v>
      </c>
      <c r="T87" s="67">
        <f t="shared" si="26"/>
        <v>0</v>
      </c>
      <c r="U87" s="67">
        <f t="shared" si="27"/>
        <v>2.0149087736544787E-8</v>
      </c>
      <c r="V87" s="67">
        <f t="shared" si="28"/>
        <v>9.9098189837735661E-9</v>
      </c>
      <c r="W87" s="100">
        <f t="shared" si="29"/>
        <v>6.6065459891823769E-9</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2.0187472329136525E-8</v>
      </c>
      <c r="J88" s="67">
        <f t="shared" si="22"/>
        <v>9.9286974744190808E-9</v>
      </c>
      <c r="K88" s="100">
        <f t="shared" si="24"/>
        <v>6.61913164961272E-9</v>
      </c>
      <c r="O88" s="96">
        <f>Amnt_Deposited!B83</f>
        <v>2069</v>
      </c>
      <c r="P88" s="99">
        <f>Amnt_Deposited!C83</f>
        <v>0</v>
      </c>
      <c r="Q88" s="284">
        <f>MCF!R87</f>
        <v>0.6</v>
      </c>
      <c r="R88" s="67">
        <f t="shared" si="23"/>
        <v>0</v>
      </c>
      <c r="S88" s="67">
        <f t="shared" si="25"/>
        <v>0</v>
      </c>
      <c r="T88" s="67">
        <f t="shared" si="26"/>
        <v>0</v>
      </c>
      <c r="U88" s="67">
        <f t="shared" si="27"/>
        <v>1.3506337419136837E-8</v>
      </c>
      <c r="V88" s="67">
        <f t="shared" si="28"/>
        <v>6.64275031740795E-9</v>
      </c>
      <c r="W88" s="100">
        <f t="shared" si="29"/>
        <v>4.4285002116053E-9</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1.3532067381009989E-8</v>
      </c>
      <c r="J89" s="67">
        <f t="shared" si="22"/>
        <v>6.6554049481265343E-9</v>
      </c>
      <c r="K89" s="100">
        <f t="shared" si="24"/>
        <v>4.4369366320843556E-9</v>
      </c>
      <c r="O89" s="96">
        <f>Amnt_Deposited!B84</f>
        <v>2070</v>
      </c>
      <c r="P89" s="99">
        <f>Amnt_Deposited!C84</f>
        <v>0</v>
      </c>
      <c r="Q89" s="284">
        <f>MCF!R88</f>
        <v>0.6</v>
      </c>
      <c r="R89" s="67">
        <f t="shared" si="23"/>
        <v>0</v>
      </c>
      <c r="S89" s="67">
        <f t="shared" si="25"/>
        <v>0</v>
      </c>
      <c r="T89" s="67">
        <f t="shared" si="26"/>
        <v>0</v>
      </c>
      <c r="U89" s="67">
        <f t="shared" si="27"/>
        <v>9.0535687205686824E-9</v>
      </c>
      <c r="V89" s="67">
        <f t="shared" si="28"/>
        <v>4.4527686985681546E-9</v>
      </c>
      <c r="W89" s="100">
        <f t="shared" si="29"/>
        <v>2.9685124657121031E-9</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9.0708160297959902E-9</v>
      </c>
      <c r="J90" s="67">
        <f t="shared" si="22"/>
        <v>4.4612513512140001E-9</v>
      </c>
      <c r="K90" s="100">
        <f t="shared" si="24"/>
        <v>2.9741675674759998E-9</v>
      </c>
      <c r="O90" s="96">
        <f>Amnt_Deposited!B85</f>
        <v>2071</v>
      </c>
      <c r="P90" s="99">
        <f>Amnt_Deposited!C85</f>
        <v>0</v>
      </c>
      <c r="Q90" s="284">
        <f>MCF!R89</f>
        <v>0.6</v>
      </c>
      <c r="R90" s="67">
        <f t="shared" si="23"/>
        <v>0</v>
      </c>
      <c r="S90" s="67">
        <f t="shared" si="25"/>
        <v>0</v>
      </c>
      <c r="T90" s="67">
        <f t="shared" si="26"/>
        <v>0</v>
      </c>
      <c r="U90" s="67">
        <f t="shared" si="27"/>
        <v>6.0687886015584232E-9</v>
      </c>
      <c r="V90" s="67">
        <f t="shared" si="28"/>
        <v>2.9847801190102588E-9</v>
      </c>
      <c r="W90" s="100">
        <f t="shared" si="29"/>
        <v>1.9898534126735058E-9</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6.0803498186736631E-9</v>
      </c>
      <c r="J91" s="67">
        <f t="shared" si="22"/>
        <v>2.9904662111223267E-9</v>
      </c>
      <c r="K91" s="100">
        <f t="shared" si="24"/>
        <v>1.9936441407482175E-9</v>
      </c>
      <c r="O91" s="96">
        <f>Amnt_Deposited!B86</f>
        <v>2072</v>
      </c>
      <c r="P91" s="99">
        <f>Amnt_Deposited!C86</f>
        <v>0</v>
      </c>
      <c r="Q91" s="284">
        <f>MCF!R90</f>
        <v>0.6</v>
      </c>
      <c r="R91" s="67">
        <f t="shared" si="23"/>
        <v>0</v>
      </c>
      <c r="S91" s="67">
        <f t="shared" si="25"/>
        <v>0</v>
      </c>
      <c r="T91" s="67">
        <f t="shared" si="26"/>
        <v>0</v>
      </c>
      <c r="U91" s="67">
        <f t="shared" si="27"/>
        <v>4.0680306547772057E-9</v>
      </c>
      <c r="V91" s="67">
        <f t="shared" si="28"/>
        <v>2.0007579467812179E-9</v>
      </c>
      <c r="W91" s="100">
        <f t="shared" si="29"/>
        <v>1.3338386311874785E-9</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4.0757803703661213E-9</v>
      </c>
      <c r="J92" s="67">
        <f t="shared" si="22"/>
        <v>2.0045694483075418E-9</v>
      </c>
      <c r="K92" s="100">
        <f t="shared" si="24"/>
        <v>1.3363796322050279E-9</v>
      </c>
      <c r="O92" s="96">
        <f>Amnt_Deposited!B87</f>
        <v>2073</v>
      </c>
      <c r="P92" s="99">
        <f>Amnt_Deposited!C87</f>
        <v>0</v>
      </c>
      <c r="Q92" s="284">
        <f>MCF!R91</f>
        <v>0.6</v>
      </c>
      <c r="R92" s="67">
        <f t="shared" si="23"/>
        <v>0</v>
      </c>
      <c r="S92" s="67">
        <f t="shared" si="25"/>
        <v>0</v>
      </c>
      <c r="T92" s="67">
        <f t="shared" si="26"/>
        <v>0</v>
      </c>
      <c r="U92" s="67">
        <f t="shared" si="27"/>
        <v>2.7268824957846487E-9</v>
      </c>
      <c r="V92" s="67">
        <f t="shared" si="28"/>
        <v>1.3411481589925572E-9</v>
      </c>
      <c r="W92" s="100">
        <f t="shared" si="29"/>
        <v>8.9409877266170482E-10</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2.7320772854949734E-9</v>
      </c>
      <c r="J93" s="67">
        <f t="shared" si="22"/>
        <v>1.3437030848711478E-9</v>
      </c>
      <c r="K93" s="100">
        <f t="shared" si="24"/>
        <v>8.9580205658076521E-10</v>
      </c>
      <c r="O93" s="96">
        <f>Amnt_Deposited!B88</f>
        <v>2074</v>
      </c>
      <c r="P93" s="99">
        <f>Amnt_Deposited!C88</f>
        <v>0</v>
      </c>
      <c r="Q93" s="284">
        <f>MCF!R92</f>
        <v>0.6</v>
      </c>
      <c r="R93" s="67">
        <f t="shared" si="23"/>
        <v>0</v>
      </c>
      <c r="S93" s="67">
        <f t="shared" si="25"/>
        <v>0</v>
      </c>
      <c r="T93" s="67">
        <f t="shared" si="26"/>
        <v>0</v>
      </c>
      <c r="U93" s="67">
        <f t="shared" si="27"/>
        <v>1.8278840001081447E-9</v>
      </c>
      <c r="V93" s="67">
        <f t="shared" si="28"/>
        <v>8.9899849567650389E-10</v>
      </c>
      <c r="W93" s="100">
        <f t="shared" si="29"/>
        <v>5.9933233045100252E-10</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1.8313661717859152E-9</v>
      </c>
      <c r="J94" s="67">
        <f t="shared" si="22"/>
        <v>9.0071111370905829E-10</v>
      </c>
      <c r="K94" s="100">
        <f t="shared" si="24"/>
        <v>6.0047407580603886E-10</v>
      </c>
      <c r="O94" s="96">
        <f>Amnt_Deposited!B89</f>
        <v>2075</v>
      </c>
      <c r="P94" s="99">
        <f>Amnt_Deposited!C89</f>
        <v>0</v>
      </c>
      <c r="Q94" s="284">
        <f>MCF!R93</f>
        <v>0.6</v>
      </c>
      <c r="R94" s="67">
        <f t="shared" si="23"/>
        <v>0</v>
      </c>
      <c r="S94" s="67">
        <f t="shared" si="25"/>
        <v>0</v>
      </c>
      <c r="T94" s="67">
        <f t="shared" si="26"/>
        <v>0</v>
      </c>
      <c r="U94" s="67">
        <f t="shared" si="27"/>
        <v>1.2252672871003001E-9</v>
      </c>
      <c r="V94" s="67">
        <f t="shared" si="28"/>
        <v>6.0261671300784456E-10</v>
      </c>
      <c r="W94" s="100">
        <f t="shared" si="29"/>
        <v>4.0174447533856304E-10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1.2276014565796471E-9</v>
      </c>
      <c r="J95" s="67">
        <f t="shared" si="22"/>
        <v>6.0376471520626793E-10</v>
      </c>
      <c r="K95" s="100">
        <f t="shared" si="24"/>
        <v>4.0250981013751192E-10</v>
      </c>
      <c r="O95" s="96">
        <f>Amnt_Deposited!B90</f>
        <v>2076</v>
      </c>
      <c r="P95" s="99">
        <f>Amnt_Deposited!C90</f>
        <v>0</v>
      </c>
      <c r="Q95" s="284">
        <f>MCF!R94</f>
        <v>0.6</v>
      </c>
      <c r="R95" s="67">
        <f t="shared" si="23"/>
        <v>0</v>
      </c>
      <c r="S95" s="67">
        <f t="shared" si="25"/>
        <v>0</v>
      </c>
      <c r="T95" s="67">
        <f t="shared" si="26"/>
        <v>0</v>
      </c>
      <c r="U95" s="67">
        <f t="shared" si="27"/>
        <v>8.2132122429503614E-10</v>
      </c>
      <c r="V95" s="67">
        <f t="shared" si="28"/>
        <v>4.0394606280526405E-10</v>
      </c>
      <c r="W95" s="100">
        <f t="shared" si="29"/>
        <v>2.6929737520350937E-10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8.2288586488788696E-10</v>
      </c>
      <c r="J96" s="67">
        <f t="shared" si="22"/>
        <v>4.0471559169176015E-10</v>
      </c>
      <c r="K96" s="100">
        <f t="shared" si="24"/>
        <v>2.6981039446117344E-10</v>
      </c>
      <c r="O96" s="96">
        <f>Amnt_Deposited!B91</f>
        <v>2077</v>
      </c>
      <c r="P96" s="99">
        <f>Amnt_Deposited!C91</f>
        <v>0</v>
      </c>
      <c r="Q96" s="284">
        <f>MCF!R95</f>
        <v>0.6</v>
      </c>
      <c r="R96" s="67">
        <f t="shared" si="23"/>
        <v>0</v>
      </c>
      <c r="S96" s="67">
        <f t="shared" si="25"/>
        <v>0</v>
      </c>
      <c r="T96" s="67">
        <f t="shared" si="26"/>
        <v>0</v>
      </c>
      <c r="U96" s="67">
        <f t="shared" si="27"/>
        <v>5.5054808087949633E-10</v>
      </c>
      <c r="V96" s="67">
        <f t="shared" si="28"/>
        <v>2.7077314341553987E-10</v>
      </c>
      <c r="W96" s="100">
        <f t="shared" si="29"/>
        <v>1.8051542894369323E-10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5.5159689083372531E-10</v>
      </c>
      <c r="J97" s="67">
        <f t="shared" si="22"/>
        <v>2.7128897405416171E-10</v>
      </c>
      <c r="K97" s="100">
        <f t="shared" si="24"/>
        <v>1.8085931603610781E-10</v>
      </c>
      <c r="O97" s="96">
        <f>Amnt_Deposited!B92</f>
        <v>2078</v>
      </c>
      <c r="P97" s="99">
        <f>Amnt_Deposited!C92</f>
        <v>0</v>
      </c>
      <c r="Q97" s="284">
        <f>MCF!R96</f>
        <v>0.6</v>
      </c>
      <c r="R97" s="67">
        <f t="shared" si="23"/>
        <v>0</v>
      </c>
      <c r="S97" s="67">
        <f t="shared" si="25"/>
        <v>0</v>
      </c>
      <c r="T97" s="67">
        <f t="shared" si="26"/>
        <v>0</v>
      </c>
      <c r="U97" s="67">
        <f t="shared" si="27"/>
        <v>3.6904341491997685E-10</v>
      </c>
      <c r="V97" s="67">
        <f t="shared" si="28"/>
        <v>1.8150466595951947E-10</v>
      </c>
      <c r="W97" s="100">
        <f t="shared" si="29"/>
        <v>1.2100311063967965E-10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3.6974645325677824E-10</v>
      </c>
      <c r="J98" s="67">
        <f t="shared" si="22"/>
        <v>1.8185043757694704E-10</v>
      </c>
      <c r="K98" s="100">
        <f t="shared" si="24"/>
        <v>1.2123362505129802E-10</v>
      </c>
      <c r="O98" s="96">
        <f>Amnt_Deposited!B93</f>
        <v>2079</v>
      </c>
      <c r="P98" s="99">
        <f>Amnt_Deposited!C93</f>
        <v>0</v>
      </c>
      <c r="Q98" s="284">
        <f>MCF!R97</f>
        <v>0.6</v>
      </c>
      <c r="R98" s="67">
        <f t="shared" si="23"/>
        <v>0</v>
      </c>
      <c r="S98" s="67">
        <f t="shared" si="25"/>
        <v>0</v>
      </c>
      <c r="T98" s="67">
        <f t="shared" si="26"/>
        <v>0</v>
      </c>
      <c r="U98" s="67">
        <f t="shared" si="27"/>
        <v>2.4737719887830841E-10</v>
      </c>
      <c r="V98" s="67">
        <f t="shared" si="28"/>
        <v>1.2166621604166841E-10</v>
      </c>
      <c r="W98" s="100">
        <f t="shared" si="29"/>
        <v>8.1110810694445609E-11</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2.4784845956859795E-10</v>
      </c>
      <c r="J99" s="68">
        <f t="shared" si="22"/>
        <v>1.2189799368818029E-10</v>
      </c>
      <c r="K99" s="102">
        <f t="shared" si="24"/>
        <v>8.1265329125453526E-11</v>
      </c>
      <c r="O99" s="97">
        <f>Amnt_Deposited!B94</f>
        <v>2080</v>
      </c>
      <c r="P99" s="101">
        <f>Amnt_Deposited!C94</f>
        <v>0</v>
      </c>
      <c r="Q99" s="285">
        <f>MCF!R98</f>
        <v>0.6</v>
      </c>
      <c r="R99" s="68">
        <f t="shared" si="23"/>
        <v>0</v>
      </c>
      <c r="S99" s="68">
        <f>R99*$W$12</f>
        <v>0</v>
      </c>
      <c r="T99" s="68">
        <f>R99*(1-$W$12)</f>
        <v>0</v>
      </c>
      <c r="U99" s="68">
        <f>S99+U98*$W$10</f>
        <v>1.6582189534027521E-10</v>
      </c>
      <c r="V99" s="68">
        <f>U98*(1-$W$10)+T99</f>
        <v>8.1555303538033216E-11</v>
      </c>
      <c r="W99" s="102">
        <f t="shared" si="29"/>
        <v>5.4370202358688806E-11</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7.8067962000000005E-2</v>
      </c>
      <c r="D36" s="418">
        <f>Dry_Matter_Content!D23</f>
        <v>0.44</v>
      </c>
      <c r="E36" s="284">
        <f>MCF!R35</f>
        <v>0.6</v>
      </c>
      <c r="F36" s="67">
        <f t="shared" si="0"/>
        <v>4.5341872329600005E-3</v>
      </c>
      <c r="G36" s="67">
        <f t="shared" si="1"/>
        <v>4.5341872329600005E-3</v>
      </c>
      <c r="H36" s="67">
        <f t="shared" si="2"/>
        <v>0</v>
      </c>
      <c r="I36" s="67">
        <f t="shared" si="3"/>
        <v>4.5341872329600005E-3</v>
      </c>
      <c r="J36" s="67">
        <f t="shared" si="4"/>
        <v>0</v>
      </c>
      <c r="K36" s="100">
        <f t="shared" si="6"/>
        <v>0</v>
      </c>
      <c r="O36" s="96">
        <f>Amnt_Deposited!B31</f>
        <v>2017</v>
      </c>
      <c r="P36" s="99">
        <f>Amnt_Deposited!D31</f>
        <v>7.8067962000000005E-2</v>
      </c>
      <c r="Q36" s="284">
        <f>MCF!R35</f>
        <v>0.6</v>
      </c>
      <c r="R36" s="67">
        <f t="shared" si="5"/>
        <v>9.3681554399999995E-3</v>
      </c>
      <c r="S36" s="67">
        <f t="shared" si="7"/>
        <v>9.3681554399999995E-3</v>
      </c>
      <c r="T36" s="67">
        <f t="shared" si="8"/>
        <v>0</v>
      </c>
      <c r="U36" s="67">
        <f t="shared" si="9"/>
        <v>9.3681554399999995E-3</v>
      </c>
      <c r="V36" s="67">
        <f t="shared" si="10"/>
        <v>0</v>
      </c>
      <c r="W36" s="100">
        <f t="shared" si="11"/>
        <v>0</v>
      </c>
    </row>
    <row r="37" spans="2:23">
      <c r="B37" s="96">
        <f>Amnt_Deposited!B32</f>
        <v>2018</v>
      </c>
      <c r="C37" s="99">
        <f>Amnt_Deposited!D32</f>
        <v>8.3922365517000011E-2</v>
      </c>
      <c r="D37" s="418">
        <f>Dry_Matter_Content!D24</f>
        <v>0.44</v>
      </c>
      <c r="E37" s="284">
        <f>MCF!R36</f>
        <v>0.6</v>
      </c>
      <c r="F37" s="67">
        <f t="shared" si="0"/>
        <v>4.8742109892273601E-3</v>
      </c>
      <c r="G37" s="67">
        <f t="shared" si="1"/>
        <v>4.8742109892273601E-3</v>
      </c>
      <c r="H37" s="67">
        <f t="shared" si="2"/>
        <v>0</v>
      </c>
      <c r="I37" s="67">
        <f t="shared" si="3"/>
        <v>9.1018591435357166E-3</v>
      </c>
      <c r="J37" s="67">
        <f t="shared" si="4"/>
        <v>3.0653907865164389E-4</v>
      </c>
      <c r="K37" s="100">
        <f t="shared" si="6"/>
        <v>2.0435938576776258E-4</v>
      </c>
      <c r="O37" s="96">
        <f>Amnt_Deposited!B32</f>
        <v>2018</v>
      </c>
      <c r="P37" s="99">
        <f>Amnt_Deposited!D32</f>
        <v>8.3922365517000011E-2</v>
      </c>
      <c r="Q37" s="284">
        <f>MCF!R36</f>
        <v>0.6</v>
      </c>
      <c r="R37" s="67">
        <f t="shared" si="5"/>
        <v>1.0070683862040001E-2</v>
      </c>
      <c r="S37" s="67">
        <f t="shared" si="7"/>
        <v>1.0070683862040001E-2</v>
      </c>
      <c r="T37" s="67">
        <f t="shared" si="8"/>
        <v>0</v>
      </c>
      <c r="U37" s="67">
        <f t="shared" si="9"/>
        <v>1.880549409821429E-2</v>
      </c>
      <c r="V37" s="67">
        <f t="shared" si="10"/>
        <v>6.3334520382571033E-4</v>
      </c>
      <c r="W37" s="100">
        <f t="shared" si="11"/>
        <v>4.2223013588380687E-4</v>
      </c>
    </row>
    <row r="38" spans="2:23">
      <c r="B38" s="96">
        <f>Amnt_Deposited!B33</f>
        <v>2019</v>
      </c>
      <c r="C38" s="99">
        <f>Amnt_Deposited!D33</f>
        <v>9.0215487777984008E-2</v>
      </c>
      <c r="D38" s="418">
        <f>Dry_Matter_Content!D25</f>
        <v>0.44</v>
      </c>
      <c r="E38" s="284">
        <f>MCF!R37</f>
        <v>0.6</v>
      </c>
      <c r="F38" s="67">
        <f t="shared" si="0"/>
        <v>5.2397155301453112E-3</v>
      </c>
      <c r="G38" s="67">
        <f t="shared" si="1"/>
        <v>5.2397155301453112E-3</v>
      </c>
      <c r="H38" s="67">
        <f t="shared" si="2"/>
        <v>0</v>
      </c>
      <c r="I38" s="67">
        <f t="shared" si="3"/>
        <v>1.372623274523246E-2</v>
      </c>
      <c r="J38" s="67">
        <f t="shared" si="4"/>
        <v>6.1534192844856709E-4</v>
      </c>
      <c r="K38" s="100">
        <f t="shared" si="6"/>
        <v>4.1022795229904473E-4</v>
      </c>
      <c r="O38" s="96">
        <f>Amnt_Deposited!B33</f>
        <v>2019</v>
      </c>
      <c r="P38" s="99">
        <f>Amnt_Deposited!D33</f>
        <v>9.0215487777984008E-2</v>
      </c>
      <c r="Q38" s="284">
        <f>MCF!R37</f>
        <v>0.6</v>
      </c>
      <c r="R38" s="67">
        <f t="shared" si="5"/>
        <v>1.0825858533358081E-2</v>
      </c>
      <c r="S38" s="67">
        <f t="shared" si="7"/>
        <v>1.0825858533358081E-2</v>
      </c>
      <c r="T38" s="67">
        <f t="shared" si="8"/>
        <v>0</v>
      </c>
      <c r="U38" s="67">
        <f t="shared" si="9"/>
        <v>2.8359985010810867E-2</v>
      </c>
      <c r="V38" s="67">
        <f t="shared" si="10"/>
        <v>1.2713676207615021E-3</v>
      </c>
      <c r="W38" s="100">
        <f t="shared" si="11"/>
        <v>8.4757841384100138E-4</v>
      </c>
    </row>
    <row r="39" spans="2:23">
      <c r="B39" s="96">
        <f>Amnt_Deposited!B34</f>
        <v>2020</v>
      </c>
      <c r="C39" s="99">
        <f>Amnt_Deposited!D34</f>
        <v>9.6980183603231573E-2</v>
      </c>
      <c r="D39" s="418">
        <f>Dry_Matter_Content!D26</f>
        <v>0.44</v>
      </c>
      <c r="E39" s="284">
        <f>MCF!R38</f>
        <v>0.6</v>
      </c>
      <c r="F39" s="67">
        <f t="shared" si="0"/>
        <v>5.6326090636756891E-3</v>
      </c>
      <c r="G39" s="67">
        <f t="shared" si="1"/>
        <v>5.6326090636756891E-3</v>
      </c>
      <c r="H39" s="67">
        <f t="shared" si="2"/>
        <v>0</v>
      </c>
      <c r="I39" s="67">
        <f t="shared" si="3"/>
        <v>1.8430863645921093E-2</v>
      </c>
      <c r="J39" s="67">
        <f t="shared" si="4"/>
        <v>9.279781629870558E-4</v>
      </c>
      <c r="K39" s="100">
        <f t="shared" si="6"/>
        <v>6.1865210865803713E-4</v>
      </c>
      <c r="O39" s="96">
        <f>Amnt_Deposited!B34</f>
        <v>2020</v>
      </c>
      <c r="P39" s="99">
        <f>Amnt_Deposited!D34</f>
        <v>9.6980183603231573E-2</v>
      </c>
      <c r="Q39" s="284">
        <f>MCF!R38</f>
        <v>0.6</v>
      </c>
      <c r="R39" s="67">
        <f t="shared" si="5"/>
        <v>1.1637622032387789E-2</v>
      </c>
      <c r="S39" s="67">
        <f t="shared" si="7"/>
        <v>1.1637622032387789E-2</v>
      </c>
      <c r="T39" s="67">
        <f t="shared" si="8"/>
        <v>0</v>
      </c>
      <c r="U39" s="67">
        <f t="shared" si="9"/>
        <v>3.8080296789093165E-2</v>
      </c>
      <c r="V39" s="67">
        <f t="shared" si="10"/>
        <v>1.9173102541054871E-3</v>
      </c>
      <c r="W39" s="100">
        <f t="shared" si="11"/>
        <v>1.2782068360703246E-3</v>
      </c>
    </row>
    <row r="40" spans="2:23">
      <c r="B40" s="96">
        <f>Amnt_Deposited!B35</f>
        <v>2021</v>
      </c>
      <c r="C40" s="99">
        <f>Amnt_Deposited!D35</f>
        <v>0.10425176668459639</v>
      </c>
      <c r="D40" s="418">
        <f>Dry_Matter_Content!D27</f>
        <v>0.44</v>
      </c>
      <c r="E40" s="284">
        <f>MCF!R39</f>
        <v>0.6</v>
      </c>
      <c r="F40" s="67">
        <f t="shared" si="0"/>
        <v>6.0549426090413588E-3</v>
      </c>
      <c r="G40" s="67">
        <f t="shared" si="1"/>
        <v>6.0549426090413588E-3</v>
      </c>
      <c r="H40" s="67">
        <f t="shared" si="2"/>
        <v>0</v>
      </c>
      <c r="I40" s="67">
        <f t="shared" si="3"/>
        <v>2.32397659680274E-2</v>
      </c>
      <c r="J40" s="67">
        <f t="shared" si="4"/>
        <v>1.2460402869350522E-3</v>
      </c>
      <c r="K40" s="100">
        <f t="shared" si="6"/>
        <v>8.3069352462336815E-4</v>
      </c>
      <c r="O40" s="96">
        <f>Amnt_Deposited!B35</f>
        <v>2021</v>
      </c>
      <c r="P40" s="99">
        <f>Amnt_Deposited!D35</f>
        <v>0.10425176668459639</v>
      </c>
      <c r="Q40" s="284">
        <f>MCF!R39</f>
        <v>0.6</v>
      </c>
      <c r="R40" s="67">
        <f t="shared" si="5"/>
        <v>1.2510212002151567E-2</v>
      </c>
      <c r="S40" s="67">
        <f t="shared" si="7"/>
        <v>1.2510212002151567E-2</v>
      </c>
      <c r="T40" s="67">
        <f t="shared" si="8"/>
        <v>0</v>
      </c>
      <c r="U40" s="67">
        <f t="shared" si="9"/>
        <v>4.8016045388486361E-2</v>
      </c>
      <c r="V40" s="67">
        <f t="shared" si="10"/>
        <v>2.5744634027583722E-3</v>
      </c>
      <c r="W40" s="100">
        <f t="shared" si="11"/>
        <v>1.716308935172248E-3</v>
      </c>
    </row>
    <row r="41" spans="2:23">
      <c r="B41" s="96">
        <f>Amnt_Deposited!B36</f>
        <v>2022</v>
      </c>
      <c r="C41" s="99">
        <f>Amnt_Deposited!D36</f>
        <v>0.11206819349741888</v>
      </c>
      <c r="D41" s="418">
        <f>Dry_Matter_Content!D28</f>
        <v>0.44</v>
      </c>
      <c r="E41" s="284">
        <f>MCF!R40</f>
        <v>0.6</v>
      </c>
      <c r="F41" s="67">
        <f t="shared" si="0"/>
        <v>6.5089206783300879E-3</v>
      </c>
      <c r="G41" s="67">
        <f t="shared" si="1"/>
        <v>6.5089206783300879E-3</v>
      </c>
      <c r="H41" s="67">
        <f t="shared" si="2"/>
        <v>0</v>
      </c>
      <c r="I41" s="67">
        <f t="shared" si="3"/>
        <v>2.8177534842979413E-2</v>
      </c>
      <c r="J41" s="67">
        <f t="shared" si="4"/>
        <v>1.5711518033780748E-3</v>
      </c>
      <c r="K41" s="100">
        <f t="shared" si="6"/>
        <v>1.0474345355853832E-3</v>
      </c>
      <c r="O41" s="96">
        <f>Amnt_Deposited!B36</f>
        <v>2022</v>
      </c>
      <c r="P41" s="99">
        <f>Amnt_Deposited!D36</f>
        <v>0.11206819349741888</v>
      </c>
      <c r="Q41" s="284">
        <f>MCF!R40</f>
        <v>0.6</v>
      </c>
      <c r="R41" s="67">
        <f t="shared" si="5"/>
        <v>1.3448183219690265E-2</v>
      </c>
      <c r="S41" s="67">
        <f t="shared" si="7"/>
        <v>1.3448183219690265E-2</v>
      </c>
      <c r="T41" s="67">
        <f t="shared" si="8"/>
        <v>0</v>
      </c>
      <c r="U41" s="67">
        <f t="shared" si="9"/>
        <v>5.8218047196238451E-2</v>
      </c>
      <c r="V41" s="67">
        <f t="shared" si="10"/>
        <v>3.246181411938171E-3</v>
      </c>
      <c r="W41" s="100">
        <f t="shared" si="11"/>
        <v>2.164120941292114E-3</v>
      </c>
    </row>
    <row r="42" spans="2:23">
      <c r="B42" s="96">
        <f>Amnt_Deposited!B37</f>
        <v>2023</v>
      </c>
      <c r="C42" s="99">
        <f>Amnt_Deposited!D37</f>
        <v>0.12047026096025125</v>
      </c>
      <c r="D42" s="418">
        <f>Dry_Matter_Content!D29</f>
        <v>0.44</v>
      </c>
      <c r="E42" s="284">
        <f>MCF!R41</f>
        <v>0.6</v>
      </c>
      <c r="F42" s="67">
        <f t="shared" si="0"/>
        <v>6.9969127565713916E-3</v>
      </c>
      <c r="G42" s="67">
        <f t="shared" si="1"/>
        <v>6.9969127565713916E-3</v>
      </c>
      <c r="H42" s="67">
        <f t="shared" si="2"/>
        <v>0</v>
      </c>
      <c r="I42" s="67">
        <f t="shared" si="3"/>
        <v>3.3269472104349919E-2</v>
      </c>
      <c r="J42" s="67">
        <f t="shared" si="4"/>
        <v>1.9049754952008837E-3</v>
      </c>
      <c r="K42" s="100">
        <f t="shared" si="6"/>
        <v>1.2699836634672557E-3</v>
      </c>
      <c r="O42" s="96">
        <f>Amnt_Deposited!B37</f>
        <v>2023</v>
      </c>
      <c r="P42" s="99">
        <f>Amnt_Deposited!D37</f>
        <v>0.12047026096025125</v>
      </c>
      <c r="Q42" s="284">
        <f>MCF!R41</f>
        <v>0.6</v>
      </c>
      <c r="R42" s="67">
        <f t="shared" si="5"/>
        <v>1.445643131523015E-2</v>
      </c>
      <c r="S42" s="67">
        <f t="shared" si="7"/>
        <v>1.445643131523015E-2</v>
      </c>
      <c r="T42" s="67">
        <f t="shared" si="8"/>
        <v>0</v>
      </c>
      <c r="U42" s="67">
        <f t="shared" si="9"/>
        <v>6.87385787279957E-2</v>
      </c>
      <c r="V42" s="67">
        <f t="shared" si="10"/>
        <v>3.9358997834728999E-3</v>
      </c>
      <c r="W42" s="100">
        <f t="shared" si="11"/>
        <v>2.6239331889819331E-3</v>
      </c>
    </row>
    <row r="43" spans="2:23">
      <c r="B43" s="96">
        <f>Amnt_Deposited!B38</f>
        <v>2024</v>
      </c>
      <c r="C43" s="99">
        <f>Amnt_Deposited!D38</f>
        <v>0.12950181886950934</v>
      </c>
      <c r="D43" s="418">
        <f>Dry_Matter_Content!D30</f>
        <v>0.44</v>
      </c>
      <c r="E43" s="284">
        <f>MCF!R42</f>
        <v>0.6</v>
      </c>
      <c r="F43" s="67">
        <f t="shared" si="0"/>
        <v>7.5214656399411025E-3</v>
      </c>
      <c r="G43" s="67">
        <f t="shared" si="1"/>
        <v>7.5214656399411025E-3</v>
      </c>
      <c r="H43" s="67">
        <f t="shared" si="2"/>
        <v>0</v>
      </c>
      <c r="I43" s="67">
        <f t="shared" si="3"/>
        <v>3.8541715821570309E-2</v>
      </c>
      <c r="J43" s="67">
        <f t="shared" si="4"/>
        <v>2.2492219227207106E-3</v>
      </c>
      <c r="K43" s="100">
        <f t="shared" si="6"/>
        <v>1.4994812818138071E-3</v>
      </c>
      <c r="O43" s="96">
        <f>Amnt_Deposited!B38</f>
        <v>2024</v>
      </c>
      <c r="P43" s="99">
        <f>Amnt_Deposited!D38</f>
        <v>0.12950181886950934</v>
      </c>
      <c r="Q43" s="284">
        <f>MCF!R42</f>
        <v>0.6</v>
      </c>
      <c r="R43" s="67">
        <f t="shared" si="5"/>
        <v>1.554021826434112E-2</v>
      </c>
      <c r="S43" s="67">
        <f t="shared" si="7"/>
        <v>1.554021826434112E-2</v>
      </c>
      <c r="T43" s="67">
        <f t="shared" si="8"/>
        <v>0</v>
      </c>
      <c r="U43" s="67">
        <f t="shared" si="9"/>
        <v>7.9631644259442802E-2</v>
      </c>
      <c r="V43" s="67">
        <f t="shared" si="10"/>
        <v>4.6471527328940301E-3</v>
      </c>
      <c r="W43" s="100">
        <f t="shared" si="11"/>
        <v>3.0981018219293534E-3</v>
      </c>
    </row>
    <row r="44" spans="2:23">
      <c r="B44" s="96">
        <f>Amnt_Deposited!B39</f>
        <v>2025</v>
      </c>
      <c r="C44" s="99">
        <f>Amnt_Deposited!D39</f>
        <v>0.13920999821286198</v>
      </c>
      <c r="D44" s="418">
        <f>Dry_Matter_Content!D31</f>
        <v>0.44</v>
      </c>
      <c r="E44" s="284">
        <f>MCF!R43</f>
        <v>0.6</v>
      </c>
      <c r="F44" s="67">
        <f t="shared" si="0"/>
        <v>8.0853166962030244E-3</v>
      </c>
      <c r="G44" s="67">
        <f t="shared" si="1"/>
        <v>8.0853166962030244E-3</v>
      </c>
      <c r="H44" s="67">
        <f t="shared" si="2"/>
        <v>0</v>
      </c>
      <c r="I44" s="67">
        <f t="shared" si="3"/>
        <v>4.4021374336806487E-2</v>
      </c>
      <c r="J44" s="67">
        <f t="shared" si="4"/>
        <v>2.6056581809668451E-3</v>
      </c>
      <c r="K44" s="100">
        <f t="shared" si="6"/>
        <v>1.7371054539778966E-3</v>
      </c>
      <c r="O44" s="96">
        <f>Amnt_Deposited!B39</f>
        <v>2025</v>
      </c>
      <c r="P44" s="99">
        <f>Amnt_Deposited!D39</f>
        <v>0.13920999821286198</v>
      </c>
      <c r="Q44" s="284">
        <f>MCF!R43</f>
        <v>0.6</v>
      </c>
      <c r="R44" s="67">
        <f t="shared" si="5"/>
        <v>1.6705199785543436E-2</v>
      </c>
      <c r="S44" s="67">
        <f t="shared" si="7"/>
        <v>1.6705199785543436E-2</v>
      </c>
      <c r="T44" s="67">
        <f t="shared" si="8"/>
        <v>0</v>
      </c>
      <c r="U44" s="67">
        <f t="shared" si="9"/>
        <v>9.0953252761996894E-2</v>
      </c>
      <c r="V44" s="67">
        <f t="shared" si="10"/>
        <v>5.3835912829893508E-3</v>
      </c>
      <c r="W44" s="100">
        <f t="shared" si="11"/>
        <v>3.5890608553262337E-3</v>
      </c>
    </row>
    <row r="45" spans="2:23">
      <c r="B45" s="96">
        <f>Amnt_Deposited!B40</f>
        <v>2026</v>
      </c>
      <c r="C45" s="99">
        <f>Amnt_Deposited!D40</f>
        <v>0.14964545654758848</v>
      </c>
      <c r="D45" s="418">
        <f>Dry_Matter_Content!D32</f>
        <v>0.44</v>
      </c>
      <c r="E45" s="284">
        <f>MCF!R44</f>
        <v>0.6</v>
      </c>
      <c r="F45" s="67">
        <f t="shared" si="0"/>
        <v>8.6914081162839385E-3</v>
      </c>
      <c r="G45" s="67">
        <f t="shared" si="1"/>
        <v>8.6914081162839385E-3</v>
      </c>
      <c r="H45" s="67">
        <f t="shared" si="2"/>
        <v>0</v>
      </c>
      <c r="I45" s="67">
        <f t="shared" si="3"/>
        <v>4.973666549168862E-2</v>
      </c>
      <c r="J45" s="67">
        <f t="shared" si="4"/>
        <v>2.9761169614018063E-3</v>
      </c>
      <c r="K45" s="100">
        <f t="shared" si="6"/>
        <v>1.9840779742678707E-3</v>
      </c>
      <c r="O45" s="96">
        <f>Amnt_Deposited!B40</f>
        <v>2026</v>
      </c>
      <c r="P45" s="99">
        <f>Amnt_Deposited!D40</f>
        <v>0.14964545654758848</v>
      </c>
      <c r="Q45" s="284">
        <f>MCF!R44</f>
        <v>0.6</v>
      </c>
      <c r="R45" s="67">
        <f t="shared" si="5"/>
        <v>1.7957454785710619E-2</v>
      </c>
      <c r="S45" s="67">
        <f t="shared" si="7"/>
        <v>1.7957454785710619E-2</v>
      </c>
      <c r="T45" s="67">
        <f t="shared" si="8"/>
        <v>0</v>
      </c>
      <c r="U45" s="67">
        <f t="shared" si="9"/>
        <v>0.10276170556134015</v>
      </c>
      <c r="V45" s="67">
        <f t="shared" si="10"/>
        <v>6.14900198636737E-3</v>
      </c>
      <c r="W45" s="100">
        <f t="shared" si="11"/>
        <v>4.0993346575782467E-3</v>
      </c>
    </row>
    <row r="46" spans="2:23">
      <c r="B46" s="96">
        <f>Amnt_Deposited!B41</f>
        <v>2027</v>
      </c>
      <c r="C46" s="99">
        <f>Amnt_Deposited!D41</f>
        <v>0.1608626417187087</v>
      </c>
      <c r="D46" s="418">
        <f>Dry_Matter_Content!D33</f>
        <v>0.44</v>
      </c>
      <c r="E46" s="284">
        <f>MCF!R45</f>
        <v>0.6</v>
      </c>
      <c r="F46" s="67">
        <f t="shared" si="0"/>
        <v>9.3429022310226005E-3</v>
      </c>
      <c r="G46" s="67">
        <f t="shared" si="1"/>
        <v>9.3429022310226005E-3</v>
      </c>
      <c r="H46" s="67">
        <f t="shared" si="2"/>
        <v>0</v>
      </c>
      <c r="I46" s="67">
        <f t="shared" si="3"/>
        <v>5.5717061758202513E-2</v>
      </c>
      <c r="J46" s="67">
        <f t="shared" si="4"/>
        <v>3.3625059645087086E-3</v>
      </c>
      <c r="K46" s="100">
        <f t="shared" si="6"/>
        <v>2.2416706430058056E-3</v>
      </c>
      <c r="O46" s="96">
        <f>Amnt_Deposited!B41</f>
        <v>2027</v>
      </c>
      <c r="P46" s="99">
        <f>Amnt_Deposited!D41</f>
        <v>0.1608626417187087</v>
      </c>
      <c r="Q46" s="284">
        <f>MCF!R45</f>
        <v>0.6</v>
      </c>
      <c r="R46" s="67">
        <f t="shared" si="5"/>
        <v>1.9303517006245045E-2</v>
      </c>
      <c r="S46" s="67">
        <f t="shared" si="7"/>
        <v>1.9303517006245045E-2</v>
      </c>
      <c r="T46" s="67">
        <f t="shared" si="8"/>
        <v>0</v>
      </c>
      <c r="U46" s="67">
        <f t="shared" si="9"/>
        <v>0.11511789619463331</v>
      </c>
      <c r="V46" s="67">
        <f t="shared" si="10"/>
        <v>6.9473263729518788E-3</v>
      </c>
      <c r="W46" s="100">
        <f t="shared" si="11"/>
        <v>4.6315509153012522E-3</v>
      </c>
    </row>
    <row r="47" spans="2:23">
      <c r="B47" s="96">
        <f>Amnt_Deposited!B42</f>
        <v>2028</v>
      </c>
      <c r="C47" s="99">
        <f>Amnt_Deposited!D42</f>
        <v>0.17292007528687039</v>
      </c>
      <c r="D47" s="418">
        <f>Dry_Matter_Content!D34</f>
        <v>0.44</v>
      </c>
      <c r="E47" s="284">
        <f>MCF!R46</f>
        <v>0.6</v>
      </c>
      <c r="F47" s="67">
        <f t="shared" si="0"/>
        <v>1.0043197972661433E-2</v>
      </c>
      <c r="G47" s="67">
        <f t="shared" si="1"/>
        <v>1.0043197972661433E-2</v>
      </c>
      <c r="H47" s="67">
        <f t="shared" si="2"/>
        <v>0</v>
      </c>
      <c r="I47" s="67">
        <f t="shared" si="3"/>
        <v>6.1993442019327508E-2</v>
      </c>
      <c r="J47" s="67">
        <f t="shared" si="4"/>
        <v>3.7668177115364413E-3</v>
      </c>
      <c r="K47" s="100">
        <f t="shared" si="6"/>
        <v>2.5112118076909607E-3</v>
      </c>
      <c r="O47" s="96">
        <f>Amnt_Deposited!B42</f>
        <v>2028</v>
      </c>
      <c r="P47" s="99">
        <f>Amnt_Deposited!D42</f>
        <v>0.17292007528687039</v>
      </c>
      <c r="Q47" s="284">
        <f>MCF!R46</f>
        <v>0.6</v>
      </c>
      <c r="R47" s="67">
        <f t="shared" si="5"/>
        <v>2.0750409034424447E-2</v>
      </c>
      <c r="S47" s="67">
        <f t="shared" si="7"/>
        <v>2.0750409034424447E-2</v>
      </c>
      <c r="T47" s="67">
        <f t="shared" si="8"/>
        <v>0</v>
      </c>
      <c r="U47" s="67">
        <f t="shared" si="9"/>
        <v>0.12808562400687501</v>
      </c>
      <c r="V47" s="67">
        <f t="shared" si="10"/>
        <v>7.782681222182731E-3</v>
      </c>
      <c r="W47" s="100">
        <f t="shared" si="11"/>
        <v>5.1884541481218207E-3</v>
      </c>
    </row>
    <row r="48" spans="2:23">
      <c r="B48" s="96">
        <f>Amnt_Deposited!B43</f>
        <v>2029</v>
      </c>
      <c r="C48" s="99">
        <f>Amnt_Deposited!D43</f>
        <v>0.18588065713826468</v>
      </c>
      <c r="D48" s="418">
        <f>Dry_Matter_Content!D35</f>
        <v>0.44</v>
      </c>
      <c r="E48" s="284">
        <f>MCF!R47</f>
        <v>0.6</v>
      </c>
      <c r="F48" s="67">
        <f t="shared" si="0"/>
        <v>1.0795948566590411E-2</v>
      </c>
      <c r="G48" s="67">
        <f t="shared" si="1"/>
        <v>1.0795948566590411E-2</v>
      </c>
      <c r="H48" s="67">
        <f t="shared" si="2"/>
        <v>0</v>
      </c>
      <c r="I48" s="67">
        <f t="shared" si="3"/>
        <v>6.8598250780109102E-2</v>
      </c>
      <c r="J48" s="67">
        <f t="shared" si="4"/>
        <v>4.1911398058088094E-3</v>
      </c>
      <c r="K48" s="100">
        <f t="shared" si="6"/>
        <v>2.7940932038725396E-3</v>
      </c>
      <c r="O48" s="96">
        <f>Amnt_Deposited!B43</f>
        <v>2029</v>
      </c>
      <c r="P48" s="99">
        <f>Amnt_Deposited!D43</f>
        <v>0.18588065713826468</v>
      </c>
      <c r="Q48" s="284">
        <f>MCF!R47</f>
        <v>0.6</v>
      </c>
      <c r="R48" s="67">
        <f t="shared" si="5"/>
        <v>2.2305678856591762E-2</v>
      </c>
      <c r="S48" s="67">
        <f t="shared" si="7"/>
        <v>2.2305678856591762E-2</v>
      </c>
      <c r="T48" s="67">
        <f t="shared" si="8"/>
        <v>0</v>
      </c>
      <c r="U48" s="67">
        <f t="shared" si="9"/>
        <v>0.14173192309939897</v>
      </c>
      <c r="V48" s="67">
        <f t="shared" si="10"/>
        <v>8.6593797640677865E-3</v>
      </c>
      <c r="W48" s="100">
        <f t="shared" si="11"/>
        <v>5.7729198427118574E-3</v>
      </c>
    </row>
    <row r="49" spans="2:23">
      <c r="B49" s="96">
        <f>Amnt_Deposited!B44</f>
        <v>2030</v>
      </c>
      <c r="C49" s="99">
        <f>Amnt_Deposited!D44</f>
        <v>0.19987808250000005</v>
      </c>
      <c r="D49" s="418">
        <f>Dry_Matter_Content!D36</f>
        <v>0.44</v>
      </c>
      <c r="E49" s="284">
        <f>MCF!R48</f>
        <v>0.6</v>
      </c>
      <c r="F49" s="67">
        <f t="shared" si="0"/>
        <v>1.1608919031600004E-2</v>
      </c>
      <c r="G49" s="67">
        <f t="shared" si="1"/>
        <v>1.1608919031600004E-2</v>
      </c>
      <c r="H49" s="67">
        <f t="shared" si="2"/>
        <v>0</v>
      </c>
      <c r="I49" s="67">
        <f t="shared" si="3"/>
        <v>7.5569504115332128E-2</v>
      </c>
      <c r="J49" s="67">
        <f t="shared" si="4"/>
        <v>4.6376656963769804E-3</v>
      </c>
      <c r="K49" s="100">
        <f t="shared" si="6"/>
        <v>3.0917771309179869E-3</v>
      </c>
      <c r="O49" s="96">
        <f>Amnt_Deposited!B44</f>
        <v>2030</v>
      </c>
      <c r="P49" s="99">
        <f>Amnt_Deposited!D44</f>
        <v>0.19987808250000005</v>
      </c>
      <c r="Q49" s="284">
        <f>MCF!R48</f>
        <v>0.6</v>
      </c>
      <c r="R49" s="67">
        <f t="shared" si="5"/>
        <v>2.3985369900000008E-2</v>
      </c>
      <c r="S49" s="67">
        <f t="shared" si="7"/>
        <v>2.3985369900000008E-2</v>
      </c>
      <c r="T49" s="67">
        <f t="shared" si="8"/>
        <v>0</v>
      </c>
      <c r="U49" s="67">
        <f t="shared" si="9"/>
        <v>0.1561353390812647</v>
      </c>
      <c r="V49" s="67">
        <f t="shared" si="10"/>
        <v>9.5819539181342568E-3</v>
      </c>
      <c r="W49" s="100">
        <f t="shared" si="11"/>
        <v>6.3879692787561712E-3</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7.0460538610492798E-2</v>
      </c>
      <c r="J50" s="67">
        <f t="shared" si="4"/>
        <v>5.1089655048393266E-3</v>
      </c>
      <c r="K50" s="100">
        <f t="shared" si="6"/>
        <v>3.4059770032262176E-3</v>
      </c>
      <c r="O50" s="96">
        <f>Amnt_Deposited!B45</f>
        <v>2031</v>
      </c>
      <c r="P50" s="99">
        <f>Amnt_Deposited!D45</f>
        <v>0</v>
      </c>
      <c r="Q50" s="284">
        <f>MCF!R49</f>
        <v>0.6</v>
      </c>
      <c r="R50" s="67">
        <f t="shared" si="5"/>
        <v>0</v>
      </c>
      <c r="S50" s="67">
        <f t="shared" si="7"/>
        <v>0</v>
      </c>
      <c r="T50" s="67">
        <f t="shared" si="8"/>
        <v>0</v>
      </c>
      <c r="U50" s="67">
        <f t="shared" si="9"/>
        <v>0.14557962522829088</v>
      </c>
      <c r="V50" s="67">
        <f t="shared" si="10"/>
        <v>1.0555713852973814E-2</v>
      </c>
      <c r="W50" s="100">
        <f t="shared" si="11"/>
        <v>7.037142568649209E-3</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6.5696970747667935E-2</v>
      </c>
      <c r="J51" s="67">
        <f t="shared" si="4"/>
        <v>4.7635678628248617E-3</v>
      </c>
      <c r="K51" s="100">
        <f t="shared" si="6"/>
        <v>3.1757119085499075E-3</v>
      </c>
      <c r="O51" s="96">
        <f>Amnt_Deposited!B46</f>
        <v>2032</v>
      </c>
      <c r="P51" s="99">
        <f>Amnt_Deposited!D46</f>
        <v>0</v>
      </c>
      <c r="Q51" s="284">
        <f>MCF!R50</f>
        <v>0.6</v>
      </c>
      <c r="R51" s="67">
        <f t="shared" ref="R51:R82" si="13">P51*$W$6*DOCF*Q51</f>
        <v>0</v>
      </c>
      <c r="S51" s="67">
        <f t="shared" si="7"/>
        <v>0</v>
      </c>
      <c r="T51" s="67">
        <f t="shared" si="8"/>
        <v>0</v>
      </c>
      <c r="U51" s="67">
        <f t="shared" si="9"/>
        <v>0.13573754286708248</v>
      </c>
      <c r="V51" s="67">
        <f t="shared" si="10"/>
        <v>9.8420823612083898E-3</v>
      </c>
      <c r="W51" s="100">
        <f t="shared" si="11"/>
        <v>6.5613882408055929E-3</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6.1255449511667448E-2</v>
      </c>
      <c r="J52" s="67">
        <f t="shared" si="4"/>
        <v>4.4415212360004869E-3</v>
      </c>
      <c r="K52" s="100">
        <f t="shared" si="6"/>
        <v>2.9610141573336579E-3</v>
      </c>
      <c r="O52" s="96">
        <f>Amnt_Deposited!B47</f>
        <v>2033</v>
      </c>
      <c r="P52" s="99">
        <f>Amnt_Deposited!D47</f>
        <v>0</v>
      </c>
      <c r="Q52" s="284">
        <f>MCF!R51</f>
        <v>0.6</v>
      </c>
      <c r="R52" s="67">
        <f t="shared" si="13"/>
        <v>0</v>
      </c>
      <c r="S52" s="67">
        <f t="shared" si="7"/>
        <v>0</v>
      </c>
      <c r="T52" s="67">
        <f t="shared" si="8"/>
        <v>0</v>
      </c>
      <c r="U52" s="67">
        <f t="shared" si="9"/>
        <v>0.12656084609848645</v>
      </c>
      <c r="V52" s="67">
        <f t="shared" si="10"/>
        <v>9.1766967685960443E-3</v>
      </c>
      <c r="W52" s="100">
        <f t="shared" si="11"/>
        <v>6.1177978457306959E-3</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5.7114202560239566E-2</v>
      </c>
      <c r="J53" s="67">
        <f t="shared" si="4"/>
        <v>4.1412469514278821E-3</v>
      </c>
      <c r="K53" s="100">
        <f t="shared" si="6"/>
        <v>2.7608313009519214E-3</v>
      </c>
      <c r="O53" s="96">
        <f>Amnt_Deposited!B48</f>
        <v>2034</v>
      </c>
      <c r="P53" s="99">
        <f>Amnt_Deposited!D48</f>
        <v>0</v>
      </c>
      <c r="Q53" s="284">
        <f>MCF!R52</f>
        <v>0.6</v>
      </c>
      <c r="R53" s="67">
        <f t="shared" si="13"/>
        <v>0</v>
      </c>
      <c r="S53" s="67">
        <f t="shared" si="7"/>
        <v>0</v>
      </c>
      <c r="T53" s="67">
        <f t="shared" si="8"/>
        <v>0</v>
      </c>
      <c r="U53" s="67">
        <f t="shared" si="9"/>
        <v>0.11800455074429661</v>
      </c>
      <c r="V53" s="67">
        <f t="shared" si="10"/>
        <v>8.5562953541898391E-3</v>
      </c>
      <c r="W53" s="100">
        <f t="shared" si="11"/>
        <v>5.7041969027932255E-3</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5.3252929496023858E-2</v>
      </c>
      <c r="J54" s="67">
        <f t="shared" si="4"/>
        <v>3.8612730642157062E-3</v>
      </c>
      <c r="K54" s="100">
        <f t="shared" si="6"/>
        <v>2.5741820428104708E-3</v>
      </c>
      <c r="O54" s="96">
        <f>Amnt_Deposited!B49</f>
        <v>2035</v>
      </c>
      <c r="P54" s="99">
        <f>Amnt_Deposited!D49</f>
        <v>0</v>
      </c>
      <c r="Q54" s="284">
        <f>MCF!R53</f>
        <v>0.6</v>
      </c>
      <c r="R54" s="67">
        <f t="shared" si="13"/>
        <v>0</v>
      </c>
      <c r="S54" s="67">
        <f t="shared" si="7"/>
        <v>0</v>
      </c>
      <c r="T54" s="67">
        <f t="shared" si="8"/>
        <v>0</v>
      </c>
      <c r="U54" s="67">
        <f t="shared" si="9"/>
        <v>0.11002671383476002</v>
      </c>
      <c r="V54" s="67">
        <f t="shared" si="10"/>
        <v>7.9778369095365818E-3</v>
      </c>
      <c r="W54" s="100">
        <f t="shared" si="11"/>
        <v>5.3185579396910539E-3</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4.9652702353979832E-2</v>
      </c>
      <c r="J55" s="67">
        <f t="shared" si="4"/>
        <v>3.6002271420440281E-3</v>
      </c>
      <c r="K55" s="100">
        <f t="shared" si="6"/>
        <v>2.4001514280293521E-3</v>
      </c>
      <c r="O55" s="96">
        <f>Amnt_Deposited!B50</f>
        <v>2036</v>
      </c>
      <c r="P55" s="99">
        <f>Amnt_Deposited!D50</f>
        <v>0</v>
      </c>
      <c r="Q55" s="284">
        <f>MCF!R54</f>
        <v>0.6</v>
      </c>
      <c r="R55" s="67">
        <f t="shared" si="13"/>
        <v>0</v>
      </c>
      <c r="S55" s="67">
        <f t="shared" si="7"/>
        <v>0</v>
      </c>
      <c r="T55" s="67">
        <f t="shared" si="8"/>
        <v>0</v>
      </c>
      <c r="U55" s="67">
        <f t="shared" si="9"/>
        <v>0.10258822800409055</v>
      </c>
      <c r="V55" s="67">
        <f t="shared" si="10"/>
        <v>7.4384858306694784E-3</v>
      </c>
      <c r="W55" s="100">
        <f t="shared" si="11"/>
        <v>4.9589905537796523E-3</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4.6295872816480323E-2</v>
      </c>
      <c r="J56" s="67">
        <f t="shared" si="4"/>
        <v>3.3568295374995067E-3</v>
      </c>
      <c r="K56" s="100">
        <f t="shared" si="6"/>
        <v>2.2378863583330045E-3</v>
      </c>
      <c r="O56" s="96">
        <f>Amnt_Deposited!B51</f>
        <v>2037</v>
      </c>
      <c r="P56" s="99">
        <f>Amnt_Deposited!D51</f>
        <v>0</v>
      </c>
      <c r="Q56" s="284">
        <f>MCF!R55</f>
        <v>0.6</v>
      </c>
      <c r="R56" s="67">
        <f t="shared" si="13"/>
        <v>0</v>
      </c>
      <c r="S56" s="67">
        <f t="shared" si="7"/>
        <v>0</v>
      </c>
      <c r="T56" s="67">
        <f t="shared" si="8"/>
        <v>0</v>
      </c>
      <c r="U56" s="67">
        <f t="shared" si="9"/>
        <v>9.5652629786116369E-2</v>
      </c>
      <c r="V56" s="67">
        <f t="shared" si="10"/>
        <v>6.9355982179741867E-3</v>
      </c>
      <c r="W56" s="100">
        <f t="shared" si="11"/>
        <v>4.6237321453161239E-3</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4.3165985701238037E-2</v>
      </c>
      <c r="J57" s="67">
        <f t="shared" si="4"/>
        <v>3.1298871152422823E-3</v>
      </c>
      <c r="K57" s="100">
        <f t="shared" si="6"/>
        <v>2.0865914101615216E-3</v>
      </c>
      <c r="O57" s="96">
        <f>Amnt_Deposited!B52</f>
        <v>2038</v>
      </c>
      <c r="P57" s="99">
        <f>Amnt_Deposited!D52</f>
        <v>0</v>
      </c>
      <c r="Q57" s="284">
        <f>MCF!R56</f>
        <v>0.6</v>
      </c>
      <c r="R57" s="67">
        <f t="shared" si="13"/>
        <v>0</v>
      </c>
      <c r="S57" s="67">
        <f t="shared" si="7"/>
        <v>0</v>
      </c>
      <c r="T57" s="67">
        <f t="shared" si="8"/>
        <v>0</v>
      </c>
      <c r="U57" s="67">
        <f t="shared" si="9"/>
        <v>8.9185920870326535E-2</v>
      </c>
      <c r="V57" s="67">
        <f t="shared" si="10"/>
        <v>6.4667089157898396E-3</v>
      </c>
      <c r="W57" s="100">
        <f t="shared" si="11"/>
        <v>4.3111392771932261E-3</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4.024769829798288E-2</v>
      </c>
      <c r="J58" s="67">
        <f t="shared" si="4"/>
        <v>2.9182874032551605E-3</v>
      </c>
      <c r="K58" s="100">
        <f t="shared" si="6"/>
        <v>1.9455249355034402E-3</v>
      </c>
      <c r="O58" s="96">
        <f>Amnt_Deposited!B53</f>
        <v>2039</v>
      </c>
      <c r="P58" s="99">
        <f>Amnt_Deposited!D53</f>
        <v>0</v>
      </c>
      <c r="Q58" s="284">
        <f>MCF!R57</f>
        <v>0.6</v>
      </c>
      <c r="R58" s="67">
        <f t="shared" si="13"/>
        <v>0</v>
      </c>
      <c r="S58" s="67">
        <f t="shared" si="7"/>
        <v>0</v>
      </c>
      <c r="T58" s="67">
        <f t="shared" si="8"/>
        <v>0</v>
      </c>
      <c r="U58" s="67">
        <f t="shared" si="9"/>
        <v>8.3156401442113392E-2</v>
      </c>
      <c r="V58" s="67">
        <f t="shared" si="10"/>
        <v>6.0295194282131426E-3</v>
      </c>
      <c r="W58" s="100">
        <f t="shared" si="11"/>
        <v>4.0196796188087611E-3</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3.7526705158478391E-2</v>
      </c>
      <c r="J59" s="67">
        <f t="shared" si="4"/>
        <v>2.7209931395044897E-3</v>
      </c>
      <c r="K59" s="100">
        <f t="shared" si="6"/>
        <v>1.8139954263363264E-3</v>
      </c>
      <c r="O59" s="96">
        <f>Amnt_Deposited!B54</f>
        <v>2040</v>
      </c>
      <c r="P59" s="99">
        <f>Amnt_Deposited!D54</f>
        <v>0</v>
      </c>
      <c r="Q59" s="284">
        <f>MCF!R58</f>
        <v>0.6</v>
      </c>
      <c r="R59" s="67">
        <f t="shared" si="13"/>
        <v>0</v>
      </c>
      <c r="S59" s="67">
        <f t="shared" si="7"/>
        <v>0</v>
      </c>
      <c r="T59" s="67">
        <f t="shared" si="8"/>
        <v>0</v>
      </c>
      <c r="U59" s="67">
        <f t="shared" si="9"/>
        <v>7.7534514790244619E-2</v>
      </c>
      <c r="V59" s="67">
        <f t="shared" si="10"/>
        <v>5.6218866518687807E-3</v>
      </c>
      <c r="W59" s="100">
        <f t="shared" si="11"/>
        <v>3.747924434579187E-3</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3.4989667971197923E-2</v>
      </c>
      <c r="J60" s="67">
        <f t="shared" si="4"/>
        <v>2.53703718728047E-3</v>
      </c>
      <c r="K60" s="100">
        <f t="shared" si="6"/>
        <v>1.6913581248536465E-3</v>
      </c>
      <c r="O60" s="96">
        <f>Amnt_Deposited!B55</f>
        <v>2041</v>
      </c>
      <c r="P60" s="99">
        <f>Amnt_Deposited!D55</f>
        <v>0</v>
      </c>
      <c r="Q60" s="284">
        <f>MCF!R59</f>
        <v>0.6</v>
      </c>
      <c r="R60" s="67">
        <f t="shared" si="13"/>
        <v>0</v>
      </c>
      <c r="S60" s="67">
        <f t="shared" si="7"/>
        <v>0</v>
      </c>
      <c r="T60" s="67">
        <f t="shared" si="8"/>
        <v>0</v>
      </c>
      <c r="U60" s="67">
        <f t="shared" si="9"/>
        <v>7.2292702419830421E-2</v>
      </c>
      <c r="V60" s="67">
        <f t="shared" si="10"/>
        <v>5.2418123704141952E-3</v>
      </c>
      <c r="W60" s="100">
        <f t="shared" si="11"/>
        <v>3.49454158027613E-3</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3.2624150176906043E-2</v>
      </c>
      <c r="J61" s="67">
        <f t="shared" si="4"/>
        <v>2.3655177942918802E-3</v>
      </c>
      <c r="K61" s="100">
        <f t="shared" si="6"/>
        <v>1.5770118628612535E-3</v>
      </c>
      <c r="O61" s="96">
        <f>Amnt_Deposited!B56</f>
        <v>2042</v>
      </c>
      <c r="P61" s="99">
        <f>Amnt_Deposited!D56</f>
        <v>0</v>
      </c>
      <c r="Q61" s="284">
        <f>MCF!R60</f>
        <v>0.6</v>
      </c>
      <c r="R61" s="67">
        <f t="shared" si="13"/>
        <v>0</v>
      </c>
      <c r="S61" s="67">
        <f t="shared" si="7"/>
        <v>0</v>
      </c>
      <c r="T61" s="67">
        <f t="shared" si="8"/>
        <v>0</v>
      </c>
      <c r="U61" s="67">
        <f t="shared" si="9"/>
        <v>6.7405268960549672E-2</v>
      </c>
      <c r="V61" s="67">
        <f t="shared" si="10"/>
        <v>4.8874334592807446E-3</v>
      </c>
      <c r="W61" s="100">
        <f t="shared" si="11"/>
        <v>3.2582889728538294E-3</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3.0418556004630743E-2</v>
      </c>
      <c r="J62" s="67">
        <f t="shared" si="4"/>
        <v>2.2055941722752995E-3</v>
      </c>
      <c r="K62" s="100">
        <f t="shared" si="6"/>
        <v>1.4703961148501996E-3</v>
      </c>
      <c r="O62" s="96">
        <f>Amnt_Deposited!B57</f>
        <v>2043</v>
      </c>
      <c r="P62" s="99">
        <f>Amnt_Deposited!D57</f>
        <v>0</v>
      </c>
      <c r="Q62" s="284">
        <f>MCF!R61</f>
        <v>0.6</v>
      </c>
      <c r="R62" s="67">
        <f t="shared" si="13"/>
        <v>0</v>
      </c>
      <c r="S62" s="67">
        <f t="shared" si="7"/>
        <v>0</v>
      </c>
      <c r="T62" s="67">
        <f t="shared" si="8"/>
        <v>0</v>
      </c>
      <c r="U62" s="67">
        <f t="shared" si="9"/>
        <v>6.284825620791476E-2</v>
      </c>
      <c r="V62" s="67">
        <f t="shared" si="10"/>
        <v>4.5570127526349162E-3</v>
      </c>
      <c r="W62" s="100">
        <f t="shared" si="11"/>
        <v>3.0380085017566107E-3</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2.8362073629180678E-2</v>
      </c>
      <c r="J63" s="67">
        <f t="shared" si="4"/>
        <v>2.0564823754500644E-3</v>
      </c>
      <c r="K63" s="100">
        <f t="shared" si="6"/>
        <v>1.3709882503000429E-3</v>
      </c>
      <c r="O63" s="96">
        <f>Amnt_Deposited!B58</f>
        <v>2044</v>
      </c>
      <c r="P63" s="99">
        <f>Amnt_Deposited!D58</f>
        <v>0</v>
      </c>
      <c r="Q63" s="284">
        <f>MCF!R62</f>
        <v>0.6</v>
      </c>
      <c r="R63" s="67">
        <f t="shared" si="13"/>
        <v>0</v>
      </c>
      <c r="S63" s="67">
        <f t="shared" si="7"/>
        <v>0</v>
      </c>
      <c r="T63" s="67">
        <f t="shared" si="8"/>
        <v>0</v>
      </c>
      <c r="U63" s="67">
        <f t="shared" si="9"/>
        <v>5.8599325680125373E-2</v>
      </c>
      <c r="V63" s="67">
        <f t="shared" si="10"/>
        <v>4.24893052778939E-3</v>
      </c>
      <c r="W63" s="100">
        <f t="shared" si="11"/>
        <v>2.8326203518595932E-3</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2.6444622171565534E-2</v>
      </c>
      <c r="J64" s="67">
        <f t="shared" si="4"/>
        <v>1.9174514576151441E-3</v>
      </c>
      <c r="K64" s="100">
        <f t="shared" si="6"/>
        <v>1.2783009717434292E-3</v>
      </c>
      <c r="O64" s="96">
        <f>Amnt_Deposited!B59</f>
        <v>2045</v>
      </c>
      <c r="P64" s="99">
        <f>Amnt_Deposited!D59</f>
        <v>0</v>
      </c>
      <c r="Q64" s="284">
        <f>MCF!R63</f>
        <v>0.6</v>
      </c>
      <c r="R64" s="67">
        <f t="shared" si="13"/>
        <v>0</v>
      </c>
      <c r="S64" s="67">
        <f t="shared" si="7"/>
        <v>0</v>
      </c>
      <c r="T64" s="67">
        <f t="shared" si="8"/>
        <v>0</v>
      </c>
      <c r="U64" s="67">
        <f t="shared" si="9"/>
        <v>5.4637649114804829E-2</v>
      </c>
      <c r="V64" s="67">
        <f t="shared" si="10"/>
        <v>3.9616765653205464E-3</v>
      </c>
      <c r="W64" s="100">
        <f t="shared" si="11"/>
        <v>2.6411177102136974E-3</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2.465680228251552E-2</v>
      </c>
      <c r="J65" s="67">
        <f t="shared" si="4"/>
        <v>1.7878198890500128E-3</v>
      </c>
      <c r="K65" s="100">
        <f t="shared" si="6"/>
        <v>1.1918799260333419E-3</v>
      </c>
      <c r="O65" s="96">
        <f>Amnt_Deposited!B60</f>
        <v>2046</v>
      </c>
      <c r="P65" s="99">
        <f>Amnt_Deposited!D60</f>
        <v>0</v>
      </c>
      <c r="Q65" s="284">
        <f>MCF!R64</f>
        <v>0.6</v>
      </c>
      <c r="R65" s="67">
        <f t="shared" si="13"/>
        <v>0</v>
      </c>
      <c r="S65" s="67">
        <f t="shared" si="7"/>
        <v>0</v>
      </c>
      <c r="T65" s="67">
        <f t="shared" si="8"/>
        <v>0</v>
      </c>
      <c r="U65" s="67">
        <f t="shared" si="9"/>
        <v>5.0943806368833729E-2</v>
      </c>
      <c r="V65" s="67">
        <f t="shared" si="10"/>
        <v>3.693842745971101E-3</v>
      </c>
      <c r="W65" s="100">
        <f t="shared" si="11"/>
        <v>2.4625618306474005E-3</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2.298985006686035E-2</v>
      </c>
      <c r="J66" s="67">
        <f t="shared" si="4"/>
        <v>1.6669522156551699E-3</v>
      </c>
      <c r="K66" s="100">
        <f t="shared" si="6"/>
        <v>1.1113014771034465E-3</v>
      </c>
      <c r="O66" s="96">
        <f>Amnt_Deposited!B61</f>
        <v>2047</v>
      </c>
      <c r="P66" s="99">
        <f>Amnt_Deposited!D61</f>
        <v>0</v>
      </c>
      <c r="Q66" s="284">
        <f>MCF!R65</f>
        <v>0.6</v>
      </c>
      <c r="R66" s="67">
        <f t="shared" si="13"/>
        <v>0</v>
      </c>
      <c r="S66" s="67">
        <f t="shared" si="7"/>
        <v>0</v>
      </c>
      <c r="T66" s="67">
        <f t="shared" si="8"/>
        <v>0</v>
      </c>
      <c r="U66" s="67">
        <f t="shared" si="9"/>
        <v>4.7499690220785859E-2</v>
      </c>
      <c r="V66" s="67">
        <f t="shared" si="10"/>
        <v>3.4441161480478722E-3</v>
      </c>
      <c r="W66" s="100">
        <f t="shared" si="11"/>
        <v>2.2960774320319147E-3</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2.1435594122904942E-2</v>
      </c>
      <c r="J67" s="67">
        <f t="shared" si="4"/>
        <v>1.554255943955408E-3</v>
      </c>
      <c r="K67" s="100">
        <f t="shared" si="6"/>
        <v>1.0361706293036052E-3</v>
      </c>
      <c r="O67" s="96">
        <f>Amnt_Deposited!B62</f>
        <v>2048</v>
      </c>
      <c r="P67" s="99">
        <f>Amnt_Deposited!D62</f>
        <v>0</v>
      </c>
      <c r="Q67" s="284">
        <f>MCF!R66</f>
        <v>0.6</v>
      </c>
      <c r="R67" s="67">
        <f t="shared" si="13"/>
        <v>0</v>
      </c>
      <c r="S67" s="67">
        <f t="shared" si="7"/>
        <v>0</v>
      </c>
      <c r="T67" s="67">
        <f t="shared" si="8"/>
        <v>0</v>
      </c>
      <c r="U67" s="67">
        <f t="shared" si="9"/>
        <v>4.428841760930774E-2</v>
      </c>
      <c r="V67" s="67">
        <f t="shared" si="10"/>
        <v>3.2112726114781162E-3</v>
      </c>
      <c r="W67" s="100">
        <f t="shared" si="11"/>
        <v>2.1408484076520773E-3</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1.9986415486208834E-2</v>
      </c>
      <c r="J68" s="67">
        <f t="shared" si="4"/>
        <v>1.4491786366961083E-3</v>
      </c>
      <c r="K68" s="100">
        <f t="shared" si="6"/>
        <v>9.661190911307389E-4</v>
      </c>
      <c r="O68" s="96">
        <f>Amnt_Deposited!B63</f>
        <v>2049</v>
      </c>
      <c r="P68" s="99">
        <f>Amnt_Deposited!D63</f>
        <v>0</v>
      </c>
      <c r="Q68" s="284">
        <f>MCF!R67</f>
        <v>0.6</v>
      </c>
      <c r="R68" s="67">
        <f t="shared" si="13"/>
        <v>0</v>
      </c>
      <c r="S68" s="67">
        <f t="shared" si="7"/>
        <v>0</v>
      </c>
      <c r="T68" s="67">
        <f t="shared" si="8"/>
        <v>0</v>
      </c>
      <c r="U68" s="67">
        <f t="shared" si="9"/>
        <v>4.129424687233231E-2</v>
      </c>
      <c r="V68" s="67">
        <f t="shared" si="10"/>
        <v>2.9941707369754308E-3</v>
      </c>
      <c r="W68" s="100">
        <f t="shared" si="11"/>
        <v>1.9961138246502872E-3</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1.8635210281413656E-2</v>
      </c>
      <c r="J69" s="67">
        <f t="shared" si="4"/>
        <v>1.3512052047951789E-3</v>
      </c>
      <c r="K69" s="100">
        <f t="shared" si="6"/>
        <v>9.0080346986345255E-4</v>
      </c>
      <c r="O69" s="96">
        <f>Amnt_Deposited!B64</f>
        <v>2050</v>
      </c>
      <c r="P69" s="99">
        <f>Amnt_Deposited!D64</f>
        <v>0</v>
      </c>
      <c r="Q69" s="284">
        <f>MCF!R68</f>
        <v>0.6</v>
      </c>
      <c r="R69" s="67">
        <f t="shared" si="13"/>
        <v>0</v>
      </c>
      <c r="S69" s="67">
        <f t="shared" si="7"/>
        <v>0</v>
      </c>
      <c r="T69" s="67">
        <f t="shared" si="8"/>
        <v>0</v>
      </c>
      <c r="U69" s="67">
        <f t="shared" si="9"/>
        <v>3.8502500581433181E-2</v>
      </c>
      <c r="V69" s="67">
        <f t="shared" si="10"/>
        <v>2.7917462908991302E-3</v>
      </c>
      <c r="W69" s="100">
        <f t="shared" si="11"/>
        <v>1.8611641939327533E-3</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1.7375354899037878E-2</v>
      </c>
      <c r="J70" s="67">
        <f t="shared" si="4"/>
        <v>1.2598553823757761E-3</v>
      </c>
      <c r="K70" s="100">
        <f t="shared" si="6"/>
        <v>8.3990358825051733E-4</v>
      </c>
      <c r="O70" s="96">
        <f>Amnt_Deposited!B65</f>
        <v>2051</v>
      </c>
      <c r="P70" s="99">
        <f>Amnt_Deposited!D65</f>
        <v>0</v>
      </c>
      <c r="Q70" s="284">
        <f>MCF!R69</f>
        <v>0.6</v>
      </c>
      <c r="R70" s="67">
        <f t="shared" si="13"/>
        <v>0</v>
      </c>
      <c r="S70" s="67">
        <f t="shared" si="7"/>
        <v>0</v>
      </c>
      <c r="T70" s="67">
        <f t="shared" si="8"/>
        <v>0</v>
      </c>
      <c r="U70" s="67">
        <f t="shared" si="9"/>
        <v>3.5899493593053479E-2</v>
      </c>
      <c r="V70" s="67">
        <f t="shared" si="10"/>
        <v>2.6030069883797029E-3</v>
      </c>
      <c r="W70" s="100">
        <f t="shared" si="11"/>
        <v>1.7353379922531351E-3</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1.620067352653546E-2</v>
      </c>
      <c r="J71" s="67">
        <f t="shared" si="4"/>
        <v>1.1746813725024188E-3</v>
      </c>
      <c r="K71" s="100">
        <f t="shared" si="6"/>
        <v>7.8312091500161245E-4</v>
      </c>
      <c r="O71" s="96">
        <f>Amnt_Deposited!B66</f>
        <v>2052</v>
      </c>
      <c r="P71" s="99">
        <f>Amnt_Deposited!D66</f>
        <v>0</v>
      </c>
      <c r="Q71" s="284">
        <f>MCF!R70</f>
        <v>0.6</v>
      </c>
      <c r="R71" s="67">
        <f t="shared" si="13"/>
        <v>0</v>
      </c>
      <c r="S71" s="67">
        <f t="shared" si="7"/>
        <v>0</v>
      </c>
      <c r="T71" s="67">
        <f t="shared" si="8"/>
        <v>0</v>
      </c>
      <c r="U71" s="67">
        <f t="shared" si="9"/>
        <v>3.3472465963916252E-2</v>
      </c>
      <c r="V71" s="67">
        <f t="shared" si="10"/>
        <v>2.4270276291372297E-3</v>
      </c>
      <c r="W71" s="100">
        <f t="shared" si="11"/>
        <v>1.6180184194248197E-3</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1.5105407874455568E-2</v>
      </c>
      <c r="J72" s="67">
        <f t="shared" si="4"/>
        <v>1.0952656520798925E-3</v>
      </c>
      <c r="K72" s="100">
        <f t="shared" si="6"/>
        <v>7.3017710138659491E-4</v>
      </c>
      <c r="O72" s="96">
        <f>Amnt_Deposited!B67</f>
        <v>2053</v>
      </c>
      <c r="P72" s="99">
        <f>Amnt_Deposited!D67</f>
        <v>0</v>
      </c>
      <c r="Q72" s="284">
        <f>MCF!R71</f>
        <v>0.6</v>
      </c>
      <c r="R72" s="67">
        <f t="shared" si="13"/>
        <v>0</v>
      </c>
      <c r="S72" s="67">
        <f t="shared" si="7"/>
        <v>0</v>
      </c>
      <c r="T72" s="67">
        <f t="shared" si="8"/>
        <v>0</v>
      </c>
      <c r="U72" s="67">
        <f t="shared" si="9"/>
        <v>3.1209520401767714E-2</v>
      </c>
      <c r="V72" s="67">
        <f t="shared" si="10"/>
        <v>2.2629455621485388E-3</v>
      </c>
      <c r="W72" s="100">
        <f t="shared" si="11"/>
        <v>1.5086303747656924E-3</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1.4084188949301017E-2</v>
      </c>
      <c r="J73" s="67">
        <f t="shared" si="4"/>
        <v>1.0212189251545501E-3</v>
      </c>
      <c r="K73" s="100">
        <f t="shared" si="6"/>
        <v>6.8081261676970002E-4</v>
      </c>
      <c r="O73" s="96">
        <f>Amnt_Deposited!B68</f>
        <v>2054</v>
      </c>
      <c r="P73" s="99">
        <f>Amnt_Deposited!D68</f>
        <v>0</v>
      </c>
      <c r="Q73" s="284">
        <f>MCF!R72</f>
        <v>0.6</v>
      </c>
      <c r="R73" s="67">
        <f t="shared" si="13"/>
        <v>0</v>
      </c>
      <c r="S73" s="67">
        <f t="shared" si="7"/>
        <v>0</v>
      </c>
      <c r="T73" s="67">
        <f t="shared" si="8"/>
        <v>0</v>
      </c>
      <c r="U73" s="67">
        <f t="shared" si="9"/>
        <v>2.9099563944836825E-2</v>
      </c>
      <c r="V73" s="67">
        <f t="shared" si="10"/>
        <v>2.1099564569308895E-3</v>
      </c>
      <c r="W73" s="100">
        <f t="shared" si="11"/>
        <v>1.4066376379539263E-3</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1.313201073471592E-2</v>
      </c>
      <c r="J74" s="67">
        <f t="shared" si="4"/>
        <v>9.5217821458509777E-4</v>
      </c>
      <c r="K74" s="100">
        <f t="shared" si="6"/>
        <v>6.3478547639006511E-4</v>
      </c>
      <c r="O74" s="96">
        <f>Amnt_Deposited!B69</f>
        <v>2055</v>
      </c>
      <c r="P74" s="99">
        <f>Amnt_Deposited!D69</f>
        <v>0</v>
      </c>
      <c r="Q74" s="284">
        <f>MCF!R73</f>
        <v>0.6</v>
      </c>
      <c r="R74" s="67">
        <f t="shared" si="13"/>
        <v>0</v>
      </c>
      <c r="S74" s="67">
        <f t="shared" si="7"/>
        <v>0</v>
      </c>
      <c r="T74" s="67">
        <f t="shared" si="8"/>
        <v>0</v>
      </c>
      <c r="U74" s="67">
        <f t="shared" si="9"/>
        <v>2.7132253584123814E-2</v>
      </c>
      <c r="V74" s="67">
        <f t="shared" si="10"/>
        <v>1.9673103607130127E-3</v>
      </c>
      <c r="W74" s="100">
        <f t="shared" si="11"/>
        <v>1.3115402404753418E-3</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1.2244205651987694E-2</v>
      </c>
      <c r="J75" s="67">
        <f t="shared" si="4"/>
        <v>8.8780508272822496E-4</v>
      </c>
      <c r="K75" s="100">
        <f t="shared" si="6"/>
        <v>5.9187005515214997E-4</v>
      </c>
      <c r="O75" s="96">
        <f>Amnt_Deposited!B70</f>
        <v>2056</v>
      </c>
      <c r="P75" s="99">
        <f>Amnt_Deposited!D70</f>
        <v>0</v>
      </c>
      <c r="Q75" s="284">
        <f>MCF!R74</f>
        <v>0.6</v>
      </c>
      <c r="R75" s="67">
        <f t="shared" si="13"/>
        <v>0</v>
      </c>
      <c r="S75" s="67">
        <f t="shared" si="7"/>
        <v>0</v>
      </c>
      <c r="T75" s="67">
        <f t="shared" si="8"/>
        <v>0</v>
      </c>
      <c r="U75" s="67">
        <f t="shared" si="9"/>
        <v>2.5297945561958059E-2</v>
      </c>
      <c r="V75" s="67">
        <f t="shared" si="10"/>
        <v>1.8343080221657549E-3</v>
      </c>
      <c r="W75" s="100">
        <f t="shared" si="11"/>
        <v>1.2228720147771698E-3</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1.1416421679570807E-2</v>
      </c>
      <c r="J76" s="67">
        <f t="shared" si="4"/>
        <v>8.2778397241688607E-4</v>
      </c>
      <c r="K76" s="100">
        <f t="shared" si="6"/>
        <v>5.5185598161125731E-4</v>
      </c>
      <c r="O76" s="96">
        <f>Amnt_Deposited!B71</f>
        <v>2057</v>
      </c>
      <c r="P76" s="99">
        <f>Amnt_Deposited!D71</f>
        <v>0</v>
      </c>
      <c r="Q76" s="284">
        <f>MCF!R75</f>
        <v>0.6</v>
      </c>
      <c r="R76" s="67">
        <f t="shared" si="13"/>
        <v>0</v>
      </c>
      <c r="S76" s="67">
        <f t="shared" si="7"/>
        <v>0</v>
      </c>
      <c r="T76" s="67">
        <f t="shared" si="8"/>
        <v>0</v>
      </c>
      <c r="U76" s="67">
        <f t="shared" si="9"/>
        <v>2.3587648098286805E-2</v>
      </c>
      <c r="V76" s="67">
        <f t="shared" si="10"/>
        <v>1.710297463671253E-3</v>
      </c>
      <c r="W76" s="100">
        <f t="shared" si="11"/>
        <v>1.1401983091141685E-3</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1.0644601019472106E-2</v>
      </c>
      <c r="J77" s="67">
        <f t="shared" si="4"/>
        <v>7.7182066009870052E-4</v>
      </c>
      <c r="K77" s="100">
        <f t="shared" si="6"/>
        <v>5.1454710673246701E-4</v>
      </c>
      <c r="O77" s="96">
        <f>Amnt_Deposited!B72</f>
        <v>2058</v>
      </c>
      <c r="P77" s="99">
        <f>Amnt_Deposited!D72</f>
        <v>0</v>
      </c>
      <c r="Q77" s="284">
        <f>MCF!R76</f>
        <v>0.6</v>
      </c>
      <c r="R77" s="67">
        <f t="shared" si="13"/>
        <v>0</v>
      </c>
      <c r="S77" s="67">
        <f t="shared" si="7"/>
        <v>0</v>
      </c>
      <c r="T77" s="67">
        <f t="shared" si="8"/>
        <v>0</v>
      </c>
      <c r="U77" s="67">
        <f t="shared" si="9"/>
        <v>2.1992977312958909E-2</v>
      </c>
      <c r="V77" s="67">
        <f t="shared" si="10"/>
        <v>1.5946707853278944E-3</v>
      </c>
      <c r="W77" s="100">
        <f t="shared" si="11"/>
        <v>1.0631138568852629E-3</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9.9249602059203485E-3</v>
      </c>
      <c r="J78" s="67">
        <f t="shared" si="4"/>
        <v>7.1964081355175788E-4</v>
      </c>
      <c r="K78" s="100">
        <f t="shared" si="6"/>
        <v>4.7976054236783855E-4</v>
      </c>
      <c r="O78" s="96">
        <f>Amnt_Deposited!B73</f>
        <v>2059</v>
      </c>
      <c r="P78" s="99">
        <f>Amnt_Deposited!D73</f>
        <v>0</v>
      </c>
      <c r="Q78" s="284">
        <f>MCF!R77</f>
        <v>0.6</v>
      </c>
      <c r="R78" s="67">
        <f t="shared" si="13"/>
        <v>0</v>
      </c>
      <c r="S78" s="67">
        <f t="shared" si="7"/>
        <v>0</v>
      </c>
      <c r="T78" s="67">
        <f t="shared" si="8"/>
        <v>0</v>
      </c>
      <c r="U78" s="67">
        <f t="shared" si="9"/>
        <v>2.0506116127934616E-2</v>
      </c>
      <c r="V78" s="67">
        <f t="shared" si="10"/>
        <v>1.4868611850242938E-3</v>
      </c>
      <c r="W78" s="100">
        <f t="shared" si="11"/>
        <v>9.9124079001619569E-4</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9.2539715588126001E-3</v>
      </c>
      <c r="J79" s="67">
        <f t="shared" si="4"/>
        <v>6.7098864710774778E-4</v>
      </c>
      <c r="K79" s="100">
        <f t="shared" si="6"/>
        <v>4.4732576473849848E-4</v>
      </c>
      <c r="O79" s="96">
        <f>Amnt_Deposited!B74</f>
        <v>2060</v>
      </c>
      <c r="P79" s="99">
        <f>Amnt_Deposited!D74</f>
        <v>0</v>
      </c>
      <c r="Q79" s="284">
        <f>MCF!R78</f>
        <v>0.6</v>
      </c>
      <c r="R79" s="67">
        <f t="shared" si="13"/>
        <v>0</v>
      </c>
      <c r="S79" s="67">
        <f t="shared" si="7"/>
        <v>0</v>
      </c>
      <c r="T79" s="67">
        <f t="shared" si="8"/>
        <v>0</v>
      </c>
      <c r="U79" s="67">
        <f t="shared" si="9"/>
        <v>1.9119775947959928E-2</v>
      </c>
      <c r="V79" s="67">
        <f t="shared" si="10"/>
        <v>1.3863401799746862E-3</v>
      </c>
      <c r="W79" s="100">
        <f t="shared" si="11"/>
        <v>9.2422678664979077E-4</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8.6283458910222828E-3</v>
      </c>
      <c r="J80" s="67">
        <f t="shared" si="4"/>
        <v>6.2562566779031728E-4</v>
      </c>
      <c r="K80" s="100">
        <f t="shared" si="6"/>
        <v>4.1708377852687817E-4</v>
      </c>
      <c r="O80" s="96">
        <f>Amnt_Deposited!B75</f>
        <v>2061</v>
      </c>
      <c r="P80" s="99">
        <f>Amnt_Deposited!D75</f>
        <v>0</v>
      </c>
      <c r="Q80" s="284">
        <f>MCF!R79</f>
        <v>0.6</v>
      </c>
      <c r="R80" s="67">
        <f t="shared" si="13"/>
        <v>0</v>
      </c>
      <c r="S80" s="67">
        <f t="shared" si="7"/>
        <v>0</v>
      </c>
      <c r="T80" s="67">
        <f t="shared" si="8"/>
        <v>0</v>
      </c>
      <c r="U80" s="67">
        <f t="shared" si="9"/>
        <v>1.782716093186423E-2</v>
      </c>
      <c r="V80" s="67">
        <f t="shared" si="10"/>
        <v>1.2926150160956975E-3</v>
      </c>
      <c r="W80" s="100">
        <f t="shared" si="11"/>
        <v>8.6174334406379828E-4</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8.0450163848000585E-3</v>
      </c>
      <c r="J81" s="67">
        <f t="shared" si="4"/>
        <v>5.833295062222237E-4</v>
      </c>
      <c r="K81" s="100">
        <f t="shared" si="6"/>
        <v>3.8888633748148245E-4</v>
      </c>
      <c r="O81" s="96">
        <f>Amnt_Deposited!B76</f>
        <v>2062</v>
      </c>
      <c r="P81" s="99">
        <f>Amnt_Deposited!D76</f>
        <v>0</v>
      </c>
      <c r="Q81" s="284">
        <f>MCF!R80</f>
        <v>0.6</v>
      </c>
      <c r="R81" s="67">
        <f t="shared" si="13"/>
        <v>0</v>
      </c>
      <c r="S81" s="67">
        <f t="shared" si="7"/>
        <v>0</v>
      </c>
      <c r="T81" s="67">
        <f t="shared" si="8"/>
        <v>0</v>
      </c>
      <c r="U81" s="67">
        <f t="shared" si="9"/>
        <v>1.6621934679338975E-2</v>
      </c>
      <c r="V81" s="67">
        <f t="shared" si="10"/>
        <v>1.2052262525252561E-3</v>
      </c>
      <c r="W81" s="100">
        <f t="shared" si="11"/>
        <v>8.0348416835017075E-4</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7.5011235582296684E-3</v>
      </c>
      <c r="J82" s="67">
        <f t="shared" si="4"/>
        <v>5.4389282657038975E-4</v>
      </c>
      <c r="K82" s="100">
        <f t="shared" si="6"/>
        <v>3.6259521771359315E-4</v>
      </c>
      <c r="O82" s="96">
        <f>Amnt_Deposited!B77</f>
        <v>2063</v>
      </c>
      <c r="P82" s="99">
        <f>Amnt_Deposited!D77</f>
        <v>0</v>
      </c>
      <c r="Q82" s="284">
        <f>MCF!R81</f>
        <v>0.6</v>
      </c>
      <c r="R82" s="67">
        <f t="shared" si="13"/>
        <v>0</v>
      </c>
      <c r="S82" s="67">
        <f t="shared" si="7"/>
        <v>0</v>
      </c>
      <c r="T82" s="67">
        <f t="shared" si="8"/>
        <v>0</v>
      </c>
      <c r="U82" s="67">
        <f t="shared" si="9"/>
        <v>1.549818916989602E-2</v>
      </c>
      <c r="V82" s="67">
        <f t="shared" si="10"/>
        <v>1.1237455094429546E-3</v>
      </c>
      <c r="W82" s="100">
        <f t="shared" si="11"/>
        <v>7.4916367296196974E-4</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6.9940012480442593E-3</v>
      </c>
      <c r="J83" s="67">
        <f t="shared" ref="J83:J99" si="18">I82*(1-$K$10)+H83</f>
        <v>5.0712231018540908E-4</v>
      </c>
      <c r="K83" s="100">
        <f t="shared" si="6"/>
        <v>3.3808154012360606E-4</v>
      </c>
      <c r="O83" s="96">
        <f>Amnt_Deposited!B78</f>
        <v>2064</v>
      </c>
      <c r="P83" s="99">
        <f>Amnt_Deposited!D78</f>
        <v>0</v>
      </c>
      <c r="Q83" s="284">
        <f>MCF!R82</f>
        <v>0.6</v>
      </c>
      <c r="R83" s="67">
        <f t="shared" ref="R83:R99" si="19">P83*$W$6*DOCF*Q83</f>
        <v>0</v>
      </c>
      <c r="S83" s="67">
        <f t="shared" si="7"/>
        <v>0</v>
      </c>
      <c r="T83" s="67">
        <f t="shared" si="8"/>
        <v>0</v>
      </c>
      <c r="U83" s="67">
        <f t="shared" si="9"/>
        <v>1.4450415801744347E-2</v>
      </c>
      <c r="V83" s="67">
        <f t="shared" si="10"/>
        <v>1.0477733681516724E-3</v>
      </c>
      <c r="W83" s="100">
        <f t="shared" si="11"/>
        <v>6.9851557876778156E-4</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6.5211635400909563E-3</v>
      </c>
      <c r="J84" s="67">
        <f t="shared" si="18"/>
        <v>4.7283770795330274E-4</v>
      </c>
      <c r="K84" s="100">
        <f t="shared" si="6"/>
        <v>3.1522513863553516E-4</v>
      </c>
      <c r="O84" s="96">
        <f>Amnt_Deposited!B79</f>
        <v>2065</v>
      </c>
      <c r="P84" s="99">
        <f>Amnt_Deposited!D79</f>
        <v>0</v>
      </c>
      <c r="Q84" s="284">
        <f>MCF!R83</f>
        <v>0.6</v>
      </c>
      <c r="R84" s="67">
        <f t="shared" si="19"/>
        <v>0</v>
      </c>
      <c r="S84" s="67">
        <f t="shared" si="7"/>
        <v>0</v>
      </c>
      <c r="T84" s="67">
        <f t="shared" si="8"/>
        <v>0</v>
      </c>
      <c r="U84" s="67">
        <f t="shared" si="9"/>
        <v>1.3473478388617689E-2</v>
      </c>
      <c r="V84" s="67">
        <f t="shared" si="10"/>
        <v>9.7693741312665917E-4</v>
      </c>
      <c r="W84" s="100">
        <f t="shared" si="11"/>
        <v>6.5129160875110608E-4</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6.0802925833768036E-3</v>
      </c>
      <c r="J85" s="67">
        <f t="shared" si="18"/>
        <v>4.408709567141531E-4</v>
      </c>
      <c r="K85" s="100">
        <f t="shared" ref="K85:K99" si="20">J85*CH4_fraction*conv</f>
        <v>2.9391397114276872E-4</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1.2562587982183487E-2</v>
      </c>
      <c r="V85" s="67">
        <f t="shared" ref="V85:V98" si="24">U84*(1-$W$10)+T85</f>
        <v>9.1089040643420132E-4</v>
      </c>
      <c r="W85" s="100">
        <f t="shared" ref="W85:W99" si="25">V85*CH4_fraction*conv</f>
        <v>6.0726027095613414E-4</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5.6692272279605044E-3</v>
      </c>
      <c r="J86" s="67">
        <f t="shared" si="18"/>
        <v>4.1106535541629921E-4</v>
      </c>
      <c r="K86" s="100">
        <f t="shared" si="20"/>
        <v>2.7404357027753279E-4</v>
      </c>
      <c r="O86" s="96">
        <f>Amnt_Deposited!B81</f>
        <v>2067</v>
      </c>
      <c r="P86" s="99">
        <f>Amnt_Deposited!D81</f>
        <v>0</v>
      </c>
      <c r="Q86" s="284">
        <f>MCF!R85</f>
        <v>0.6</v>
      </c>
      <c r="R86" s="67">
        <f t="shared" si="19"/>
        <v>0</v>
      </c>
      <c r="S86" s="67">
        <f t="shared" si="21"/>
        <v>0</v>
      </c>
      <c r="T86" s="67">
        <f t="shared" si="22"/>
        <v>0</v>
      </c>
      <c r="U86" s="67">
        <f t="shared" si="23"/>
        <v>1.1713279396612621E-2</v>
      </c>
      <c r="V86" s="67">
        <f t="shared" si="24"/>
        <v>8.4930858557086676E-4</v>
      </c>
      <c r="W86" s="100">
        <f t="shared" si="25"/>
        <v>5.6620572371391114E-4</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5.2859524309929046E-3</v>
      </c>
      <c r="J87" s="67">
        <f t="shared" si="18"/>
        <v>3.8327479696759952E-4</v>
      </c>
      <c r="K87" s="100">
        <f t="shared" si="20"/>
        <v>2.5551653131173301E-4</v>
      </c>
      <c r="O87" s="96">
        <f>Amnt_Deposited!B82</f>
        <v>2068</v>
      </c>
      <c r="P87" s="99">
        <f>Amnt_Deposited!D82</f>
        <v>0</v>
      </c>
      <c r="Q87" s="284">
        <f>MCF!R86</f>
        <v>0.6</v>
      </c>
      <c r="R87" s="67">
        <f t="shared" si="19"/>
        <v>0</v>
      </c>
      <c r="S87" s="67">
        <f t="shared" si="21"/>
        <v>0</v>
      </c>
      <c r="T87" s="67">
        <f t="shared" si="22"/>
        <v>0</v>
      </c>
      <c r="U87" s="67">
        <f t="shared" si="23"/>
        <v>1.0921389320233283E-2</v>
      </c>
      <c r="V87" s="67">
        <f t="shared" si="24"/>
        <v>7.9189007637933846E-4</v>
      </c>
      <c r="W87" s="100">
        <f t="shared" si="25"/>
        <v>5.2792671758622564E-4</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4.9285893789746075E-3</v>
      </c>
      <c r="J88" s="67">
        <f t="shared" si="18"/>
        <v>3.5736305201829682E-4</v>
      </c>
      <c r="K88" s="100">
        <f t="shared" si="20"/>
        <v>2.3824203467886454E-4</v>
      </c>
      <c r="O88" s="96">
        <f>Amnt_Deposited!B83</f>
        <v>2069</v>
      </c>
      <c r="P88" s="99">
        <f>Amnt_Deposited!D83</f>
        <v>0</v>
      </c>
      <c r="Q88" s="284">
        <f>MCF!R87</f>
        <v>0.6</v>
      </c>
      <c r="R88" s="67">
        <f t="shared" si="19"/>
        <v>0</v>
      </c>
      <c r="S88" s="67">
        <f t="shared" si="21"/>
        <v>0</v>
      </c>
      <c r="T88" s="67">
        <f t="shared" si="22"/>
        <v>0</v>
      </c>
      <c r="U88" s="67">
        <f t="shared" si="23"/>
        <v>1.0183035906972338E-2</v>
      </c>
      <c r="V88" s="67">
        <f t="shared" si="24"/>
        <v>7.3835341326094442E-4</v>
      </c>
      <c r="W88" s="100">
        <f t="shared" si="25"/>
        <v>4.9223560884062954E-4</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4.5953862778100197E-3</v>
      </c>
      <c r="J89" s="67">
        <f t="shared" si="18"/>
        <v>3.3320310116458784E-4</v>
      </c>
      <c r="K89" s="100">
        <f t="shared" si="20"/>
        <v>2.2213540077639188E-4</v>
      </c>
      <c r="O89" s="96">
        <f>Amnt_Deposited!B84</f>
        <v>2070</v>
      </c>
      <c r="P89" s="99">
        <f>Amnt_Deposited!D84</f>
        <v>0</v>
      </c>
      <c r="Q89" s="284">
        <f>MCF!R88</f>
        <v>0.6</v>
      </c>
      <c r="R89" s="67">
        <f t="shared" si="19"/>
        <v>0</v>
      </c>
      <c r="S89" s="67">
        <f t="shared" si="21"/>
        <v>0</v>
      </c>
      <c r="T89" s="67">
        <f t="shared" si="22"/>
        <v>0</v>
      </c>
      <c r="U89" s="67">
        <f t="shared" si="23"/>
        <v>9.4945997475413702E-3</v>
      </c>
      <c r="V89" s="67">
        <f t="shared" si="24"/>
        <v>6.8843615943096719E-4</v>
      </c>
      <c r="W89" s="100">
        <f t="shared" si="25"/>
        <v>4.5895743962064476E-4</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4.2847097655106612E-3</v>
      </c>
      <c r="J90" s="67">
        <f t="shared" si="18"/>
        <v>3.1067651229935823E-4</v>
      </c>
      <c r="K90" s="100">
        <f t="shared" si="20"/>
        <v>2.0711767486623881E-4</v>
      </c>
      <c r="O90" s="96">
        <f>Amnt_Deposited!B85</f>
        <v>2071</v>
      </c>
      <c r="P90" s="99">
        <f>Amnt_Deposited!D85</f>
        <v>0</v>
      </c>
      <c r="Q90" s="284">
        <f>MCF!R89</f>
        <v>0.6</v>
      </c>
      <c r="R90" s="67">
        <f t="shared" si="19"/>
        <v>0</v>
      </c>
      <c r="S90" s="67">
        <f t="shared" si="21"/>
        <v>0</v>
      </c>
      <c r="T90" s="67">
        <f t="shared" si="22"/>
        <v>0</v>
      </c>
      <c r="U90" s="67">
        <f t="shared" si="23"/>
        <v>8.8527061270881509E-3</v>
      </c>
      <c r="V90" s="67">
        <f t="shared" si="24"/>
        <v>6.4189362045321999E-4</v>
      </c>
      <c r="W90" s="100">
        <f t="shared" si="25"/>
        <v>4.2792908030214662E-4</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3.9950369054528052E-3</v>
      </c>
      <c r="J91" s="67">
        <f t="shared" si="18"/>
        <v>2.8967286005785592E-4</v>
      </c>
      <c r="K91" s="100">
        <f t="shared" si="20"/>
        <v>1.9311524003857061E-4</v>
      </c>
      <c r="O91" s="96">
        <f>Amnt_Deposited!B86</f>
        <v>2072</v>
      </c>
      <c r="P91" s="99">
        <f>Amnt_Deposited!D86</f>
        <v>0</v>
      </c>
      <c r="Q91" s="284">
        <f>MCF!R90</f>
        <v>0.6</v>
      </c>
      <c r="R91" s="67">
        <f t="shared" si="19"/>
        <v>0</v>
      </c>
      <c r="S91" s="67">
        <f t="shared" si="21"/>
        <v>0</v>
      </c>
      <c r="T91" s="67">
        <f t="shared" si="22"/>
        <v>0</v>
      </c>
      <c r="U91" s="67">
        <f t="shared" si="23"/>
        <v>8.2542084823405137E-3</v>
      </c>
      <c r="V91" s="67">
        <f t="shared" si="24"/>
        <v>5.9849764474763671E-4</v>
      </c>
      <c r="W91" s="100">
        <f t="shared" si="25"/>
        <v>3.9899842983175777E-4</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3.7249477209403796E-3</v>
      </c>
      <c r="J92" s="67">
        <f t="shared" si="18"/>
        <v>2.7008918451242546E-4</v>
      </c>
      <c r="K92" s="100">
        <f t="shared" si="20"/>
        <v>1.8005945634161697E-4</v>
      </c>
      <c r="O92" s="96">
        <f>Amnt_Deposited!B87</f>
        <v>2073</v>
      </c>
      <c r="P92" s="99">
        <f>Amnt_Deposited!D87</f>
        <v>0</v>
      </c>
      <c r="Q92" s="284">
        <f>MCF!R91</f>
        <v>0.6</v>
      </c>
      <c r="R92" s="67">
        <f t="shared" si="19"/>
        <v>0</v>
      </c>
      <c r="S92" s="67">
        <f t="shared" si="21"/>
        <v>0</v>
      </c>
      <c r="T92" s="67">
        <f t="shared" si="22"/>
        <v>0</v>
      </c>
      <c r="U92" s="67">
        <f t="shared" si="23"/>
        <v>7.6961729771495516E-3</v>
      </c>
      <c r="V92" s="67">
        <f t="shared" si="24"/>
        <v>5.5803550519096211E-4</v>
      </c>
      <c r="W92" s="100">
        <f t="shared" si="25"/>
        <v>3.7202367012730805E-4</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3.4731182344775566E-3</v>
      </c>
      <c r="J93" s="67">
        <f t="shared" si="18"/>
        <v>2.5182948646282284E-4</v>
      </c>
      <c r="K93" s="100">
        <f t="shared" si="20"/>
        <v>1.6788632430854856E-4</v>
      </c>
      <c r="O93" s="96">
        <f>Amnt_Deposited!B88</f>
        <v>2074</v>
      </c>
      <c r="P93" s="99">
        <f>Amnt_Deposited!D88</f>
        <v>0</v>
      </c>
      <c r="Q93" s="284">
        <f>MCF!R92</f>
        <v>0.6</v>
      </c>
      <c r="R93" s="67">
        <f t="shared" si="19"/>
        <v>0</v>
      </c>
      <c r="S93" s="67">
        <f t="shared" si="21"/>
        <v>0</v>
      </c>
      <c r="T93" s="67">
        <f t="shared" si="22"/>
        <v>0</v>
      </c>
      <c r="U93" s="67">
        <f t="shared" si="23"/>
        <v>7.1758641208214046E-3</v>
      </c>
      <c r="V93" s="67">
        <f t="shared" si="24"/>
        <v>5.2030885632814688E-4</v>
      </c>
      <c r="W93" s="100">
        <f t="shared" si="25"/>
        <v>3.4687257088543124E-4</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3.2383139776295321E-3</v>
      </c>
      <c r="J94" s="67">
        <f t="shared" si="18"/>
        <v>2.3480425684802467E-4</v>
      </c>
      <c r="K94" s="100">
        <f t="shared" si="20"/>
        <v>1.5653617123201645E-4</v>
      </c>
      <c r="O94" s="96">
        <f>Amnt_Deposited!B89</f>
        <v>2075</v>
      </c>
      <c r="P94" s="99">
        <f>Amnt_Deposited!D89</f>
        <v>0</v>
      </c>
      <c r="Q94" s="284">
        <f>MCF!R93</f>
        <v>0.6</v>
      </c>
      <c r="R94" s="67">
        <f t="shared" si="19"/>
        <v>0</v>
      </c>
      <c r="S94" s="67">
        <f t="shared" si="21"/>
        <v>0</v>
      </c>
      <c r="T94" s="67">
        <f t="shared" si="22"/>
        <v>0</v>
      </c>
      <c r="U94" s="67">
        <f t="shared" si="23"/>
        <v>6.690731358738709E-3</v>
      </c>
      <c r="V94" s="67">
        <f t="shared" si="24"/>
        <v>4.8513276208269604E-4</v>
      </c>
      <c r="W94" s="100">
        <f t="shared" si="25"/>
        <v>3.2342184138846401E-4</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3.0193839396568251E-3</v>
      </c>
      <c r="J95" s="67">
        <f t="shared" si="18"/>
        <v>2.1893003797270714E-4</v>
      </c>
      <c r="K95" s="100">
        <f t="shared" si="20"/>
        <v>1.4595335864847143E-4</v>
      </c>
      <c r="O95" s="96">
        <f>Amnt_Deposited!B90</f>
        <v>2076</v>
      </c>
      <c r="P95" s="99">
        <f>Amnt_Deposited!D90</f>
        <v>0</v>
      </c>
      <c r="Q95" s="284">
        <f>MCF!R94</f>
        <v>0.6</v>
      </c>
      <c r="R95" s="67">
        <f t="shared" si="19"/>
        <v>0</v>
      </c>
      <c r="S95" s="67">
        <f t="shared" si="21"/>
        <v>0</v>
      </c>
      <c r="T95" s="67">
        <f t="shared" si="22"/>
        <v>0</v>
      </c>
      <c r="U95" s="67">
        <f t="shared" si="23"/>
        <v>6.2383965695389006E-3</v>
      </c>
      <c r="V95" s="67">
        <f t="shared" si="24"/>
        <v>4.5233478919980857E-4</v>
      </c>
      <c r="W95" s="100">
        <f t="shared" si="25"/>
        <v>3.0155652613320571E-4</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2.8152549252592985E-3</v>
      </c>
      <c r="J96" s="67">
        <f t="shared" si="18"/>
        <v>2.0412901439752673E-4</v>
      </c>
      <c r="K96" s="100">
        <f t="shared" si="20"/>
        <v>1.3608600959835114E-4</v>
      </c>
      <c r="O96" s="96">
        <f>Amnt_Deposited!B91</f>
        <v>2077</v>
      </c>
      <c r="P96" s="99">
        <f>Amnt_Deposited!D91</f>
        <v>0</v>
      </c>
      <c r="Q96" s="284">
        <f>MCF!R95</f>
        <v>0.6</v>
      </c>
      <c r="R96" s="67">
        <f t="shared" si="19"/>
        <v>0</v>
      </c>
      <c r="S96" s="67">
        <f t="shared" si="21"/>
        <v>0</v>
      </c>
      <c r="T96" s="67">
        <f t="shared" si="22"/>
        <v>0</v>
      </c>
      <c r="U96" s="67">
        <f t="shared" si="23"/>
        <v>5.8166424075605395E-3</v>
      </c>
      <c r="V96" s="67">
        <f t="shared" si="24"/>
        <v>4.2175416197836138E-4</v>
      </c>
      <c r="W96" s="100">
        <f t="shared" si="25"/>
        <v>2.8116944131890758E-4</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2.6249262937715523E-3</v>
      </c>
      <c r="J97" s="67">
        <f t="shared" si="18"/>
        <v>1.9032863148774626E-4</v>
      </c>
      <c r="K97" s="100">
        <f t="shared" si="20"/>
        <v>1.2688575432516416E-4</v>
      </c>
      <c r="O97" s="96">
        <f>Amnt_Deposited!B92</f>
        <v>2078</v>
      </c>
      <c r="P97" s="99">
        <f>Amnt_Deposited!D92</f>
        <v>0</v>
      </c>
      <c r="Q97" s="284">
        <f>MCF!R96</f>
        <v>0.6</v>
      </c>
      <c r="R97" s="67">
        <f t="shared" si="19"/>
        <v>0</v>
      </c>
      <c r="S97" s="67">
        <f t="shared" si="21"/>
        <v>0</v>
      </c>
      <c r="T97" s="67">
        <f t="shared" si="22"/>
        <v>0</v>
      </c>
      <c r="U97" s="67">
        <f t="shared" si="23"/>
        <v>5.423401433412303E-3</v>
      </c>
      <c r="V97" s="67">
        <f t="shared" si="24"/>
        <v>3.9324097414823646E-4</v>
      </c>
      <c r="W97" s="100">
        <f t="shared" si="25"/>
        <v>2.6216064943215763E-4</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2.4474650540212209E-3</v>
      </c>
      <c r="J98" s="67">
        <f t="shared" si="18"/>
        <v>1.7746123975033128E-4</v>
      </c>
      <c r="K98" s="100">
        <f t="shared" si="20"/>
        <v>1.1830749316688751E-4</v>
      </c>
      <c r="O98" s="96">
        <f>Amnt_Deposited!B93</f>
        <v>2079</v>
      </c>
      <c r="P98" s="99">
        <f>Amnt_Deposited!D93</f>
        <v>0</v>
      </c>
      <c r="Q98" s="284">
        <f>MCF!R97</f>
        <v>0.6</v>
      </c>
      <c r="R98" s="67">
        <f t="shared" si="19"/>
        <v>0</v>
      </c>
      <c r="S98" s="67">
        <f t="shared" si="21"/>
        <v>0</v>
      </c>
      <c r="T98" s="67">
        <f t="shared" si="22"/>
        <v>0</v>
      </c>
      <c r="U98" s="67">
        <f t="shared" si="23"/>
        <v>5.0567459793826926E-3</v>
      </c>
      <c r="V98" s="67">
        <f t="shared" si="24"/>
        <v>3.6665545402961042E-4</v>
      </c>
      <c r="W98" s="100">
        <f t="shared" si="25"/>
        <v>2.4443696935307362E-4</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2.2820012908051643E-3</v>
      </c>
      <c r="J99" s="68">
        <f t="shared" si="18"/>
        <v>1.654637632160567E-4</v>
      </c>
      <c r="K99" s="102">
        <f t="shared" si="20"/>
        <v>1.1030917547737114E-4</v>
      </c>
      <c r="O99" s="97">
        <f>Amnt_Deposited!B94</f>
        <v>2080</v>
      </c>
      <c r="P99" s="101">
        <f>Amnt_Deposited!D94</f>
        <v>0</v>
      </c>
      <c r="Q99" s="285">
        <f>MCF!R98</f>
        <v>0.6</v>
      </c>
      <c r="R99" s="68">
        <f t="shared" si="19"/>
        <v>0</v>
      </c>
      <c r="S99" s="68">
        <f>R99*$W$12</f>
        <v>0</v>
      </c>
      <c r="T99" s="68">
        <f>R99*(1-$W$12)</f>
        <v>0</v>
      </c>
      <c r="U99" s="68">
        <f>S99+U98*$W$10</f>
        <v>4.714878700010674E-3</v>
      </c>
      <c r="V99" s="68">
        <f>U98*(1-$W$10)+T99</f>
        <v>3.4186727937201829E-4</v>
      </c>
      <c r="W99" s="102">
        <f t="shared" si="25"/>
        <v>2.2791151958134553E-4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7.8067962000000005E-2</v>
      </c>
      <c r="D36" s="418">
        <f>Dry_Matter_Content!E23</f>
        <v>0.44</v>
      </c>
      <c r="E36" s="284">
        <f>MCF!R35</f>
        <v>0.6</v>
      </c>
      <c r="F36" s="67">
        <f t="shared" si="0"/>
        <v>6.1829825904000007E-3</v>
      </c>
      <c r="G36" s="67">
        <f t="shared" si="1"/>
        <v>6.1829825904000007E-3</v>
      </c>
      <c r="H36" s="67">
        <f t="shared" si="2"/>
        <v>0</v>
      </c>
      <c r="I36" s="67">
        <f t="shared" si="3"/>
        <v>6.1829825904000007E-3</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8.3922365517000011E-2</v>
      </c>
      <c r="D37" s="418">
        <f>Dry_Matter_Content!E24</f>
        <v>0.44</v>
      </c>
      <c r="E37" s="284">
        <f>MCF!R36</f>
        <v>0.6</v>
      </c>
      <c r="F37" s="67">
        <f t="shared" si="0"/>
        <v>6.6466513489463995E-3</v>
      </c>
      <c r="G37" s="67">
        <f t="shared" si="1"/>
        <v>6.6466513489463995E-3</v>
      </c>
      <c r="H37" s="67">
        <f t="shared" si="2"/>
        <v>0</v>
      </c>
      <c r="I37" s="67">
        <f t="shared" si="3"/>
        <v>1.186301622209485E-2</v>
      </c>
      <c r="J37" s="67">
        <f t="shared" si="4"/>
        <v>9.6661771725155071E-4</v>
      </c>
      <c r="K37" s="100">
        <f t="shared" si="6"/>
        <v>6.444118115010338E-4</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9.0215487777984008E-2</v>
      </c>
      <c r="D38" s="418">
        <f>Dry_Matter_Content!E25</f>
        <v>0.44</v>
      </c>
      <c r="E38" s="284">
        <f>MCF!R37</f>
        <v>0.6</v>
      </c>
      <c r="F38" s="67">
        <f t="shared" si="0"/>
        <v>7.1450666320163336E-3</v>
      </c>
      <c r="G38" s="67">
        <f t="shared" si="1"/>
        <v>7.1450666320163336E-3</v>
      </c>
      <c r="H38" s="67">
        <f t="shared" si="2"/>
        <v>0</v>
      </c>
      <c r="I38" s="67">
        <f t="shared" si="3"/>
        <v>1.7153476037309909E-2</v>
      </c>
      <c r="J38" s="67">
        <f t="shared" si="4"/>
        <v>1.8546068168012737E-3</v>
      </c>
      <c r="K38" s="100">
        <f t="shared" si="6"/>
        <v>1.2364045445341825E-3</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9.6980183603231573E-2</v>
      </c>
      <c r="D39" s="418">
        <f>Dry_Matter_Content!E26</f>
        <v>0.44</v>
      </c>
      <c r="E39" s="284">
        <f>MCF!R38</f>
        <v>0.6</v>
      </c>
      <c r="F39" s="67">
        <f t="shared" si="0"/>
        <v>7.6808305413759402E-3</v>
      </c>
      <c r="G39" s="67">
        <f t="shared" si="1"/>
        <v>7.6808305413759402E-3</v>
      </c>
      <c r="H39" s="67">
        <f t="shared" si="2"/>
        <v>0</v>
      </c>
      <c r="I39" s="67">
        <f t="shared" si="3"/>
        <v>2.2152614756383467E-2</v>
      </c>
      <c r="J39" s="67">
        <f t="shared" si="4"/>
        <v>2.6816918223023819E-3</v>
      </c>
      <c r="K39" s="100">
        <f t="shared" si="6"/>
        <v>1.787794548201588E-3</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0.10425176668459639</v>
      </c>
      <c r="D40" s="418">
        <f>Dry_Matter_Content!E27</f>
        <v>0.44</v>
      </c>
      <c r="E40" s="284">
        <f>MCF!R39</f>
        <v>0.6</v>
      </c>
      <c r="F40" s="67">
        <f t="shared" si="0"/>
        <v>8.2567399214200331E-3</v>
      </c>
      <c r="G40" s="67">
        <f t="shared" si="1"/>
        <v>8.2567399214200331E-3</v>
      </c>
      <c r="H40" s="67">
        <f t="shared" si="2"/>
        <v>0</v>
      </c>
      <c r="I40" s="67">
        <f t="shared" si="3"/>
        <v>2.6946121586994633E-2</v>
      </c>
      <c r="J40" s="67">
        <f t="shared" si="4"/>
        <v>3.4632330908088661E-3</v>
      </c>
      <c r="K40" s="100">
        <f t="shared" si="6"/>
        <v>2.3088220605392441E-3</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0.11206819349741888</v>
      </c>
      <c r="D41" s="418">
        <f>Dry_Matter_Content!E28</f>
        <v>0.44</v>
      </c>
      <c r="E41" s="284">
        <f>MCF!R40</f>
        <v>0.6</v>
      </c>
      <c r="F41" s="67">
        <f t="shared" si="0"/>
        <v>8.8758009249955746E-3</v>
      </c>
      <c r="G41" s="67">
        <f t="shared" si="1"/>
        <v>8.8758009249955746E-3</v>
      </c>
      <c r="H41" s="67">
        <f t="shared" si="2"/>
        <v>0</v>
      </c>
      <c r="I41" s="67">
        <f t="shared" si="3"/>
        <v>3.1609295651671261E-2</v>
      </c>
      <c r="J41" s="67">
        <f t="shared" si="4"/>
        <v>4.2126268603189503E-3</v>
      </c>
      <c r="K41" s="100">
        <f t="shared" si="6"/>
        <v>2.8084179068793001E-3</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0.12047026096025125</v>
      </c>
      <c r="D42" s="418">
        <f>Dry_Matter_Content!E29</f>
        <v>0.44</v>
      </c>
      <c r="E42" s="284">
        <f>MCF!R41</f>
        <v>0.6</v>
      </c>
      <c r="F42" s="67">
        <f t="shared" si="0"/>
        <v>9.5412446680518976E-3</v>
      </c>
      <c r="G42" s="67">
        <f t="shared" si="1"/>
        <v>9.5412446680518976E-3</v>
      </c>
      <c r="H42" s="67">
        <f t="shared" si="2"/>
        <v>0</v>
      </c>
      <c r="I42" s="67">
        <f t="shared" si="3"/>
        <v>3.6208895286760003E-2</v>
      </c>
      <c r="J42" s="67">
        <f t="shared" si="4"/>
        <v>4.941645032963158E-3</v>
      </c>
      <c r="K42" s="100">
        <f t="shared" si="6"/>
        <v>3.2944300219754385E-3</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0.12950181886950934</v>
      </c>
      <c r="D43" s="418">
        <f>Dry_Matter_Content!E30</f>
        <v>0.44</v>
      </c>
      <c r="E43" s="284">
        <f>MCF!R42</f>
        <v>0.6</v>
      </c>
      <c r="F43" s="67">
        <f t="shared" si="0"/>
        <v>1.0256544054465138E-2</v>
      </c>
      <c r="G43" s="67">
        <f t="shared" si="1"/>
        <v>1.0256544054465138E-2</v>
      </c>
      <c r="H43" s="67">
        <f t="shared" si="2"/>
        <v>0</v>
      </c>
      <c r="I43" s="67">
        <f t="shared" si="3"/>
        <v>4.0804715055727178E-2</v>
      </c>
      <c r="J43" s="67">
        <f t="shared" si="4"/>
        <v>5.6607242854979627E-3</v>
      </c>
      <c r="K43" s="100">
        <f t="shared" si="6"/>
        <v>3.7738161903319752E-3</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0.13920999821286198</v>
      </c>
      <c r="D44" s="418">
        <f>Dry_Matter_Content!E31</f>
        <v>0.44</v>
      </c>
      <c r="E44" s="284">
        <f>MCF!R43</f>
        <v>0.6</v>
      </c>
      <c r="F44" s="67">
        <f t="shared" si="0"/>
        <v>1.1025431858458667E-2</v>
      </c>
      <c r="G44" s="67">
        <f t="shared" si="1"/>
        <v>1.1025431858458667E-2</v>
      </c>
      <c r="H44" s="67">
        <f t="shared" si="2"/>
        <v>0</v>
      </c>
      <c r="I44" s="67">
        <f t="shared" si="3"/>
        <v>4.5450934302216431E-2</v>
      </c>
      <c r="J44" s="67">
        <f t="shared" si="4"/>
        <v>6.3792126119694113E-3</v>
      </c>
      <c r="K44" s="100">
        <f t="shared" si="6"/>
        <v>4.252808407979607E-3</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0.14964545654758848</v>
      </c>
      <c r="D45" s="418">
        <f>Dry_Matter_Content!E32</f>
        <v>0.44</v>
      </c>
      <c r="E45" s="284">
        <f>MCF!R44</f>
        <v>0.6</v>
      </c>
      <c r="F45" s="67">
        <f t="shared" si="0"/>
        <v>1.1851920158569007E-2</v>
      </c>
      <c r="G45" s="67">
        <f t="shared" si="1"/>
        <v>1.1851920158569007E-2</v>
      </c>
      <c r="H45" s="67">
        <f t="shared" si="2"/>
        <v>0</v>
      </c>
      <c r="I45" s="67">
        <f t="shared" si="3"/>
        <v>5.0197274310782719E-2</v>
      </c>
      <c r="J45" s="67">
        <f t="shared" si="4"/>
        <v>7.1055801500027205E-3</v>
      </c>
      <c r="K45" s="100">
        <f t="shared" si="6"/>
        <v>4.737053433335147E-3</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0.1608626417187087</v>
      </c>
      <c r="D46" s="418">
        <f>Dry_Matter_Content!E33</f>
        <v>0.44</v>
      </c>
      <c r="E46" s="284">
        <f>MCF!R45</f>
        <v>0.6</v>
      </c>
      <c r="F46" s="67">
        <f t="shared" si="0"/>
        <v>1.2740321224121729E-2</v>
      </c>
      <c r="G46" s="67">
        <f t="shared" si="1"/>
        <v>1.2740321224121729E-2</v>
      </c>
      <c r="H46" s="67">
        <f t="shared" si="2"/>
        <v>0</v>
      </c>
      <c r="I46" s="67">
        <f t="shared" si="3"/>
        <v>5.5089995449166596E-2</v>
      </c>
      <c r="J46" s="67">
        <f t="shared" si="4"/>
        <v>7.847600085737854E-3</v>
      </c>
      <c r="K46" s="100">
        <f t="shared" si="6"/>
        <v>5.2317333904919024E-3</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0.17292007528687039</v>
      </c>
      <c r="D47" s="418">
        <f>Dry_Matter_Content!E34</f>
        <v>0.44</v>
      </c>
      <c r="E47" s="284">
        <f>MCF!R46</f>
        <v>0.6</v>
      </c>
      <c r="F47" s="67">
        <f t="shared" si="0"/>
        <v>1.3695269962720136E-2</v>
      </c>
      <c r="G47" s="67">
        <f t="shared" si="1"/>
        <v>1.3695269962720136E-2</v>
      </c>
      <c r="H47" s="67">
        <f t="shared" si="2"/>
        <v>0</v>
      </c>
      <c r="I47" s="67">
        <f t="shared" si="3"/>
        <v>6.0172760869636882E-2</v>
      </c>
      <c r="J47" s="67">
        <f t="shared" si="4"/>
        <v>8.6125045422498474E-3</v>
      </c>
      <c r="K47" s="100">
        <f t="shared" si="6"/>
        <v>5.7416696948332313E-3</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0.18588065713826468</v>
      </c>
      <c r="D48" s="418">
        <f>Dry_Matter_Content!E35</f>
        <v>0.44</v>
      </c>
      <c r="E48" s="284">
        <f>MCF!R47</f>
        <v>0.6</v>
      </c>
      <c r="F48" s="67">
        <f t="shared" si="0"/>
        <v>1.472174804535056E-2</v>
      </c>
      <c r="G48" s="67">
        <f t="shared" si="1"/>
        <v>1.472174804535056E-2</v>
      </c>
      <c r="H48" s="67">
        <f t="shared" si="2"/>
        <v>0</v>
      </c>
      <c r="I48" s="67">
        <f t="shared" si="3"/>
        <v>6.5487389308530819E-2</v>
      </c>
      <c r="J48" s="67">
        <f t="shared" si="4"/>
        <v>9.4071196064566282E-3</v>
      </c>
      <c r="K48" s="100">
        <f t="shared" si="6"/>
        <v>6.2714130709710849E-3</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0.19987808250000005</v>
      </c>
      <c r="D49" s="418">
        <f>Dry_Matter_Content!E36</f>
        <v>0.44</v>
      </c>
      <c r="E49" s="284">
        <f>MCF!R48</f>
        <v>0.6</v>
      </c>
      <c r="F49" s="67">
        <f t="shared" si="0"/>
        <v>1.5830344134000002E-2</v>
      </c>
      <c r="G49" s="67">
        <f t="shared" si="1"/>
        <v>1.5830344134000002E-2</v>
      </c>
      <c r="H49" s="67">
        <f t="shared" si="2"/>
        <v>0</v>
      </c>
      <c r="I49" s="67">
        <f t="shared" si="3"/>
        <v>7.1079750424357629E-2</v>
      </c>
      <c r="J49" s="67">
        <f t="shared" si="4"/>
        <v>1.0237983018173186E-2</v>
      </c>
      <c r="K49" s="100">
        <f t="shared" si="6"/>
        <v>6.8253220121154571E-3</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5.9967484605482409E-2</v>
      </c>
      <c r="J50" s="67">
        <f t="shared" si="4"/>
        <v>1.1112265818875222E-2</v>
      </c>
      <c r="K50" s="100">
        <f t="shared" si="6"/>
        <v>7.4081772125834814E-3</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5.0592456901430778E-2</v>
      </c>
      <c r="J51" s="67">
        <f t="shared" si="4"/>
        <v>9.3750277040516288E-3</v>
      </c>
      <c r="K51" s="100">
        <f t="shared" si="6"/>
        <v>6.2500184693677525E-3</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4.2683075872906047E-2</v>
      </c>
      <c r="J52" s="67">
        <f t="shared" si="4"/>
        <v>7.909381028524733E-3</v>
      </c>
      <c r="K52" s="100">
        <f t="shared" si="6"/>
        <v>5.2729206856831547E-3</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3.6010209378084808E-2</v>
      </c>
      <c r="J53" s="67">
        <f t="shared" si="4"/>
        <v>6.6728664948212365E-3</v>
      </c>
      <c r="K53" s="100">
        <f t="shared" si="6"/>
        <v>4.4485776632141576E-3</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3.0380546690559295E-2</v>
      </c>
      <c r="J54" s="67">
        <f t="shared" si="4"/>
        <v>5.6296626875255119E-3</v>
      </c>
      <c r="K54" s="100">
        <f t="shared" si="6"/>
        <v>3.753108458350341E-3</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2.5630998351788579E-2</v>
      </c>
      <c r="J55" s="67">
        <f t="shared" si="4"/>
        <v>4.7495483387707156E-3</v>
      </c>
      <c r="K55" s="100">
        <f t="shared" si="6"/>
        <v>3.1663655591804771E-3</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2.1623971523643926E-2</v>
      </c>
      <c r="J56" s="67">
        <f t="shared" si="4"/>
        <v>4.0070268281446548E-3</v>
      </c>
      <c r="K56" s="100">
        <f t="shared" si="6"/>
        <v>2.6713512187631029E-3</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1.8243383969580477E-2</v>
      </c>
      <c r="J57" s="67">
        <f t="shared" si="4"/>
        <v>3.3805875540634492E-3</v>
      </c>
      <c r="K57" s="100">
        <f t="shared" si="6"/>
        <v>2.2537250360422992E-3</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1.5391301190793519E-2</v>
      </c>
      <c r="J58" s="67">
        <f t="shared" si="4"/>
        <v>2.8520827787869574E-3</v>
      </c>
      <c r="K58" s="100">
        <f t="shared" si="6"/>
        <v>1.9013885191913049E-3</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1.2985099296310516E-2</v>
      </c>
      <c r="J59" s="67">
        <f t="shared" si="4"/>
        <v>2.4062018944830026E-3</v>
      </c>
      <c r="K59" s="100">
        <f t="shared" si="6"/>
        <v>1.6041345963220017E-3</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1.0955071416307643E-2</v>
      </c>
      <c r="J60" s="67">
        <f t="shared" si="4"/>
        <v>2.0300278800028733E-3</v>
      </c>
      <c r="K60" s="100">
        <f t="shared" si="6"/>
        <v>1.3533519200019154E-3</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9.2424083172394731E-3</v>
      </c>
      <c r="J61" s="67">
        <f t="shared" si="4"/>
        <v>1.71266309906817E-3</v>
      </c>
      <c r="K61" s="100">
        <f t="shared" si="6"/>
        <v>1.1417753993787799E-3</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7.7974947178727312E-3</v>
      </c>
      <c r="J62" s="67">
        <f t="shared" si="4"/>
        <v>1.4449135993667417E-3</v>
      </c>
      <c r="K62" s="100">
        <f t="shared" si="6"/>
        <v>9.632757329111611E-4</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6.5784719510653686E-3</v>
      </c>
      <c r="J63" s="67">
        <f t="shared" si="4"/>
        <v>1.2190227668073628E-3</v>
      </c>
      <c r="K63" s="100">
        <f t="shared" si="6"/>
        <v>8.1268184453824185E-4</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5.550025332080019E-3</v>
      </c>
      <c r="J64" s="67">
        <f t="shared" si="4"/>
        <v>1.0284466189853499E-3</v>
      </c>
      <c r="K64" s="100">
        <f t="shared" si="6"/>
        <v>6.8563107932356651E-4</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4.682361103894573E-3</v>
      </c>
      <c r="J65" s="67">
        <f t="shared" si="4"/>
        <v>8.6766422818544621E-4</v>
      </c>
      <c r="K65" s="100">
        <f t="shared" si="6"/>
        <v>5.7844281879029747E-4</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3.9503433219552552E-3</v>
      </c>
      <c r="J66" s="67">
        <f t="shared" si="4"/>
        <v>7.3201778193931729E-4</v>
      </c>
      <c r="K66" s="100">
        <f t="shared" si="6"/>
        <v>4.8801185462621149E-4</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3.3327656742101297E-3</v>
      </c>
      <c r="J67" s="67">
        <f t="shared" si="4"/>
        <v>6.1757764774512567E-4</v>
      </c>
      <c r="K67" s="100">
        <f t="shared" si="6"/>
        <v>4.1171843183008378E-4</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2.8117371412912122E-3</v>
      </c>
      <c r="J68" s="67">
        <f t="shared" si="4"/>
        <v>5.2102853291891753E-4</v>
      </c>
      <c r="K68" s="100">
        <f t="shared" si="6"/>
        <v>3.4735235527927832E-4</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2.3721636996246907E-3</v>
      </c>
      <c r="J69" s="67">
        <f t="shared" si="4"/>
        <v>4.3957344166652146E-4</v>
      </c>
      <c r="K69" s="100">
        <f t="shared" si="6"/>
        <v>2.9304896111101431E-4</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2.0013110525804638E-3</v>
      </c>
      <c r="J70" s="67">
        <f t="shared" si="4"/>
        <v>3.7085264704422697E-4</v>
      </c>
      <c r="K70" s="100">
        <f t="shared" si="6"/>
        <v>2.4723509802948465E-4</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1.6884357221276125E-3</v>
      </c>
      <c r="J71" s="67">
        <f t="shared" si="4"/>
        <v>3.1287533045285117E-4</v>
      </c>
      <c r="K71" s="100">
        <f t="shared" si="6"/>
        <v>2.085835536352341E-4</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1.4244738138435749E-3</v>
      </c>
      <c r="J72" s="67">
        <f t="shared" si="4"/>
        <v>2.6396190828403761E-4</v>
      </c>
      <c r="K72" s="100">
        <f t="shared" si="6"/>
        <v>1.7597460552269174E-4</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1.2017784389026908E-3</v>
      </c>
      <c r="J73" s="67">
        <f t="shared" si="4"/>
        <v>2.2269537494088405E-4</v>
      </c>
      <c r="K73" s="100">
        <f t="shared" si="6"/>
        <v>1.484635832939227E-4</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1.013898186246327E-3</v>
      </c>
      <c r="J74" s="67">
        <f t="shared" si="4"/>
        <v>1.8788025265636384E-4</v>
      </c>
      <c r="K74" s="100">
        <f t="shared" si="6"/>
        <v>1.2525350177090922E-4</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8.5539022734691357E-4</v>
      </c>
      <c r="J75" s="67">
        <f t="shared" si="4"/>
        <v>1.5850795889941344E-4</v>
      </c>
      <c r="K75" s="100">
        <f t="shared" si="6"/>
        <v>1.0567197259960895E-4</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7.2166263927297275E-4</v>
      </c>
      <c r="J76" s="67">
        <f t="shared" si="4"/>
        <v>1.3372758807394077E-4</v>
      </c>
      <c r="K76" s="100">
        <f t="shared" si="6"/>
        <v>8.9151725382627175E-5</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6.0884137820669474E-4</v>
      </c>
      <c r="J77" s="67">
        <f t="shared" si="4"/>
        <v>1.1282126106627798E-4</v>
      </c>
      <c r="K77" s="100">
        <f t="shared" si="6"/>
        <v>7.5214174044185316E-5</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5.1365804968104059E-4</v>
      </c>
      <c r="J78" s="67">
        <f t="shared" si="4"/>
        <v>9.5183328525654136E-5</v>
      </c>
      <c r="K78" s="100">
        <f t="shared" si="6"/>
        <v>6.3455552350436082E-5</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4.3335522427741127E-4</v>
      </c>
      <c r="J79" s="67">
        <f t="shared" si="4"/>
        <v>8.0302825403629334E-5</v>
      </c>
      <c r="K79" s="100">
        <f t="shared" si="6"/>
        <v>5.3535216935752885E-5</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3.6560655581108692E-4</v>
      </c>
      <c r="J80" s="67">
        <f t="shared" si="4"/>
        <v>6.774866846632437E-5</v>
      </c>
      <c r="K80" s="100">
        <f t="shared" si="6"/>
        <v>4.5165778977549578E-5</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3.0844938785479616E-4</v>
      </c>
      <c r="J81" s="67">
        <f t="shared" si="4"/>
        <v>5.715716795629075E-5</v>
      </c>
      <c r="K81" s="100">
        <f t="shared" si="6"/>
        <v>3.8104778637527162E-5</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2.6022789623378345E-4</v>
      </c>
      <c r="J82" s="67">
        <f t="shared" si="4"/>
        <v>4.8221491621012737E-5</v>
      </c>
      <c r="K82" s="100">
        <f t="shared" si="6"/>
        <v>3.2147661080675156E-5</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2.1954512034933767E-4</v>
      </c>
      <c r="J83" s="67">
        <f t="shared" ref="J83:J99" si="16">I82*(1-$K$10)+H83</f>
        <v>4.0682775884445763E-5</v>
      </c>
      <c r="K83" s="100">
        <f t="shared" si="6"/>
        <v>2.7121850589630509E-5</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1.8522249369415494E-4</v>
      </c>
      <c r="J84" s="67">
        <f t="shared" si="16"/>
        <v>3.4322626655182716E-5</v>
      </c>
      <c r="K84" s="100">
        <f t="shared" si="6"/>
        <v>2.2881751103455142E-5</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1.5626570117200408E-4</v>
      </c>
      <c r="J85" s="67">
        <f t="shared" si="16"/>
        <v>2.8956792522150877E-5</v>
      </c>
      <c r="K85" s="100">
        <f t="shared" ref="K85:K99" si="18">J85*CH4_fraction*conv</f>
        <v>1.9304528348100585E-5</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1.3183587411958413E-4</v>
      </c>
      <c r="J86" s="67">
        <f t="shared" si="16"/>
        <v>2.4429827052419957E-5</v>
      </c>
      <c r="K86" s="100">
        <f t="shared" si="18"/>
        <v>1.6286551368279971E-5</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1.1122528855992287E-4</v>
      </c>
      <c r="J87" s="67">
        <f t="shared" si="16"/>
        <v>2.0610585559661256E-5</v>
      </c>
      <c r="K87" s="100">
        <f t="shared" si="18"/>
        <v>1.3740390373107504E-5</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9.3836862673787183E-5</v>
      </c>
      <c r="J88" s="67">
        <f t="shared" si="16"/>
        <v>1.7388425886135687E-5</v>
      </c>
      <c r="K88" s="100">
        <f t="shared" si="18"/>
        <v>1.1592283924090458E-5</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7.9166859537660713E-5</v>
      </c>
      <c r="J89" s="67">
        <f t="shared" si="16"/>
        <v>1.4670003136126475E-5</v>
      </c>
      <c r="K89" s="100">
        <f t="shared" si="18"/>
        <v>9.7800020907509829E-6</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6.6790294032352193E-5</v>
      </c>
      <c r="J90" s="67">
        <f t="shared" si="16"/>
        <v>1.2376565505308518E-5</v>
      </c>
      <c r="K90" s="100">
        <f t="shared" si="18"/>
        <v>8.2510436702056787E-6</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5.6348621165222953E-5</v>
      </c>
      <c r="J91" s="67">
        <f t="shared" si="16"/>
        <v>1.044167286712924E-5</v>
      </c>
      <c r="K91" s="100">
        <f t="shared" si="18"/>
        <v>6.9611152447528259E-6</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4.7539349140816925E-5</v>
      </c>
      <c r="J92" s="67">
        <f t="shared" si="16"/>
        <v>8.8092720244060251E-6</v>
      </c>
      <c r="K92" s="100">
        <f t="shared" si="18"/>
        <v>5.8728480162706834E-6</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4.0107276273998762E-5</v>
      </c>
      <c r="J93" s="67">
        <f t="shared" si="16"/>
        <v>7.4320728668181627E-6</v>
      </c>
      <c r="K93" s="100">
        <f t="shared" si="18"/>
        <v>4.9547152445454418E-6</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3.3837097881883657E-5</v>
      </c>
      <c r="J94" s="67">
        <f t="shared" si="16"/>
        <v>6.2701783921151051E-6</v>
      </c>
      <c r="K94" s="100">
        <f t="shared" si="18"/>
        <v>4.1801189280767362E-6</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2.8547168978673261E-5</v>
      </c>
      <c r="J95" s="67">
        <f t="shared" si="16"/>
        <v>5.2899289032103982E-6</v>
      </c>
      <c r="K95" s="100">
        <f t="shared" si="18"/>
        <v>3.5266192688069321E-6</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2.4084242080738351E-5</v>
      </c>
      <c r="J96" s="67">
        <f t="shared" si="16"/>
        <v>4.4629268979349098E-6</v>
      </c>
      <c r="K96" s="100">
        <f t="shared" si="18"/>
        <v>2.975284598623273E-6</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2.0319027677909027E-5</v>
      </c>
      <c r="J97" s="67">
        <f t="shared" si="16"/>
        <v>3.7652144028293235E-6</v>
      </c>
      <c r="K97" s="100">
        <f t="shared" si="18"/>
        <v>2.5101429352195487E-6</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1.7142448759299963E-5</v>
      </c>
      <c r="J98" s="67">
        <f t="shared" si="16"/>
        <v>3.1765789186090635E-6</v>
      </c>
      <c r="K98" s="100">
        <f t="shared" si="18"/>
        <v>2.1177192790727087E-6</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1.4462480888527708E-5</v>
      </c>
      <c r="J99" s="68">
        <f t="shared" si="16"/>
        <v>2.6799678707722542E-6</v>
      </c>
      <c r="K99" s="102">
        <f t="shared" si="18"/>
        <v>1.7866452471815027E-6</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5.9912622000000006E-2</v>
      </c>
      <c r="Q36" s="284">
        <f>MCF!R35</f>
        <v>0.6</v>
      </c>
      <c r="R36" s="67">
        <f t="shared" si="5"/>
        <v>7.7287282379999997E-3</v>
      </c>
      <c r="S36" s="67">
        <f t="shared" si="7"/>
        <v>7.7287282379999997E-3</v>
      </c>
      <c r="T36" s="67">
        <f t="shared" si="8"/>
        <v>0</v>
      </c>
      <c r="U36" s="67">
        <f t="shared" si="9"/>
        <v>7.7287282379999997E-3</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6.440553632700001E-2</v>
      </c>
      <c r="Q37" s="284">
        <f>MCF!R36</f>
        <v>0.6</v>
      </c>
      <c r="R37" s="67">
        <f t="shared" si="5"/>
        <v>8.308314186183002E-3</v>
      </c>
      <c r="S37" s="67">
        <f t="shared" si="7"/>
        <v>8.308314186183002E-3</v>
      </c>
      <c r="T37" s="67">
        <f t="shared" si="8"/>
        <v>0</v>
      </c>
      <c r="U37" s="67">
        <f t="shared" si="9"/>
        <v>1.5771216033578599E-2</v>
      </c>
      <c r="V37" s="67">
        <f t="shared" si="10"/>
        <v>2.6582639060440178E-4</v>
      </c>
      <c r="W37" s="100">
        <f t="shared" si="11"/>
        <v>1.7721759373626785E-4</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6.9235141783104012E-2</v>
      </c>
      <c r="Q38" s="284">
        <f>MCF!R37</f>
        <v>0.6</v>
      </c>
      <c r="R38" s="67">
        <f t="shared" si="5"/>
        <v>8.931333290020417E-3</v>
      </c>
      <c r="S38" s="67">
        <f t="shared" si="7"/>
        <v>8.931333290020417E-3</v>
      </c>
      <c r="T38" s="67">
        <f t="shared" si="8"/>
        <v>0</v>
      </c>
      <c r="U38" s="67">
        <f t="shared" si="9"/>
        <v>2.4160104913012084E-2</v>
      </c>
      <c r="V38" s="67">
        <f t="shared" si="10"/>
        <v>5.4244441058692969E-4</v>
      </c>
      <c r="W38" s="100">
        <f t="shared" si="11"/>
        <v>3.6162960705795309E-4</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7.4426652532712606E-2</v>
      </c>
      <c r="Q39" s="284">
        <f>MCF!R38</f>
        <v>0.6</v>
      </c>
      <c r="R39" s="67">
        <f t="shared" si="5"/>
        <v>9.6010381767199244E-3</v>
      </c>
      <c r="S39" s="67">
        <f t="shared" si="7"/>
        <v>9.6010381767199244E-3</v>
      </c>
      <c r="T39" s="67">
        <f t="shared" si="8"/>
        <v>0</v>
      </c>
      <c r="U39" s="67">
        <f t="shared" si="9"/>
        <v>3.2930166338075433E-2</v>
      </c>
      <c r="V39" s="67">
        <f t="shared" si="10"/>
        <v>8.3097675165657409E-4</v>
      </c>
      <c r="W39" s="100">
        <f t="shared" si="11"/>
        <v>5.5398450110438269E-4</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8.0007169781201884E-2</v>
      </c>
      <c r="Q40" s="284">
        <f>MCF!R39</f>
        <v>0.6</v>
      </c>
      <c r="R40" s="67">
        <f t="shared" si="5"/>
        <v>1.0320924901775042E-2</v>
      </c>
      <c r="S40" s="67">
        <f t="shared" si="7"/>
        <v>1.0320924901775042E-2</v>
      </c>
      <c r="T40" s="67">
        <f t="shared" si="8"/>
        <v>0</v>
      </c>
      <c r="U40" s="67">
        <f t="shared" si="9"/>
        <v>4.211847187608328E-2</v>
      </c>
      <c r="V40" s="67">
        <f t="shared" si="10"/>
        <v>1.1326193637672013E-3</v>
      </c>
      <c r="W40" s="100">
        <f t="shared" si="11"/>
        <v>7.5507957584480085E-4</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8.60058229166238E-2</v>
      </c>
      <c r="Q41" s="284">
        <f>MCF!R40</f>
        <v>0.6</v>
      </c>
      <c r="R41" s="67">
        <f t="shared" si="5"/>
        <v>1.1094751156244469E-2</v>
      </c>
      <c r="S41" s="67">
        <f t="shared" si="7"/>
        <v>1.1094751156244469E-2</v>
      </c>
      <c r="T41" s="67">
        <f t="shared" si="8"/>
        <v>0</v>
      </c>
      <c r="U41" s="67">
        <f t="shared" si="9"/>
        <v>5.1764575724282468E-2</v>
      </c>
      <c r="V41" s="67">
        <f t="shared" si="10"/>
        <v>1.4486473080452783E-3</v>
      </c>
      <c r="W41" s="100">
        <f t="shared" si="11"/>
        <v>9.6576487203018551E-4</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9.2453921202053285E-2</v>
      </c>
      <c r="Q42" s="284">
        <f>MCF!R41</f>
        <v>0.6</v>
      </c>
      <c r="R42" s="67">
        <f t="shared" si="5"/>
        <v>1.1926555835064873E-2</v>
      </c>
      <c r="S42" s="67">
        <f t="shared" si="7"/>
        <v>1.1926555835064873E-2</v>
      </c>
      <c r="T42" s="67">
        <f t="shared" si="8"/>
        <v>0</v>
      </c>
      <c r="U42" s="67">
        <f t="shared" si="9"/>
        <v>6.1910710524706966E-2</v>
      </c>
      <c r="V42" s="67">
        <f t="shared" si="10"/>
        <v>1.7804210346403756E-3</v>
      </c>
      <c r="W42" s="100">
        <f t="shared" si="11"/>
        <v>1.1869473564269169E-3</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9.9385116806832749E-2</v>
      </c>
      <c r="Q43" s="284">
        <f>MCF!R42</f>
        <v>0.6</v>
      </c>
      <c r="R43" s="67">
        <f t="shared" si="5"/>
        <v>1.2820680068081423E-2</v>
      </c>
      <c r="S43" s="67">
        <f t="shared" si="7"/>
        <v>1.2820680068081423E-2</v>
      </c>
      <c r="T43" s="67">
        <f t="shared" si="8"/>
        <v>0</v>
      </c>
      <c r="U43" s="67">
        <f t="shared" si="9"/>
        <v>7.26019974750928E-2</v>
      </c>
      <c r="V43" s="67">
        <f t="shared" si="10"/>
        <v>2.1293931176955953E-3</v>
      </c>
      <c r="W43" s="100">
        <f t="shared" si="11"/>
        <v>1.4195954117970635E-3</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0.10683558002382432</v>
      </c>
      <c r="Q44" s="284">
        <f>MCF!R43</f>
        <v>0.6</v>
      </c>
      <c r="R44" s="67">
        <f t="shared" si="5"/>
        <v>1.3781789823073336E-2</v>
      </c>
      <c r="S44" s="67">
        <f t="shared" si="7"/>
        <v>1.3781789823073336E-2</v>
      </c>
      <c r="T44" s="67">
        <f t="shared" si="8"/>
        <v>0</v>
      </c>
      <c r="U44" s="67">
        <f t="shared" si="9"/>
        <v>8.3886671816141109E-2</v>
      </c>
      <c r="V44" s="67">
        <f t="shared" si="10"/>
        <v>2.4971154820250274E-3</v>
      </c>
      <c r="W44" s="100">
        <f t="shared" si="11"/>
        <v>1.6647436546833516E-3</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0.11484418758303302</v>
      </c>
      <c r="Q45" s="284">
        <f>MCF!R44</f>
        <v>0.6</v>
      </c>
      <c r="R45" s="67">
        <f t="shared" si="5"/>
        <v>1.4814900198211261E-2</v>
      </c>
      <c r="S45" s="67">
        <f t="shared" si="7"/>
        <v>1.4814900198211261E-2</v>
      </c>
      <c r="T45" s="67">
        <f t="shared" si="8"/>
        <v>0</v>
      </c>
      <c r="U45" s="67">
        <f t="shared" si="9"/>
        <v>9.5816324855698062E-2</v>
      </c>
      <c r="V45" s="67">
        <f t="shared" si="10"/>
        <v>2.8852471586543046E-3</v>
      </c>
      <c r="W45" s="100">
        <f t="shared" si="11"/>
        <v>1.9234981057695364E-3</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0.12345272503993925</v>
      </c>
      <c r="Q46" s="284">
        <f>MCF!R45</f>
        <v>0.6</v>
      </c>
      <c r="R46" s="67">
        <f t="shared" si="5"/>
        <v>1.5925401530152161E-2</v>
      </c>
      <c r="S46" s="67">
        <f t="shared" si="7"/>
        <v>1.5925401530152161E-2</v>
      </c>
      <c r="T46" s="67">
        <f t="shared" si="8"/>
        <v>0</v>
      </c>
      <c r="U46" s="67">
        <f t="shared" si="9"/>
        <v>0.10844616377670871</v>
      </c>
      <c r="V46" s="67">
        <f t="shared" si="10"/>
        <v>3.295562609141523E-3</v>
      </c>
      <c r="W46" s="100">
        <f t="shared" si="11"/>
        <v>2.1970417394276817E-3</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0.1327061042899238</v>
      </c>
      <c r="Q47" s="284">
        <f>MCF!R46</f>
        <v>0.6</v>
      </c>
      <c r="R47" s="67">
        <f t="shared" si="5"/>
        <v>1.711908745340017E-2</v>
      </c>
      <c r="S47" s="67">
        <f t="shared" si="7"/>
        <v>1.711908745340017E-2</v>
      </c>
      <c r="T47" s="67">
        <f t="shared" si="8"/>
        <v>0</v>
      </c>
      <c r="U47" s="67">
        <f t="shared" si="9"/>
        <v>0.12183529056854521</v>
      </c>
      <c r="V47" s="67">
        <f t="shared" si="10"/>
        <v>3.7299606615636702E-3</v>
      </c>
      <c r="W47" s="100">
        <f t="shared" si="11"/>
        <v>2.4866404410424465E-3</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0.14265259733866825</v>
      </c>
      <c r="Q48" s="284">
        <f>MCF!R47</f>
        <v>0.6</v>
      </c>
      <c r="R48" s="67">
        <f t="shared" si="5"/>
        <v>1.8402185056688204E-2</v>
      </c>
      <c r="S48" s="67">
        <f t="shared" si="7"/>
        <v>1.8402185056688204E-2</v>
      </c>
      <c r="T48" s="67">
        <f t="shared" si="8"/>
        <v>0</v>
      </c>
      <c r="U48" s="67">
        <f t="shared" si="9"/>
        <v>0.13604700152098986</v>
      </c>
      <c r="V48" s="67">
        <f t="shared" si="10"/>
        <v>4.1904741042435509E-3</v>
      </c>
      <c r="W48" s="100">
        <f t="shared" si="11"/>
        <v>2.7936494028290336E-3</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0.15339480750000004</v>
      </c>
      <c r="Q49" s="284">
        <f>MCF!R48</f>
        <v>0.6</v>
      </c>
      <c r="R49" s="67">
        <f t="shared" si="5"/>
        <v>1.9787930167500006E-2</v>
      </c>
      <c r="S49" s="67">
        <f t="shared" si="7"/>
        <v>1.9787930167500006E-2</v>
      </c>
      <c r="T49" s="67">
        <f t="shared" si="8"/>
        <v>0</v>
      </c>
      <c r="U49" s="67">
        <f t="shared" si="9"/>
        <v>0.1511556517017692</v>
      </c>
      <c r="V49" s="67">
        <f t="shared" si="10"/>
        <v>4.6792799867206684E-3</v>
      </c>
      <c r="W49" s="100">
        <f t="shared" si="11"/>
        <v>3.1195199911471122E-3</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0.14595671598117058</v>
      </c>
      <c r="V50" s="67">
        <f t="shared" si="10"/>
        <v>5.1989357205986172E-3</v>
      </c>
      <c r="W50" s="100">
        <f t="shared" si="11"/>
        <v>3.4659571470657445E-3</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0.14093659549058563</v>
      </c>
      <c r="V51" s="67">
        <f t="shared" si="10"/>
        <v>5.0201204905849584E-3</v>
      </c>
      <c r="W51" s="100">
        <f t="shared" si="11"/>
        <v>3.3467469937233053E-3</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0.13608913995461119</v>
      </c>
      <c r="V52" s="67">
        <f t="shared" si="10"/>
        <v>4.8474555359744285E-3</v>
      </c>
      <c r="W52" s="100">
        <f t="shared" si="11"/>
        <v>3.2316370239829522E-3</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0.13140841063400657</v>
      </c>
      <c r="V53" s="67">
        <f t="shared" si="10"/>
        <v>4.6807293206046329E-3</v>
      </c>
      <c r="W53" s="100">
        <f t="shared" si="11"/>
        <v>3.1204862137364218E-3</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0.12688867304999513</v>
      </c>
      <c r="V54" s="67">
        <f t="shared" si="10"/>
        <v>4.5197375840114332E-3</v>
      </c>
      <c r="W54" s="100">
        <f t="shared" si="11"/>
        <v>3.0131583893409555E-3</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0.12252438995881081</v>
      </c>
      <c r="V55" s="67">
        <f t="shared" si="10"/>
        <v>4.3642830911843266E-3</v>
      </c>
      <c r="W55" s="100">
        <f t="shared" si="11"/>
        <v>2.9095220607895508E-3</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0.11831021456788191</v>
      </c>
      <c r="V56" s="67">
        <f t="shared" si="10"/>
        <v>4.2141753909289009E-3</v>
      </c>
      <c r="W56" s="100">
        <f t="shared" si="11"/>
        <v>2.8094502606192673E-3</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0.1142409839853416</v>
      </c>
      <c r="V57" s="67">
        <f t="shared" si="10"/>
        <v>4.0692305825402947E-3</v>
      </c>
      <c r="W57" s="100">
        <f t="shared" si="11"/>
        <v>2.7128203883601963E-3</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0.11031171289483976</v>
      </c>
      <c r="V58" s="67">
        <f t="shared" si="10"/>
        <v>3.9292710905018402E-3</v>
      </c>
      <c r="W58" s="100">
        <f t="shared" si="11"/>
        <v>2.6195140603345601E-3</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0.10651758744790692</v>
      </c>
      <c r="V59" s="67">
        <f t="shared" si="10"/>
        <v>3.7941254469328516E-3</v>
      </c>
      <c r="W59" s="100">
        <f t="shared" si="11"/>
        <v>2.5294169646219011E-3</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0.1028539593663879</v>
      </c>
      <c r="V60" s="67">
        <f t="shared" si="10"/>
        <v>3.6636280815190219E-3</v>
      </c>
      <c r="W60" s="100">
        <f t="shared" si="11"/>
        <v>2.442418721012681E-3</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9.931634024771982E-2</v>
      </c>
      <c r="V61" s="67">
        <f t="shared" si="10"/>
        <v>3.537619118668085E-3</v>
      </c>
      <c r="W61" s="100">
        <f t="shared" si="11"/>
        <v>2.3584127457787233E-3</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9.5900396066077601E-2</v>
      </c>
      <c r="V62" s="67">
        <f t="shared" si="10"/>
        <v>3.4159441816422218E-3</v>
      </c>
      <c r="W62" s="100">
        <f t="shared" si="11"/>
        <v>2.2772961210948146E-3</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9.2601941862650347E-2</v>
      </c>
      <c r="V63" s="67">
        <f t="shared" si="10"/>
        <v>3.29845420342725E-3</v>
      </c>
      <c r="W63" s="100">
        <f t="shared" si="11"/>
        <v>2.1989694689514999E-3</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8.9416936618543455E-2</v>
      </c>
      <c r="V64" s="67">
        <f t="shared" si="10"/>
        <v>3.1850052441068891E-3</v>
      </c>
      <c r="W64" s="100">
        <f t="shared" si="11"/>
        <v>2.1233368294045927E-3</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8.6341478304025096E-2</v>
      </c>
      <c r="V65" s="67">
        <f t="shared" si="10"/>
        <v>3.0754583145183646E-3</v>
      </c>
      <c r="W65" s="100">
        <f t="shared" si="11"/>
        <v>2.0503055430122429E-3</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8.3371799098051799E-2</v>
      </c>
      <c r="V66" s="67">
        <f t="shared" si="10"/>
        <v>2.9696792059732994E-3</v>
      </c>
      <c r="W66" s="100">
        <f t="shared" si="11"/>
        <v>1.9797861373155329E-3</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8.0504260772216507E-2</v>
      </c>
      <c r="V67" s="67">
        <f t="shared" si="10"/>
        <v>2.8675383258352873E-3</v>
      </c>
      <c r="W67" s="100">
        <f t="shared" si="11"/>
        <v>1.9116922172235247E-3</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7.7735350233463799E-2</v>
      </c>
      <c r="V68" s="67">
        <f t="shared" si="10"/>
        <v>2.7689105387527077E-3</v>
      </c>
      <c r="W68" s="100">
        <f t="shared" si="11"/>
        <v>1.8459403591684718E-3</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7.5061675220111521E-2</v>
      </c>
      <c r="V69" s="67">
        <f t="shared" si="10"/>
        <v>2.673675013352271E-3</v>
      </c>
      <c r="W69" s="100">
        <f t="shared" si="11"/>
        <v>1.782450008901514E-3</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7.2479960145906047E-2</v>
      </c>
      <c r="V70" s="67">
        <f t="shared" si="10"/>
        <v>2.5817150742054738E-3</v>
      </c>
      <c r="W70" s="100">
        <f t="shared" si="11"/>
        <v>1.7211433828036491E-3</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6.9987042087019433E-2</v>
      </c>
      <c r="V71" s="67">
        <f t="shared" si="10"/>
        <v>2.4929180588866111E-3</v>
      </c>
      <c r="W71" s="100">
        <f t="shared" si="11"/>
        <v>1.6619453725910741E-3</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6.7579866907072225E-2</v>
      </c>
      <c r="V72" s="67">
        <f t="shared" si="10"/>
        <v>2.4071751799472105E-3</v>
      </c>
      <c r="W72" s="100">
        <f t="shared" si="11"/>
        <v>1.6047834532981402E-3</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6.5255485515434419E-2</v>
      </c>
      <c r="V73" s="67">
        <f t="shared" si="10"/>
        <v>2.3243813916378085E-3</v>
      </c>
      <c r="W73" s="100">
        <f t="shared" si="11"/>
        <v>1.5495875944252055E-3</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6.3011050254220657E-2</v>
      </c>
      <c r="V74" s="67">
        <f t="shared" si="10"/>
        <v>2.244435261213768E-3</v>
      </c>
      <c r="W74" s="100">
        <f t="shared" si="11"/>
        <v>1.496290174142512E-3</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6.0843811409553174E-2</v>
      </c>
      <c r="V75" s="67">
        <f t="shared" si="10"/>
        <v>2.1672388446674806E-3</v>
      </c>
      <c r="W75" s="100">
        <f t="shared" si="11"/>
        <v>1.4448258964449871E-3</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5.8751113842818461E-2</v>
      </c>
      <c r="V76" s="67">
        <f t="shared" si="10"/>
        <v>2.0926975667347096E-3</v>
      </c>
      <c r="W76" s="100">
        <f t="shared" si="11"/>
        <v>1.3951317111564731E-3</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5.6730393737790395E-2</v>
      </c>
      <c r="V77" s="67">
        <f t="shared" si="10"/>
        <v>2.0207201050280658E-3</v>
      </c>
      <c r="W77" s="100">
        <f t="shared" si="11"/>
        <v>1.3471467366853772E-3</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5.4779175459634739E-2</v>
      </c>
      <c r="V78" s="67">
        <f t="shared" si="10"/>
        <v>1.9512182781556589E-3</v>
      </c>
      <c r="W78" s="100">
        <f t="shared" si="11"/>
        <v>1.3008121854371059E-3</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5.2895068521946871E-2</v>
      </c>
      <c r="V79" s="67">
        <f t="shared" si="10"/>
        <v>1.8841069376878672E-3</v>
      </c>
      <c r="W79" s="100">
        <f t="shared" si="11"/>
        <v>1.2560712917919115E-3</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5.1075764658107009E-2</v>
      </c>
      <c r="V80" s="67">
        <f t="shared" si="10"/>
        <v>1.8193038638398618E-3</v>
      </c>
      <c r="W80" s="100">
        <f t="shared" si="11"/>
        <v>1.2128692425599078E-3</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4.9319034993364923E-2</v>
      </c>
      <c r="V81" s="67">
        <f t="shared" si="10"/>
        <v>1.7567296647420887E-3</v>
      </c>
      <c r="W81" s="100">
        <f t="shared" si="11"/>
        <v>1.1711531098280591E-3</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4.7622727314189622E-2</v>
      </c>
      <c r="V82" s="67">
        <f t="shared" si="10"/>
        <v>1.6963076791753E-3</v>
      </c>
      <c r="W82" s="100">
        <f t="shared" si="11"/>
        <v>1.1308717861168666E-3</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4.598476343153865E-2</v>
      </c>
      <c r="V83" s="67">
        <f t="shared" si="10"/>
        <v>1.6379638826509719E-3</v>
      </c>
      <c r="W83" s="100">
        <f t="shared" si="11"/>
        <v>1.0919759217673146E-3</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4.4403136634816598E-2</v>
      </c>
      <c r="V84" s="67">
        <f t="shared" si="10"/>
        <v>1.5816267967220514E-3</v>
      </c>
      <c r="W84" s="100">
        <f t="shared" si="11"/>
        <v>1.0544178644813676E-3</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4.2875909233403682E-2</v>
      </c>
      <c r="V85" s="67">
        <f t="shared" ref="V85:V98" si="22">U84*(1-$W$10)+T85</f>
        <v>1.527227401412918E-3</v>
      </c>
      <c r="W85" s="100">
        <f t="shared" ref="W85:W99" si="23">V85*CH4_fraction*conv</f>
        <v>1.0181516009419452E-3</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4.1401210182742398E-2</v>
      </c>
      <c r="V86" s="67">
        <f t="shared" si="22"/>
        <v>1.4746990506612823E-3</v>
      </c>
      <c r="W86" s="100">
        <f t="shared" si="23"/>
        <v>9.831327004408549E-4</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3.997723279207397E-2</v>
      </c>
      <c r="V87" s="67">
        <f t="shared" si="22"/>
        <v>1.4239773906684254E-3</v>
      </c>
      <c r="W87" s="100">
        <f t="shared" si="23"/>
        <v>9.4931826044561689E-4</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3.8602232511016223E-2</v>
      </c>
      <c r="V88" s="67">
        <f t="shared" si="22"/>
        <v>1.3750002810577482E-3</v>
      </c>
      <c r="W88" s="100">
        <f t="shared" si="23"/>
        <v>9.1666685403849878E-4</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3.7274524792271183E-2</v>
      </c>
      <c r="V89" s="67">
        <f t="shared" si="22"/>
        <v>1.3277077187450379E-3</v>
      </c>
      <c r="W89" s="100">
        <f t="shared" si="23"/>
        <v>8.8513847916335856E-4</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3.5992483027843997E-2</v>
      </c>
      <c r="V90" s="67">
        <f t="shared" si="22"/>
        <v>1.2820417644271863E-3</v>
      </c>
      <c r="W90" s="100">
        <f t="shared" si="23"/>
        <v>8.546945096181242E-4</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3.4754536556244699E-2</v>
      </c>
      <c r="V91" s="67">
        <f t="shared" si="22"/>
        <v>1.2379464715992982E-3</v>
      </c>
      <c r="W91" s="100">
        <f t="shared" si="23"/>
        <v>8.252976477328654E-4</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3.3559168738231469E-2</v>
      </c>
      <c r="V92" s="67">
        <f t="shared" si="22"/>
        <v>1.1953678180132261E-3</v>
      </c>
      <c r="W92" s="100">
        <f t="shared" si="23"/>
        <v>7.9691187867548402E-4</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3.2404915098737906E-2</v>
      </c>
      <c r="V93" s="67">
        <f t="shared" si="22"/>
        <v>1.1542536394935599E-3</v>
      </c>
      <c r="W93" s="100">
        <f t="shared" si="23"/>
        <v>7.6950242632903992E-4</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3.1290361532707915E-2</v>
      </c>
      <c r="V94" s="67">
        <f t="shared" si="22"/>
        <v>1.1145535660299899E-3</v>
      </c>
      <c r="W94" s="100">
        <f t="shared" si="23"/>
        <v>7.4303571068665988E-4</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3.0214142572640171E-2</v>
      </c>
      <c r="V95" s="67">
        <f t="shared" si="22"/>
        <v>1.0762189600677435E-3</v>
      </c>
      <c r="W95" s="100">
        <f t="shared" si="23"/>
        <v>7.1747930671182893E-4</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2.9174939715719671E-2</v>
      </c>
      <c r="V96" s="67">
        <f t="shared" si="22"/>
        <v>1.0392028569204987E-3</v>
      </c>
      <c r="W96" s="100">
        <f t="shared" si="23"/>
        <v>6.9280190461366571E-4</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2.8171479808486902E-2</v>
      </c>
      <c r="V97" s="67">
        <f t="shared" si="22"/>
        <v>1.0034599072327704E-3</v>
      </c>
      <c r="W97" s="100">
        <f t="shared" si="23"/>
        <v>6.6897327148851353E-4</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2.7202533487065625E-2</v>
      </c>
      <c r="V98" s="67">
        <f t="shared" si="22"/>
        <v>9.6894632142127831E-4</v>
      </c>
      <c r="W98" s="100">
        <f t="shared" si="23"/>
        <v>6.4596421428085213E-4</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2.6266913671038394E-2</v>
      </c>
      <c r="V99" s="68">
        <f>U98*(1-$W$10)+T99</f>
        <v>9.3561981602723119E-4</v>
      </c>
      <c r="W99" s="102">
        <f t="shared" si="23"/>
        <v>6.2374654401815409E-4</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1.6339805999999998E-2</v>
      </c>
      <c r="D36" s="418">
        <f>Dry_Matter_Content!H23</f>
        <v>0.73</v>
      </c>
      <c r="E36" s="284">
        <f>MCF!R35</f>
        <v>0.6</v>
      </c>
      <c r="F36" s="67">
        <f t="shared" si="0"/>
        <v>1.0735252541999997E-3</v>
      </c>
      <c r="G36" s="67">
        <f t="shared" si="1"/>
        <v>1.0735252541999997E-3</v>
      </c>
      <c r="H36" s="67">
        <f t="shared" si="2"/>
        <v>0</v>
      </c>
      <c r="I36" s="67">
        <f t="shared" si="3"/>
        <v>1.0735252541999997E-3</v>
      </c>
      <c r="J36" s="67">
        <f t="shared" si="4"/>
        <v>0</v>
      </c>
      <c r="K36" s="100">
        <f t="shared" si="6"/>
        <v>0</v>
      </c>
      <c r="O36" s="96">
        <f>Amnt_Deposited!B31</f>
        <v>2017</v>
      </c>
      <c r="P36" s="99">
        <f>Amnt_Deposited!H31</f>
        <v>1.6339805999999998E-2</v>
      </c>
      <c r="Q36" s="284">
        <f>MCF!R35</f>
        <v>0.6</v>
      </c>
      <c r="R36" s="67">
        <f t="shared" si="5"/>
        <v>1.1764660319999998E-3</v>
      </c>
      <c r="S36" s="67">
        <f t="shared" si="7"/>
        <v>1.1764660319999998E-3</v>
      </c>
      <c r="T36" s="67">
        <f t="shared" si="8"/>
        <v>0</v>
      </c>
      <c r="U36" s="67">
        <f t="shared" si="9"/>
        <v>1.1764660319999998E-3</v>
      </c>
      <c r="V36" s="67">
        <f t="shared" si="10"/>
        <v>0</v>
      </c>
      <c r="W36" s="100">
        <f t="shared" si="11"/>
        <v>0</v>
      </c>
    </row>
    <row r="37" spans="2:23">
      <c r="B37" s="96">
        <f>Amnt_Deposited!B32</f>
        <v>2018</v>
      </c>
      <c r="C37" s="99">
        <f>Amnt_Deposited!H32</f>
        <v>1.7565146271E-2</v>
      </c>
      <c r="D37" s="418">
        <f>Dry_Matter_Content!H24</f>
        <v>0.73</v>
      </c>
      <c r="E37" s="284">
        <f>MCF!R36</f>
        <v>0.6</v>
      </c>
      <c r="F37" s="67">
        <f t="shared" si="0"/>
        <v>1.1540301100046999E-3</v>
      </c>
      <c r="G37" s="67">
        <f t="shared" si="1"/>
        <v>1.1540301100046999E-3</v>
      </c>
      <c r="H37" s="67">
        <f t="shared" si="2"/>
        <v>0</v>
      </c>
      <c r="I37" s="67">
        <f t="shared" si="3"/>
        <v>2.1549784225337416E-3</v>
      </c>
      <c r="J37" s="67">
        <f t="shared" si="4"/>
        <v>7.2576941670957835E-5</v>
      </c>
      <c r="K37" s="100">
        <f t="shared" si="6"/>
        <v>4.8384627780638552E-5</v>
      </c>
      <c r="O37" s="96">
        <f>Amnt_Deposited!B32</f>
        <v>2018</v>
      </c>
      <c r="P37" s="99">
        <f>Amnt_Deposited!H32</f>
        <v>1.7565146271E-2</v>
      </c>
      <c r="Q37" s="284">
        <f>MCF!R36</f>
        <v>0.6</v>
      </c>
      <c r="R37" s="67">
        <f t="shared" si="5"/>
        <v>1.2646905315119999E-3</v>
      </c>
      <c r="S37" s="67">
        <f t="shared" si="7"/>
        <v>1.2646905315119999E-3</v>
      </c>
      <c r="T37" s="67">
        <f t="shared" si="8"/>
        <v>0</v>
      </c>
      <c r="U37" s="67">
        <f t="shared" si="9"/>
        <v>2.3616201890780735E-3</v>
      </c>
      <c r="V37" s="67">
        <f t="shared" si="10"/>
        <v>7.9536374433926402E-5</v>
      </c>
      <c r="W37" s="100">
        <f t="shared" si="11"/>
        <v>5.3024249622617599E-5</v>
      </c>
    </row>
    <row r="38" spans="2:23">
      <c r="B38" s="96">
        <f>Amnt_Deposited!B33</f>
        <v>2019</v>
      </c>
      <c r="C38" s="99">
        <f>Amnt_Deposited!H33</f>
        <v>1.8882311395391999E-2</v>
      </c>
      <c r="D38" s="418">
        <f>Dry_Matter_Content!H25</f>
        <v>0.73</v>
      </c>
      <c r="E38" s="284">
        <f>MCF!R37</f>
        <v>0.6</v>
      </c>
      <c r="F38" s="67">
        <f t="shared" si="0"/>
        <v>1.2405678586772542E-3</v>
      </c>
      <c r="G38" s="67">
        <f t="shared" si="1"/>
        <v>1.2405678586772542E-3</v>
      </c>
      <c r="H38" s="67">
        <f t="shared" si="2"/>
        <v>0</v>
      </c>
      <c r="I38" s="67">
        <f t="shared" si="3"/>
        <v>3.2498564218783844E-3</v>
      </c>
      <c r="J38" s="67">
        <f t="shared" si="4"/>
        <v>1.4568985933261164E-4</v>
      </c>
      <c r="K38" s="100">
        <f t="shared" si="6"/>
        <v>9.7126572888407752E-5</v>
      </c>
      <c r="O38" s="96">
        <f>Amnt_Deposited!B33</f>
        <v>2019</v>
      </c>
      <c r="P38" s="99">
        <f>Amnt_Deposited!H33</f>
        <v>1.8882311395391999E-2</v>
      </c>
      <c r="Q38" s="284">
        <f>MCF!R37</f>
        <v>0.6</v>
      </c>
      <c r="R38" s="67">
        <f t="shared" si="5"/>
        <v>1.3595264204682238E-3</v>
      </c>
      <c r="S38" s="67">
        <f t="shared" si="7"/>
        <v>1.3595264204682238E-3</v>
      </c>
      <c r="T38" s="67">
        <f t="shared" si="8"/>
        <v>0</v>
      </c>
      <c r="U38" s="67">
        <f t="shared" si="9"/>
        <v>3.5614864897297368E-3</v>
      </c>
      <c r="V38" s="67">
        <f t="shared" si="10"/>
        <v>1.5966011981656073E-4</v>
      </c>
      <c r="W38" s="100">
        <f t="shared" si="11"/>
        <v>1.0644007987770714E-4</v>
      </c>
    </row>
    <row r="39" spans="2:23">
      <c r="B39" s="96">
        <f>Amnt_Deposited!B34</f>
        <v>2020</v>
      </c>
      <c r="C39" s="99">
        <f>Amnt_Deposited!H34</f>
        <v>2.0298177963467071E-2</v>
      </c>
      <c r="D39" s="418">
        <f>Dry_Matter_Content!H26</f>
        <v>0.73</v>
      </c>
      <c r="E39" s="284">
        <f>MCF!R38</f>
        <v>0.6</v>
      </c>
      <c r="F39" s="67">
        <f t="shared" si="0"/>
        <v>1.3335902921997865E-3</v>
      </c>
      <c r="G39" s="67">
        <f t="shared" si="1"/>
        <v>1.3335902921997865E-3</v>
      </c>
      <c r="H39" s="67">
        <f t="shared" si="2"/>
        <v>0</v>
      </c>
      <c r="I39" s="67">
        <f t="shared" si="3"/>
        <v>4.3637363355408503E-3</v>
      </c>
      <c r="J39" s="67">
        <f t="shared" si="4"/>
        <v>2.197103785373206E-4</v>
      </c>
      <c r="K39" s="100">
        <f t="shared" si="6"/>
        <v>1.4647358569154707E-4</v>
      </c>
      <c r="O39" s="96">
        <f>Amnt_Deposited!B34</f>
        <v>2020</v>
      </c>
      <c r="P39" s="99">
        <f>Amnt_Deposited!H34</f>
        <v>2.0298177963467071E-2</v>
      </c>
      <c r="Q39" s="284">
        <f>MCF!R38</f>
        <v>0.6</v>
      </c>
      <c r="R39" s="67">
        <f t="shared" si="5"/>
        <v>1.4614688133696291E-3</v>
      </c>
      <c r="S39" s="67">
        <f t="shared" si="7"/>
        <v>1.4614688133696291E-3</v>
      </c>
      <c r="T39" s="67">
        <f t="shared" si="8"/>
        <v>0</v>
      </c>
      <c r="U39" s="67">
        <f t="shared" si="9"/>
        <v>4.7821768060721647E-3</v>
      </c>
      <c r="V39" s="67">
        <f t="shared" si="10"/>
        <v>2.4077849702720068E-4</v>
      </c>
      <c r="W39" s="100">
        <f t="shared" si="11"/>
        <v>1.6051899801813378E-4</v>
      </c>
    </row>
    <row r="40" spans="2:23">
      <c r="B40" s="96">
        <f>Amnt_Deposited!B35</f>
        <v>2021</v>
      </c>
      <c r="C40" s="99">
        <f>Amnt_Deposited!H35</f>
        <v>2.182013721305506E-2</v>
      </c>
      <c r="D40" s="418">
        <f>Dry_Matter_Content!H27</f>
        <v>0.73</v>
      </c>
      <c r="E40" s="284">
        <f>MCF!R39</f>
        <v>0.6</v>
      </c>
      <c r="F40" s="67">
        <f t="shared" si="0"/>
        <v>1.4335830148977174E-3</v>
      </c>
      <c r="G40" s="67">
        <f t="shared" si="1"/>
        <v>1.4335830148977174E-3</v>
      </c>
      <c r="H40" s="67">
        <f t="shared" si="2"/>
        <v>0</v>
      </c>
      <c r="I40" s="67">
        <f t="shared" si="3"/>
        <v>5.5023038058550355E-3</v>
      </c>
      <c r="J40" s="67">
        <f t="shared" si="4"/>
        <v>2.9501554458353206E-4</v>
      </c>
      <c r="K40" s="100">
        <f t="shared" si="6"/>
        <v>1.9667702972235471E-4</v>
      </c>
      <c r="O40" s="96">
        <f>Amnt_Deposited!B35</f>
        <v>2021</v>
      </c>
      <c r="P40" s="99">
        <f>Amnt_Deposited!H35</f>
        <v>2.182013721305506E-2</v>
      </c>
      <c r="Q40" s="284">
        <f>MCF!R39</f>
        <v>0.6</v>
      </c>
      <c r="R40" s="67">
        <f t="shared" si="5"/>
        <v>1.5710498793399643E-3</v>
      </c>
      <c r="S40" s="67">
        <f t="shared" si="7"/>
        <v>1.5710498793399643E-3</v>
      </c>
      <c r="T40" s="67">
        <f t="shared" si="8"/>
        <v>0</v>
      </c>
      <c r="U40" s="67">
        <f t="shared" si="9"/>
        <v>6.029921979019217E-3</v>
      </c>
      <c r="V40" s="67">
        <f t="shared" si="10"/>
        <v>3.2330470639291184E-4</v>
      </c>
      <c r="W40" s="100">
        <f t="shared" si="11"/>
        <v>2.1553647092860788E-4</v>
      </c>
    </row>
    <row r="41" spans="2:23">
      <c r="B41" s="96">
        <f>Amnt_Deposited!B36</f>
        <v>2022</v>
      </c>
      <c r="C41" s="99">
        <f>Amnt_Deposited!H36</f>
        <v>2.345613352271558E-2</v>
      </c>
      <c r="D41" s="418">
        <f>Dry_Matter_Content!H28</f>
        <v>0.73</v>
      </c>
      <c r="E41" s="284">
        <f>MCF!R40</f>
        <v>0.6</v>
      </c>
      <c r="F41" s="67">
        <f t="shared" si="0"/>
        <v>1.5410679724424132E-3</v>
      </c>
      <c r="G41" s="67">
        <f t="shared" si="1"/>
        <v>1.5410679724424132E-3</v>
      </c>
      <c r="H41" s="67">
        <f t="shared" si="2"/>
        <v>0</v>
      </c>
      <c r="I41" s="67">
        <f t="shared" si="3"/>
        <v>6.6713820362666269E-3</v>
      </c>
      <c r="J41" s="67">
        <f t="shared" si="4"/>
        <v>3.7198974203082175E-4</v>
      </c>
      <c r="K41" s="100">
        <f t="shared" si="6"/>
        <v>2.4799316135388117E-4</v>
      </c>
      <c r="O41" s="96">
        <f>Amnt_Deposited!B36</f>
        <v>2022</v>
      </c>
      <c r="P41" s="99">
        <f>Amnt_Deposited!H36</f>
        <v>2.345613352271558E-2</v>
      </c>
      <c r="Q41" s="284">
        <f>MCF!R40</f>
        <v>0.6</v>
      </c>
      <c r="R41" s="67">
        <f t="shared" si="5"/>
        <v>1.6888416136355215E-3</v>
      </c>
      <c r="S41" s="67">
        <f t="shared" si="7"/>
        <v>1.6888416136355215E-3</v>
      </c>
      <c r="T41" s="67">
        <f t="shared" si="8"/>
        <v>0</v>
      </c>
      <c r="U41" s="67">
        <f t="shared" si="9"/>
        <v>7.3111036013880845E-3</v>
      </c>
      <c r="V41" s="67">
        <f t="shared" si="10"/>
        <v>4.0765999126665399E-4</v>
      </c>
      <c r="W41" s="100">
        <f t="shared" si="11"/>
        <v>2.7177332751110266E-4</v>
      </c>
    </row>
    <row r="42" spans="2:23">
      <c r="B42" s="96">
        <f>Amnt_Deposited!B37</f>
        <v>2023</v>
      </c>
      <c r="C42" s="99">
        <f>Amnt_Deposited!H37</f>
        <v>2.5214705782378166E-2</v>
      </c>
      <c r="D42" s="418">
        <f>Dry_Matter_Content!H29</f>
        <v>0.73</v>
      </c>
      <c r="E42" s="284">
        <f>MCF!R41</f>
        <v>0.6</v>
      </c>
      <c r="F42" s="67">
        <f t="shared" si="0"/>
        <v>1.6566061699022454E-3</v>
      </c>
      <c r="G42" s="67">
        <f t="shared" si="1"/>
        <v>1.6566061699022454E-3</v>
      </c>
      <c r="H42" s="67">
        <f t="shared" si="2"/>
        <v>0</v>
      </c>
      <c r="I42" s="67">
        <f t="shared" si="3"/>
        <v>7.8769615507488094E-3</v>
      </c>
      <c r="J42" s="67">
        <f t="shared" si="4"/>
        <v>4.510266554200631E-4</v>
      </c>
      <c r="K42" s="100">
        <f t="shared" si="6"/>
        <v>3.006844369467087E-4</v>
      </c>
      <c r="O42" s="96">
        <f>Amnt_Deposited!B37</f>
        <v>2023</v>
      </c>
      <c r="P42" s="99">
        <f>Amnt_Deposited!H37</f>
        <v>2.5214705782378166E-2</v>
      </c>
      <c r="Q42" s="284">
        <f>MCF!R41</f>
        <v>0.6</v>
      </c>
      <c r="R42" s="67">
        <f t="shared" si="5"/>
        <v>1.8154588163312279E-3</v>
      </c>
      <c r="S42" s="67">
        <f t="shared" si="7"/>
        <v>1.8154588163312279E-3</v>
      </c>
      <c r="T42" s="67">
        <f t="shared" si="8"/>
        <v>0</v>
      </c>
      <c r="U42" s="67">
        <f t="shared" si="9"/>
        <v>8.6322866309575998E-3</v>
      </c>
      <c r="V42" s="67">
        <f t="shared" si="10"/>
        <v>4.9427578676171304E-4</v>
      </c>
      <c r="W42" s="100">
        <f t="shared" si="11"/>
        <v>3.2951719117447532E-4</v>
      </c>
    </row>
    <row r="43" spans="2:23">
      <c r="B43" s="96">
        <f>Amnt_Deposited!B38</f>
        <v>2024</v>
      </c>
      <c r="C43" s="99">
        <f>Amnt_Deposited!H38</f>
        <v>2.7105031856408928E-2</v>
      </c>
      <c r="D43" s="418">
        <f>Dry_Matter_Content!H30</f>
        <v>0.73</v>
      </c>
      <c r="E43" s="284">
        <f>MCF!R42</f>
        <v>0.6</v>
      </c>
      <c r="F43" s="67">
        <f t="shared" si="0"/>
        <v>1.7808005929660666E-3</v>
      </c>
      <c r="G43" s="67">
        <f t="shared" si="1"/>
        <v>1.7808005929660666E-3</v>
      </c>
      <c r="H43" s="67">
        <f t="shared" si="2"/>
        <v>0</v>
      </c>
      <c r="I43" s="67">
        <f t="shared" si="3"/>
        <v>9.1252308625210301E-3</v>
      </c>
      <c r="J43" s="67">
        <f t="shared" si="4"/>
        <v>5.3253128119384494E-4</v>
      </c>
      <c r="K43" s="100">
        <f t="shared" si="6"/>
        <v>3.5502085412922996E-4</v>
      </c>
      <c r="O43" s="96">
        <f>Amnt_Deposited!B38</f>
        <v>2024</v>
      </c>
      <c r="P43" s="99">
        <f>Amnt_Deposited!H38</f>
        <v>2.7105031856408928E-2</v>
      </c>
      <c r="Q43" s="284">
        <f>MCF!R42</f>
        <v>0.6</v>
      </c>
      <c r="R43" s="67">
        <f t="shared" si="5"/>
        <v>1.9515622936614428E-3</v>
      </c>
      <c r="S43" s="67">
        <f t="shared" si="7"/>
        <v>1.9515622936614428E-3</v>
      </c>
      <c r="T43" s="67">
        <f t="shared" si="8"/>
        <v>0</v>
      </c>
      <c r="U43" s="67">
        <f t="shared" si="9"/>
        <v>1.0000253000023048E-2</v>
      </c>
      <c r="V43" s="67">
        <f t="shared" si="10"/>
        <v>5.8359592459599451E-4</v>
      </c>
      <c r="W43" s="100">
        <f t="shared" si="11"/>
        <v>3.8906394973066297E-4</v>
      </c>
    </row>
    <row r="44" spans="2:23">
      <c r="B44" s="96">
        <f>Amnt_Deposited!B39</f>
        <v>2025</v>
      </c>
      <c r="C44" s="99">
        <f>Amnt_Deposited!H39</f>
        <v>2.9136976370133905E-2</v>
      </c>
      <c r="D44" s="418">
        <f>Dry_Matter_Content!H31</f>
        <v>0.73</v>
      </c>
      <c r="E44" s="284">
        <f>MCF!R43</f>
        <v>0.6</v>
      </c>
      <c r="F44" s="67">
        <f t="shared" si="0"/>
        <v>1.9142993475177975E-3</v>
      </c>
      <c r="G44" s="67">
        <f t="shared" si="1"/>
        <v>1.9142993475177975E-3</v>
      </c>
      <c r="H44" s="67">
        <f t="shared" si="2"/>
        <v>0</v>
      </c>
      <c r="I44" s="67">
        <f t="shared" si="3"/>
        <v>1.0422608208947432E-2</v>
      </c>
      <c r="J44" s="67">
        <f t="shared" si="4"/>
        <v>6.1692200109139575E-4</v>
      </c>
      <c r="K44" s="100">
        <f t="shared" si="6"/>
        <v>4.112813340609305E-4</v>
      </c>
      <c r="O44" s="96">
        <f>Amnt_Deposited!B39</f>
        <v>2025</v>
      </c>
      <c r="P44" s="99">
        <f>Amnt_Deposited!H39</f>
        <v>2.9136976370133905E-2</v>
      </c>
      <c r="Q44" s="284">
        <f>MCF!R43</f>
        <v>0.6</v>
      </c>
      <c r="R44" s="67">
        <f t="shared" si="5"/>
        <v>2.0978622986496409E-3</v>
      </c>
      <c r="S44" s="67">
        <f t="shared" si="7"/>
        <v>2.0978622986496409E-3</v>
      </c>
      <c r="T44" s="67">
        <f t="shared" si="8"/>
        <v>0</v>
      </c>
      <c r="U44" s="67">
        <f t="shared" si="9"/>
        <v>1.1422036393367049E-2</v>
      </c>
      <c r="V44" s="67">
        <f t="shared" si="10"/>
        <v>6.7607890530563925E-4</v>
      </c>
      <c r="W44" s="100">
        <f t="shared" si="11"/>
        <v>4.5071927020375947E-4</v>
      </c>
    </row>
    <row r="45" spans="2:23">
      <c r="B45" s="96">
        <f>Amnt_Deposited!B40</f>
        <v>2026</v>
      </c>
      <c r="C45" s="99">
        <f>Amnt_Deposited!H40</f>
        <v>3.1321142068099911E-2</v>
      </c>
      <c r="D45" s="418">
        <f>Dry_Matter_Content!H32</f>
        <v>0.73</v>
      </c>
      <c r="E45" s="284">
        <f>MCF!R44</f>
        <v>0.6</v>
      </c>
      <c r="F45" s="67">
        <f t="shared" si="0"/>
        <v>2.0577990338741638E-3</v>
      </c>
      <c r="G45" s="67">
        <f t="shared" si="1"/>
        <v>2.0577990338741638E-3</v>
      </c>
      <c r="H45" s="67">
        <f t="shared" si="2"/>
        <v>0</v>
      </c>
      <c r="I45" s="67">
        <f t="shared" si="3"/>
        <v>1.1775774515197755E-2</v>
      </c>
      <c r="J45" s="67">
        <f t="shared" si="4"/>
        <v>7.04632727623842E-4</v>
      </c>
      <c r="K45" s="100">
        <f t="shared" si="6"/>
        <v>4.6975515174922796E-4</v>
      </c>
      <c r="O45" s="96">
        <f>Amnt_Deposited!B40</f>
        <v>2026</v>
      </c>
      <c r="P45" s="99">
        <f>Amnt_Deposited!H40</f>
        <v>3.1321142068099911E-2</v>
      </c>
      <c r="Q45" s="284">
        <f>MCF!R44</f>
        <v>0.6</v>
      </c>
      <c r="R45" s="67">
        <f t="shared" si="5"/>
        <v>2.2551222289031933E-3</v>
      </c>
      <c r="S45" s="67">
        <f t="shared" si="7"/>
        <v>2.2551222289031933E-3</v>
      </c>
      <c r="T45" s="67">
        <f t="shared" si="8"/>
        <v>0</v>
      </c>
      <c r="U45" s="67">
        <f t="shared" si="9"/>
        <v>1.2904958372819457E-2</v>
      </c>
      <c r="V45" s="67">
        <f t="shared" si="10"/>
        <v>7.7220024945078578E-4</v>
      </c>
      <c r="W45" s="100">
        <f t="shared" si="11"/>
        <v>5.1480016630052385E-4</v>
      </c>
    </row>
    <row r="46" spans="2:23">
      <c r="B46" s="96">
        <f>Amnt_Deposited!B41</f>
        <v>2027</v>
      </c>
      <c r="C46" s="99">
        <f>Amnt_Deposited!H41</f>
        <v>3.3668925010892518E-2</v>
      </c>
      <c r="D46" s="418">
        <f>Dry_Matter_Content!H33</f>
        <v>0.73</v>
      </c>
      <c r="E46" s="284">
        <f>MCF!R45</f>
        <v>0.6</v>
      </c>
      <c r="F46" s="67">
        <f t="shared" si="0"/>
        <v>2.2120483732156384E-3</v>
      </c>
      <c r="G46" s="67">
        <f t="shared" si="1"/>
        <v>2.2120483732156384E-3</v>
      </c>
      <c r="H46" s="67">
        <f t="shared" si="2"/>
        <v>0</v>
      </c>
      <c r="I46" s="67">
        <f t="shared" si="3"/>
        <v>1.319170775579199E-2</v>
      </c>
      <c r="J46" s="67">
        <f t="shared" si="4"/>
        <v>7.9611513262140411E-4</v>
      </c>
      <c r="K46" s="100">
        <f t="shared" si="6"/>
        <v>5.3074342174760274E-4</v>
      </c>
      <c r="O46" s="96">
        <f>Amnt_Deposited!B41</f>
        <v>2027</v>
      </c>
      <c r="P46" s="99">
        <f>Amnt_Deposited!H41</f>
        <v>3.3668925010892518E-2</v>
      </c>
      <c r="Q46" s="284">
        <f>MCF!R45</f>
        <v>0.6</v>
      </c>
      <c r="R46" s="67">
        <f t="shared" si="5"/>
        <v>2.424162600784261E-3</v>
      </c>
      <c r="S46" s="67">
        <f t="shared" si="7"/>
        <v>2.424162600784261E-3</v>
      </c>
      <c r="T46" s="67">
        <f t="shared" si="8"/>
        <v>0</v>
      </c>
      <c r="U46" s="67">
        <f t="shared" si="9"/>
        <v>1.4456666033744646E-2</v>
      </c>
      <c r="V46" s="67">
        <f t="shared" si="10"/>
        <v>8.7245493985907288E-4</v>
      </c>
      <c r="W46" s="100">
        <f t="shared" si="11"/>
        <v>5.8163662657271522E-4</v>
      </c>
    </row>
    <row r="47" spans="2:23">
      <c r="B47" s="96">
        <f>Amnt_Deposited!B42</f>
        <v>2028</v>
      </c>
      <c r="C47" s="99">
        <f>Amnt_Deposited!H42</f>
        <v>3.6192573897251938E-2</v>
      </c>
      <c r="D47" s="418">
        <f>Dry_Matter_Content!H34</f>
        <v>0.73</v>
      </c>
      <c r="E47" s="284">
        <f>MCF!R46</f>
        <v>0.6</v>
      </c>
      <c r="F47" s="67">
        <f t="shared" si="0"/>
        <v>2.377852105049452E-3</v>
      </c>
      <c r="G47" s="67">
        <f t="shared" si="1"/>
        <v>2.377852105049452E-3</v>
      </c>
      <c r="H47" s="67">
        <f t="shared" si="2"/>
        <v>0</v>
      </c>
      <c r="I47" s="67">
        <f t="shared" si="3"/>
        <v>1.4677718890555269E-2</v>
      </c>
      <c r="J47" s="67">
        <f t="shared" si="4"/>
        <v>8.9184097028617224E-4</v>
      </c>
      <c r="K47" s="100">
        <f t="shared" si="6"/>
        <v>5.9456064685744808E-4</v>
      </c>
      <c r="O47" s="96">
        <f>Amnt_Deposited!B42</f>
        <v>2028</v>
      </c>
      <c r="P47" s="99">
        <f>Amnt_Deposited!H42</f>
        <v>3.6192573897251938E-2</v>
      </c>
      <c r="Q47" s="284">
        <f>MCF!R46</f>
        <v>0.6</v>
      </c>
      <c r="R47" s="67">
        <f t="shared" si="5"/>
        <v>2.6058653206021396E-3</v>
      </c>
      <c r="S47" s="67">
        <f t="shared" si="7"/>
        <v>2.6058653206021396E-3</v>
      </c>
      <c r="T47" s="67">
        <f t="shared" si="8"/>
        <v>0</v>
      </c>
      <c r="U47" s="67">
        <f t="shared" si="9"/>
        <v>1.6085171386909885E-2</v>
      </c>
      <c r="V47" s="67">
        <f t="shared" si="10"/>
        <v>9.7735996743690112E-4</v>
      </c>
      <c r="W47" s="100">
        <f t="shared" si="11"/>
        <v>6.5157331162460071E-4</v>
      </c>
    </row>
    <row r="48" spans="2:23">
      <c r="B48" s="96">
        <f>Amnt_Deposited!B43</f>
        <v>2029</v>
      </c>
      <c r="C48" s="99">
        <f>Amnt_Deposited!H43</f>
        <v>3.890525381963679E-2</v>
      </c>
      <c r="D48" s="418">
        <f>Dry_Matter_Content!H35</f>
        <v>0.73</v>
      </c>
      <c r="E48" s="284">
        <f>MCF!R47</f>
        <v>0.6</v>
      </c>
      <c r="F48" s="67">
        <f t="shared" si="0"/>
        <v>2.5560751759501365E-3</v>
      </c>
      <c r="G48" s="67">
        <f t="shared" si="1"/>
        <v>2.5560751759501365E-3</v>
      </c>
      <c r="H48" s="67">
        <f t="shared" si="2"/>
        <v>0</v>
      </c>
      <c r="I48" s="67">
        <f t="shared" si="3"/>
        <v>1.6241489559820663E-2</v>
      </c>
      <c r="J48" s="67">
        <f t="shared" si="4"/>
        <v>9.9230450668474457E-4</v>
      </c>
      <c r="K48" s="100">
        <f t="shared" si="6"/>
        <v>6.6153633778982964E-4</v>
      </c>
      <c r="O48" s="96">
        <f>Amnt_Deposited!B43</f>
        <v>2029</v>
      </c>
      <c r="P48" s="99">
        <f>Amnt_Deposited!H43</f>
        <v>3.890525381963679E-2</v>
      </c>
      <c r="Q48" s="284">
        <f>MCF!R47</f>
        <v>0.6</v>
      </c>
      <c r="R48" s="67">
        <f t="shared" si="5"/>
        <v>2.8011782750138486E-3</v>
      </c>
      <c r="S48" s="67">
        <f t="shared" si="7"/>
        <v>2.8011782750138486E-3</v>
      </c>
      <c r="T48" s="67">
        <f t="shared" si="8"/>
        <v>0</v>
      </c>
      <c r="U48" s="67">
        <f t="shared" si="9"/>
        <v>1.7798892668296616E-2</v>
      </c>
      <c r="V48" s="67">
        <f t="shared" si="10"/>
        <v>1.0874569936271175E-3</v>
      </c>
      <c r="W48" s="100">
        <f t="shared" si="11"/>
        <v>7.2497132908474495E-4</v>
      </c>
    </row>
    <row r="49" spans="2:23">
      <c r="B49" s="96">
        <f>Amnt_Deposited!B44</f>
        <v>2030</v>
      </c>
      <c r="C49" s="99">
        <f>Amnt_Deposited!H44</f>
        <v>4.1834947500000004E-2</v>
      </c>
      <c r="D49" s="418">
        <f>Dry_Matter_Content!H36</f>
        <v>0.73</v>
      </c>
      <c r="E49" s="284">
        <f>MCF!R48</f>
        <v>0.6</v>
      </c>
      <c r="F49" s="67">
        <f t="shared" si="0"/>
        <v>2.7485560507500002E-3</v>
      </c>
      <c r="G49" s="67">
        <f t="shared" si="1"/>
        <v>2.7485560507500002E-3</v>
      </c>
      <c r="H49" s="67">
        <f t="shared" si="2"/>
        <v>0</v>
      </c>
      <c r="I49" s="67">
        <f t="shared" si="3"/>
        <v>1.7892020542393767E-2</v>
      </c>
      <c r="J49" s="67">
        <f t="shared" si="4"/>
        <v>1.0980250681768967E-3</v>
      </c>
      <c r="K49" s="100">
        <f t="shared" si="6"/>
        <v>7.3201671211793108E-4</v>
      </c>
      <c r="O49" s="96">
        <f>Amnt_Deposited!B44</f>
        <v>2030</v>
      </c>
      <c r="P49" s="99">
        <f>Amnt_Deposited!H44</f>
        <v>4.1834947500000004E-2</v>
      </c>
      <c r="Q49" s="284">
        <f>MCF!R48</f>
        <v>0.6</v>
      </c>
      <c r="R49" s="67">
        <f t="shared" si="5"/>
        <v>3.0121162200000004E-3</v>
      </c>
      <c r="S49" s="67">
        <f t="shared" si="7"/>
        <v>3.0121162200000004E-3</v>
      </c>
      <c r="T49" s="67">
        <f t="shared" si="8"/>
        <v>0</v>
      </c>
      <c r="U49" s="67">
        <f t="shared" si="9"/>
        <v>1.9607693745089059E-2</v>
      </c>
      <c r="V49" s="67">
        <f t="shared" si="10"/>
        <v>1.2033151432075579E-3</v>
      </c>
      <c r="W49" s="100">
        <f t="shared" si="11"/>
        <v>8.0221009547170523E-4</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1.6682409379358221E-2</v>
      </c>
      <c r="J50" s="67">
        <f t="shared" si="4"/>
        <v>1.209611163035546E-3</v>
      </c>
      <c r="K50" s="100">
        <f t="shared" si="6"/>
        <v>8.0640744202369725E-4</v>
      </c>
      <c r="O50" s="96">
        <f>Amnt_Deposited!B45</f>
        <v>2031</v>
      </c>
      <c r="P50" s="99">
        <f>Amnt_Deposited!H45</f>
        <v>0</v>
      </c>
      <c r="Q50" s="284">
        <f>MCF!R49</f>
        <v>0.6</v>
      </c>
      <c r="R50" s="67">
        <f t="shared" si="5"/>
        <v>0</v>
      </c>
      <c r="S50" s="67">
        <f t="shared" si="7"/>
        <v>0</v>
      </c>
      <c r="T50" s="67">
        <f t="shared" si="8"/>
        <v>0</v>
      </c>
      <c r="U50" s="67">
        <f t="shared" si="9"/>
        <v>1.8282092470529556E-2</v>
      </c>
      <c r="V50" s="67">
        <f t="shared" si="10"/>
        <v>1.3256012745595026E-3</v>
      </c>
      <c r="W50" s="100">
        <f t="shared" si="11"/>
        <v>8.8373418303966833E-4</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1.5554575406454631E-2</v>
      </c>
      <c r="J51" s="67">
        <f t="shared" si="4"/>
        <v>1.1278339729035895E-3</v>
      </c>
      <c r="K51" s="100">
        <f t="shared" si="6"/>
        <v>7.5188931526905961E-4</v>
      </c>
      <c r="O51" s="96">
        <f>Amnt_Deposited!B46</f>
        <v>2032</v>
      </c>
      <c r="P51" s="99">
        <f>Amnt_Deposited!H46</f>
        <v>0</v>
      </c>
      <c r="Q51" s="284">
        <f>MCF!R50</f>
        <v>0.6</v>
      </c>
      <c r="R51" s="67">
        <f t="shared" ref="R51:R82" si="13">P51*$W$6*DOCF*Q51</f>
        <v>0</v>
      </c>
      <c r="S51" s="67">
        <f t="shared" si="7"/>
        <v>0</v>
      </c>
      <c r="T51" s="67">
        <f t="shared" si="8"/>
        <v>0</v>
      </c>
      <c r="U51" s="67">
        <f t="shared" si="9"/>
        <v>1.7046110034470829E-2</v>
      </c>
      <c r="V51" s="67">
        <f t="shared" si="10"/>
        <v>1.2359824360587282E-3</v>
      </c>
      <c r="W51" s="100">
        <f t="shared" si="11"/>
        <v>8.2398829070581879E-4</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1.4502989980239352E-2</v>
      </c>
      <c r="J52" s="67">
        <f t="shared" si="4"/>
        <v>1.0515854262152797E-3</v>
      </c>
      <c r="K52" s="100">
        <f t="shared" si="6"/>
        <v>7.0105695081018648E-4</v>
      </c>
      <c r="O52" s="96">
        <f>Amnt_Deposited!B47</f>
        <v>2033</v>
      </c>
      <c r="P52" s="99">
        <f>Amnt_Deposited!H47</f>
        <v>0</v>
      </c>
      <c r="Q52" s="284">
        <f>MCF!R51</f>
        <v>0.6</v>
      </c>
      <c r="R52" s="67">
        <f t="shared" si="13"/>
        <v>0</v>
      </c>
      <c r="S52" s="67">
        <f t="shared" si="7"/>
        <v>0</v>
      </c>
      <c r="T52" s="67">
        <f t="shared" si="8"/>
        <v>0</v>
      </c>
      <c r="U52" s="67">
        <f t="shared" si="9"/>
        <v>1.5893687649577371E-2</v>
      </c>
      <c r="V52" s="67">
        <f t="shared" si="10"/>
        <v>1.1524223848934571E-3</v>
      </c>
      <c r="W52" s="100">
        <f t="shared" si="11"/>
        <v>7.6828158992897134E-4</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1.3522498227733062E-2</v>
      </c>
      <c r="J53" s="67">
        <f t="shared" si="4"/>
        <v>9.8049175250628927E-4</v>
      </c>
      <c r="K53" s="100">
        <f t="shared" si="6"/>
        <v>6.5366116833752614E-4</v>
      </c>
      <c r="O53" s="96">
        <f>Amnt_Deposited!B48</f>
        <v>2034</v>
      </c>
      <c r="P53" s="99">
        <f>Amnt_Deposited!H48</f>
        <v>0</v>
      </c>
      <c r="Q53" s="284">
        <f>MCF!R52</f>
        <v>0.6</v>
      </c>
      <c r="R53" s="67">
        <f t="shared" si="13"/>
        <v>0</v>
      </c>
      <c r="S53" s="67">
        <f t="shared" si="7"/>
        <v>0</v>
      </c>
      <c r="T53" s="67">
        <f t="shared" si="8"/>
        <v>0</v>
      </c>
      <c r="U53" s="67">
        <f t="shared" si="9"/>
        <v>1.4819176139981438E-2</v>
      </c>
      <c r="V53" s="67">
        <f t="shared" si="10"/>
        <v>1.0745115095959334E-3</v>
      </c>
      <c r="W53" s="100">
        <f t="shared" si="11"/>
        <v>7.1634100639728884E-4</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1.2608293777227445E-2</v>
      </c>
      <c r="J54" s="67">
        <f t="shared" si="4"/>
        <v>9.142044505056167E-4</v>
      </c>
      <c r="K54" s="100">
        <f t="shared" si="6"/>
        <v>6.0946963367041113E-4</v>
      </c>
      <c r="O54" s="96">
        <f>Amnt_Deposited!B49</f>
        <v>2035</v>
      </c>
      <c r="P54" s="99">
        <f>Amnt_Deposited!H49</f>
        <v>0</v>
      </c>
      <c r="Q54" s="284">
        <f>MCF!R53</f>
        <v>0.6</v>
      </c>
      <c r="R54" s="67">
        <f t="shared" si="13"/>
        <v>0</v>
      </c>
      <c r="S54" s="67">
        <f t="shared" si="7"/>
        <v>0</v>
      </c>
      <c r="T54" s="67">
        <f t="shared" si="8"/>
        <v>0</v>
      </c>
      <c r="U54" s="67">
        <f t="shared" si="9"/>
        <v>1.3817308249016379E-2</v>
      </c>
      <c r="V54" s="67">
        <f t="shared" si="10"/>
        <v>1.0018678909650594E-3</v>
      </c>
      <c r="W54" s="100">
        <f t="shared" si="11"/>
        <v>6.679119273100395E-4</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1.1755895197445495E-2</v>
      </c>
      <c r="J55" s="67">
        <f t="shared" si="4"/>
        <v>8.523985797819504E-4</v>
      </c>
      <c r="K55" s="100">
        <f t="shared" si="6"/>
        <v>5.6826571985463357E-4</v>
      </c>
      <c r="O55" s="96">
        <f>Amnt_Deposited!B50</f>
        <v>2036</v>
      </c>
      <c r="P55" s="99">
        <f>Amnt_Deposited!H50</f>
        <v>0</v>
      </c>
      <c r="Q55" s="284">
        <f>MCF!R54</f>
        <v>0.6</v>
      </c>
      <c r="R55" s="67">
        <f t="shared" si="13"/>
        <v>0</v>
      </c>
      <c r="S55" s="67">
        <f t="shared" si="7"/>
        <v>0</v>
      </c>
      <c r="T55" s="67">
        <f t="shared" si="8"/>
        <v>0</v>
      </c>
      <c r="U55" s="67">
        <f t="shared" si="9"/>
        <v>1.2883172819118351E-2</v>
      </c>
      <c r="V55" s="67">
        <f t="shared" si="10"/>
        <v>9.3413542989802787E-4</v>
      </c>
      <c r="W55" s="100">
        <f t="shared" si="11"/>
        <v>6.2275695326535188E-4</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1.0961124029560197E-2</v>
      </c>
      <c r="J56" s="67">
        <f t="shared" si="4"/>
        <v>7.9477116788529789E-4</v>
      </c>
      <c r="K56" s="100">
        <f t="shared" si="6"/>
        <v>5.2984744525686519E-4</v>
      </c>
      <c r="O56" s="96">
        <f>Amnt_Deposited!B51</f>
        <v>2037</v>
      </c>
      <c r="P56" s="99">
        <f>Amnt_Deposited!H51</f>
        <v>0</v>
      </c>
      <c r="Q56" s="284">
        <f>MCF!R55</f>
        <v>0.6</v>
      </c>
      <c r="R56" s="67">
        <f t="shared" si="13"/>
        <v>0</v>
      </c>
      <c r="S56" s="67">
        <f t="shared" si="7"/>
        <v>0</v>
      </c>
      <c r="T56" s="67">
        <f t="shared" si="8"/>
        <v>0</v>
      </c>
      <c r="U56" s="67">
        <f t="shared" si="9"/>
        <v>1.2012190717326244E-2</v>
      </c>
      <c r="V56" s="67">
        <f t="shared" si="10"/>
        <v>8.7098210179210737E-4</v>
      </c>
      <c r="W56" s="100">
        <f t="shared" si="11"/>
        <v>5.8065473452807151E-4</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1.0220084304384513E-2</v>
      </c>
      <c r="J57" s="67">
        <f t="shared" si="4"/>
        <v>7.4103972517568467E-4</v>
      </c>
      <c r="K57" s="100">
        <f t="shared" si="6"/>
        <v>4.9402648345045637E-4</v>
      </c>
      <c r="O57" s="96">
        <f>Amnt_Deposited!B52</f>
        <v>2038</v>
      </c>
      <c r="P57" s="99">
        <f>Amnt_Deposited!H52</f>
        <v>0</v>
      </c>
      <c r="Q57" s="284">
        <f>MCF!R56</f>
        <v>0.6</v>
      </c>
      <c r="R57" s="67">
        <f t="shared" si="13"/>
        <v>0</v>
      </c>
      <c r="S57" s="67">
        <f t="shared" si="7"/>
        <v>0</v>
      </c>
      <c r="T57" s="67">
        <f t="shared" si="8"/>
        <v>0</v>
      </c>
      <c r="U57" s="67">
        <f t="shared" si="9"/>
        <v>1.1200092388366591E-2</v>
      </c>
      <c r="V57" s="67">
        <f t="shared" si="10"/>
        <v>8.1209832895965447E-4</v>
      </c>
      <c r="W57" s="100">
        <f t="shared" si="11"/>
        <v>5.4139888597310294E-4</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9.5291434443259028E-3</v>
      </c>
      <c r="J58" s="67">
        <f t="shared" si="4"/>
        <v>6.9094086005861072E-4</v>
      </c>
      <c r="K58" s="100">
        <f t="shared" si="6"/>
        <v>4.6062724003907382E-4</v>
      </c>
      <c r="O58" s="96">
        <f>Amnt_Deposited!B53</f>
        <v>2039</v>
      </c>
      <c r="P58" s="99">
        <f>Amnt_Deposited!H53</f>
        <v>0</v>
      </c>
      <c r="Q58" s="284">
        <f>MCF!R57</f>
        <v>0.6</v>
      </c>
      <c r="R58" s="67">
        <f t="shared" si="13"/>
        <v>0</v>
      </c>
      <c r="S58" s="67">
        <f t="shared" si="7"/>
        <v>0</v>
      </c>
      <c r="T58" s="67">
        <f t="shared" si="8"/>
        <v>0</v>
      </c>
      <c r="U58" s="67">
        <f t="shared" si="9"/>
        <v>1.0442896925288662E-2</v>
      </c>
      <c r="V58" s="67">
        <f t="shared" si="10"/>
        <v>7.5719546307792963E-4</v>
      </c>
      <c r="W58" s="100">
        <f t="shared" si="11"/>
        <v>5.0479697538528638E-4</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8.8849144564867536E-3</v>
      </c>
      <c r="J59" s="67">
        <f t="shared" si="4"/>
        <v>6.442289878391494E-4</v>
      </c>
      <c r="K59" s="100">
        <f t="shared" si="6"/>
        <v>4.2948599189276623E-4</v>
      </c>
      <c r="O59" s="96">
        <f>Amnt_Deposited!B54</f>
        <v>2040</v>
      </c>
      <c r="P59" s="99">
        <f>Amnt_Deposited!H54</f>
        <v>0</v>
      </c>
      <c r="Q59" s="284">
        <f>MCF!R58</f>
        <v>0.6</v>
      </c>
      <c r="R59" s="67">
        <f t="shared" si="13"/>
        <v>0</v>
      </c>
      <c r="S59" s="67">
        <f t="shared" si="7"/>
        <v>0</v>
      </c>
      <c r="T59" s="67">
        <f t="shared" si="8"/>
        <v>0</v>
      </c>
      <c r="U59" s="67">
        <f t="shared" si="9"/>
        <v>9.7368925550539772E-3</v>
      </c>
      <c r="V59" s="67">
        <f t="shared" si="10"/>
        <v>7.0600437023468426E-4</v>
      </c>
      <c r="W59" s="100">
        <f t="shared" si="11"/>
        <v>4.7066958015645614E-4</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8.2842393296212666E-3</v>
      </c>
      <c r="J60" s="67">
        <f t="shared" si="4"/>
        <v>6.0067512686548714E-4</v>
      </c>
      <c r="K60" s="100">
        <f t="shared" si="6"/>
        <v>4.0045008457699141E-4</v>
      </c>
      <c r="O60" s="96">
        <f>Amnt_Deposited!B55</f>
        <v>2041</v>
      </c>
      <c r="P60" s="99">
        <f>Amnt_Deposited!H55</f>
        <v>0</v>
      </c>
      <c r="Q60" s="284">
        <f>MCF!R59</f>
        <v>0.6</v>
      </c>
      <c r="R60" s="67">
        <f t="shared" si="13"/>
        <v>0</v>
      </c>
      <c r="S60" s="67">
        <f t="shared" si="7"/>
        <v>0</v>
      </c>
      <c r="T60" s="67">
        <f t="shared" si="8"/>
        <v>0</v>
      </c>
      <c r="U60" s="67">
        <f t="shared" si="9"/>
        <v>9.078618443420566E-3</v>
      </c>
      <c r="V60" s="67">
        <f t="shared" si="10"/>
        <v>6.5827411163341067E-4</v>
      </c>
      <c r="W60" s="100">
        <f t="shared" si="11"/>
        <v>4.3884940775560711E-4</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7.7241735535606652E-3</v>
      </c>
      <c r="J61" s="67">
        <f t="shared" si="4"/>
        <v>5.6006577606060174E-4</v>
      </c>
      <c r="K61" s="100">
        <f t="shared" si="6"/>
        <v>3.7337718404040112E-4</v>
      </c>
      <c r="O61" s="96">
        <f>Amnt_Deposited!B56</f>
        <v>2042</v>
      </c>
      <c r="P61" s="99">
        <f>Amnt_Deposited!H56</f>
        <v>0</v>
      </c>
      <c r="Q61" s="284">
        <f>MCF!R60</f>
        <v>0.6</v>
      </c>
      <c r="R61" s="67">
        <f t="shared" si="13"/>
        <v>0</v>
      </c>
      <c r="S61" s="67">
        <f t="shared" si="7"/>
        <v>0</v>
      </c>
      <c r="T61" s="67">
        <f t="shared" si="8"/>
        <v>0</v>
      </c>
      <c r="U61" s="67">
        <f t="shared" si="9"/>
        <v>8.4648477299294964E-3</v>
      </c>
      <c r="V61" s="67">
        <f t="shared" si="10"/>
        <v>6.1377071349107029E-4</v>
      </c>
      <c r="W61" s="100">
        <f t="shared" si="11"/>
        <v>4.0918047566071349E-4</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7.2019716852209309E-3</v>
      </c>
      <c r="J62" s="67">
        <f t="shared" si="4"/>
        <v>5.222018683397338E-4</v>
      </c>
      <c r="K62" s="100">
        <f t="shared" si="6"/>
        <v>3.4813457889315585E-4</v>
      </c>
      <c r="O62" s="96">
        <f>Amnt_Deposited!B57</f>
        <v>2043</v>
      </c>
      <c r="P62" s="99">
        <f>Amnt_Deposited!H57</f>
        <v>0</v>
      </c>
      <c r="Q62" s="284">
        <f>MCF!R61</f>
        <v>0.6</v>
      </c>
      <c r="R62" s="67">
        <f t="shared" si="13"/>
        <v>0</v>
      </c>
      <c r="S62" s="67">
        <f t="shared" si="7"/>
        <v>0</v>
      </c>
      <c r="T62" s="67">
        <f t="shared" si="8"/>
        <v>0</v>
      </c>
      <c r="U62" s="67">
        <f t="shared" si="9"/>
        <v>7.8925717098311584E-3</v>
      </c>
      <c r="V62" s="67">
        <f t="shared" si="10"/>
        <v>5.722760200983385E-4</v>
      </c>
      <c r="W62" s="100">
        <f t="shared" si="11"/>
        <v>3.8151734673222567E-4</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6.7150738904376232E-3</v>
      </c>
      <c r="J63" s="67">
        <f t="shared" si="4"/>
        <v>4.8689779478330744E-4</v>
      </c>
      <c r="K63" s="100">
        <f t="shared" si="6"/>
        <v>3.2459852985553829E-4</v>
      </c>
      <c r="O63" s="96">
        <f>Amnt_Deposited!B58</f>
        <v>2044</v>
      </c>
      <c r="P63" s="99">
        <f>Amnt_Deposited!H58</f>
        <v>0</v>
      </c>
      <c r="Q63" s="284">
        <f>MCF!R62</f>
        <v>0.6</v>
      </c>
      <c r="R63" s="67">
        <f t="shared" si="13"/>
        <v>0</v>
      </c>
      <c r="S63" s="67">
        <f t="shared" si="7"/>
        <v>0</v>
      </c>
      <c r="T63" s="67">
        <f t="shared" si="8"/>
        <v>0</v>
      </c>
      <c r="U63" s="67">
        <f t="shared" si="9"/>
        <v>7.358985085411095E-3</v>
      </c>
      <c r="V63" s="67">
        <f t="shared" si="10"/>
        <v>5.3358662442006303E-4</v>
      </c>
      <c r="W63" s="100">
        <f t="shared" si="11"/>
        <v>3.5572441628004198E-4</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6.2610933956558324E-3</v>
      </c>
      <c r="J64" s="67">
        <f t="shared" si="4"/>
        <v>4.539804947817905E-4</v>
      </c>
      <c r="K64" s="100">
        <f t="shared" si="6"/>
        <v>3.0265366318786032E-4</v>
      </c>
      <c r="O64" s="96">
        <f>Amnt_Deposited!B59</f>
        <v>2045</v>
      </c>
      <c r="P64" s="99">
        <f>Amnt_Deposited!H59</f>
        <v>0</v>
      </c>
      <c r="Q64" s="284">
        <f>MCF!R63</f>
        <v>0.6</v>
      </c>
      <c r="R64" s="67">
        <f t="shared" si="13"/>
        <v>0</v>
      </c>
      <c r="S64" s="67">
        <f t="shared" si="7"/>
        <v>0</v>
      </c>
      <c r="T64" s="67">
        <f t="shared" si="8"/>
        <v>0</v>
      </c>
      <c r="U64" s="67">
        <f t="shared" si="9"/>
        <v>6.8614722144173523E-3</v>
      </c>
      <c r="V64" s="67">
        <f t="shared" si="10"/>
        <v>4.9751287099374314E-4</v>
      </c>
      <c r="W64" s="100">
        <f t="shared" si="11"/>
        <v>3.3167524732916206E-4</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5.8378047879634465E-3</v>
      </c>
      <c r="J65" s="67">
        <f t="shared" si="4"/>
        <v>4.2328860769238607E-4</v>
      </c>
      <c r="K65" s="100">
        <f t="shared" si="6"/>
        <v>2.8219240512825734E-4</v>
      </c>
      <c r="O65" s="96">
        <f>Amnt_Deposited!B60</f>
        <v>2046</v>
      </c>
      <c r="P65" s="99">
        <f>Amnt_Deposited!H60</f>
        <v>0</v>
      </c>
      <c r="Q65" s="284">
        <f>MCF!R64</f>
        <v>0.6</v>
      </c>
      <c r="R65" s="67">
        <f t="shared" si="13"/>
        <v>0</v>
      </c>
      <c r="S65" s="67">
        <f t="shared" si="7"/>
        <v>0</v>
      </c>
      <c r="T65" s="67">
        <f t="shared" si="8"/>
        <v>0</v>
      </c>
      <c r="U65" s="67">
        <f t="shared" si="9"/>
        <v>6.3975942881791207E-3</v>
      </c>
      <c r="V65" s="67">
        <f t="shared" si="10"/>
        <v>4.6387792623823142E-4</v>
      </c>
      <c r="W65" s="100">
        <f t="shared" si="11"/>
        <v>3.092519508254876E-4</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5.4431331061144724E-3</v>
      </c>
      <c r="J66" s="67">
        <f t="shared" si="4"/>
        <v>3.9467168184897423E-4</v>
      </c>
      <c r="K66" s="100">
        <f t="shared" si="6"/>
        <v>2.6311445456598278E-4</v>
      </c>
      <c r="O66" s="96">
        <f>Amnt_Deposited!B61</f>
        <v>2047</v>
      </c>
      <c r="P66" s="99">
        <f>Amnt_Deposited!H61</f>
        <v>0</v>
      </c>
      <c r="Q66" s="284">
        <f>MCF!R65</f>
        <v>0.6</v>
      </c>
      <c r="R66" s="67">
        <f t="shared" si="13"/>
        <v>0</v>
      </c>
      <c r="S66" s="67">
        <f t="shared" si="7"/>
        <v>0</v>
      </c>
      <c r="T66" s="67">
        <f t="shared" si="8"/>
        <v>0</v>
      </c>
      <c r="U66" s="67">
        <f t="shared" si="9"/>
        <v>5.9650773765638062E-3</v>
      </c>
      <c r="V66" s="67">
        <f t="shared" si="10"/>
        <v>4.325169116153143E-4</v>
      </c>
      <c r="W66" s="100">
        <f t="shared" si="11"/>
        <v>2.8834460774354283E-4</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5.0751436690666023E-3</v>
      </c>
      <c r="J67" s="67">
        <f t="shared" si="4"/>
        <v>3.6798943704787021E-4</v>
      </c>
      <c r="K67" s="100">
        <f t="shared" si="6"/>
        <v>2.4532629136524679E-4</v>
      </c>
      <c r="O67" s="96">
        <f>Amnt_Deposited!B62</f>
        <v>2048</v>
      </c>
      <c r="P67" s="99">
        <f>Amnt_Deposited!H62</f>
        <v>0</v>
      </c>
      <c r="Q67" s="284">
        <f>MCF!R66</f>
        <v>0.6</v>
      </c>
      <c r="R67" s="67">
        <f t="shared" si="13"/>
        <v>0</v>
      </c>
      <c r="S67" s="67">
        <f t="shared" si="7"/>
        <v>0</v>
      </c>
      <c r="T67" s="67">
        <f t="shared" si="8"/>
        <v>0</v>
      </c>
      <c r="U67" s="67">
        <f t="shared" si="9"/>
        <v>5.5618012811688797E-3</v>
      </c>
      <c r="V67" s="67">
        <f t="shared" si="10"/>
        <v>4.0327609539492627E-4</v>
      </c>
      <c r="W67" s="100">
        <f t="shared" si="11"/>
        <v>2.6885073026328414E-4</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4.7320325921724991E-3</v>
      </c>
      <c r="J68" s="67">
        <f t="shared" si="4"/>
        <v>3.4311107689410317E-4</v>
      </c>
      <c r="K68" s="100">
        <f t="shared" si="6"/>
        <v>2.2874071792940211E-4</v>
      </c>
      <c r="O68" s="96">
        <f>Amnt_Deposited!B63</f>
        <v>2049</v>
      </c>
      <c r="P68" s="99">
        <f>Amnt_Deposited!H63</f>
        <v>0</v>
      </c>
      <c r="Q68" s="284">
        <f>MCF!R67</f>
        <v>0.6</v>
      </c>
      <c r="R68" s="67">
        <f t="shared" si="13"/>
        <v>0</v>
      </c>
      <c r="S68" s="67">
        <f t="shared" si="7"/>
        <v>0</v>
      </c>
      <c r="T68" s="67">
        <f t="shared" si="8"/>
        <v>0</v>
      </c>
      <c r="U68" s="67">
        <f t="shared" si="9"/>
        <v>5.1857891421068485E-3</v>
      </c>
      <c r="V68" s="67">
        <f t="shared" si="10"/>
        <v>3.7601213906203088E-4</v>
      </c>
      <c r="W68" s="100">
        <f t="shared" si="11"/>
        <v>2.5067475937468726E-4</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4.4121179445351629E-3</v>
      </c>
      <c r="J69" s="67">
        <f t="shared" si="4"/>
        <v>3.1991464763733642E-4</v>
      </c>
      <c r="K69" s="100">
        <f t="shared" si="6"/>
        <v>2.1327643175822426E-4</v>
      </c>
      <c r="O69" s="96">
        <f>Amnt_Deposited!B64</f>
        <v>2050</v>
      </c>
      <c r="P69" s="99">
        <f>Amnt_Deposited!H64</f>
        <v>0</v>
      </c>
      <c r="Q69" s="284">
        <f>MCF!R68</f>
        <v>0.6</v>
      </c>
      <c r="R69" s="67">
        <f t="shared" si="13"/>
        <v>0</v>
      </c>
      <c r="S69" s="67">
        <f t="shared" si="7"/>
        <v>0</v>
      </c>
      <c r="T69" s="67">
        <f t="shared" si="8"/>
        <v>0</v>
      </c>
      <c r="U69" s="67">
        <f t="shared" si="9"/>
        <v>4.835197747435795E-3</v>
      </c>
      <c r="V69" s="67">
        <f t="shared" si="10"/>
        <v>3.5059139467105363E-4</v>
      </c>
      <c r="W69" s="100">
        <f t="shared" si="11"/>
        <v>2.3372759644736907E-4</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4.1138315041807216E-3</v>
      </c>
      <c r="J70" s="67">
        <f t="shared" si="4"/>
        <v>2.9828644035444153E-4</v>
      </c>
      <c r="K70" s="100">
        <f t="shared" si="6"/>
        <v>1.98857626902961E-4</v>
      </c>
      <c r="O70" s="96">
        <f>Amnt_Deposited!B65</f>
        <v>2051</v>
      </c>
      <c r="P70" s="99">
        <f>Amnt_Deposited!H65</f>
        <v>0</v>
      </c>
      <c r="Q70" s="284">
        <f>MCF!R69</f>
        <v>0.6</v>
      </c>
      <c r="R70" s="67">
        <f t="shared" si="13"/>
        <v>0</v>
      </c>
      <c r="S70" s="67">
        <f t="shared" si="7"/>
        <v>0</v>
      </c>
      <c r="T70" s="67">
        <f t="shared" si="8"/>
        <v>0</v>
      </c>
      <c r="U70" s="67">
        <f t="shared" si="9"/>
        <v>4.5083084977322972E-3</v>
      </c>
      <c r="V70" s="67">
        <f t="shared" si="10"/>
        <v>3.2688924970349759E-4</v>
      </c>
      <c r="W70" s="100">
        <f t="shared" si="11"/>
        <v>2.1792616646899838E-4</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3.8357110706324958E-3</v>
      </c>
      <c r="J71" s="67">
        <f t="shared" si="4"/>
        <v>2.7812043354822556E-4</v>
      </c>
      <c r="K71" s="100">
        <f t="shared" si="6"/>
        <v>1.8541362236548369E-4</v>
      </c>
      <c r="O71" s="96">
        <f>Amnt_Deposited!B66</f>
        <v>2052</v>
      </c>
      <c r="P71" s="99">
        <f>Amnt_Deposited!H66</f>
        <v>0</v>
      </c>
      <c r="Q71" s="284">
        <f>MCF!R70</f>
        <v>0.6</v>
      </c>
      <c r="R71" s="67">
        <f t="shared" si="13"/>
        <v>0</v>
      </c>
      <c r="S71" s="67">
        <f t="shared" si="7"/>
        <v>0</v>
      </c>
      <c r="T71" s="67">
        <f t="shared" si="8"/>
        <v>0</v>
      </c>
      <c r="U71" s="67">
        <f t="shared" si="9"/>
        <v>4.2035189815150635E-3</v>
      </c>
      <c r="V71" s="67">
        <f t="shared" si="10"/>
        <v>3.0478951621723348E-4</v>
      </c>
      <c r="W71" s="100">
        <f t="shared" si="11"/>
        <v>2.0319301081148897E-4</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3.5763932972025674E-3</v>
      </c>
      <c r="J72" s="67">
        <f t="shared" si="4"/>
        <v>2.5931777342992846E-4</v>
      </c>
      <c r="K72" s="100">
        <f t="shared" si="6"/>
        <v>1.7287851561995229E-4</v>
      </c>
      <c r="O72" s="96">
        <f>Amnt_Deposited!B67</f>
        <v>2053</v>
      </c>
      <c r="P72" s="99">
        <f>Amnt_Deposited!H67</f>
        <v>0</v>
      </c>
      <c r="Q72" s="284">
        <f>MCF!R71</f>
        <v>0.6</v>
      </c>
      <c r="R72" s="67">
        <f t="shared" si="13"/>
        <v>0</v>
      </c>
      <c r="S72" s="67">
        <f t="shared" si="7"/>
        <v>0</v>
      </c>
      <c r="T72" s="67">
        <f t="shared" si="8"/>
        <v>0</v>
      </c>
      <c r="U72" s="67">
        <f t="shared" si="9"/>
        <v>3.9193351202219916E-3</v>
      </c>
      <c r="V72" s="67">
        <f t="shared" si="10"/>
        <v>2.8418386129307226E-4</v>
      </c>
      <c r="W72" s="100">
        <f t="shared" si="11"/>
        <v>1.8945590752871482E-4</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3.3346070078647313E-3</v>
      </c>
      <c r="J73" s="67">
        <f t="shared" si="4"/>
        <v>2.4178628933783623E-4</v>
      </c>
      <c r="K73" s="100">
        <f t="shared" si="6"/>
        <v>1.6119085955855749E-4</v>
      </c>
      <c r="O73" s="96">
        <f>Amnt_Deposited!B68</f>
        <v>2054</v>
      </c>
      <c r="P73" s="99">
        <f>Amnt_Deposited!H68</f>
        <v>0</v>
      </c>
      <c r="Q73" s="284">
        <f>MCF!R72</f>
        <v>0.6</v>
      </c>
      <c r="R73" s="67">
        <f t="shared" si="13"/>
        <v>0</v>
      </c>
      <c r="S73" s="67">
        <f t="shared" si="7"/>
        <v>0</v>
      </c>
      <c r="T73" s="67">
        <f t="shared" si="8"/>
        <v>0</v>
      </c>
      <c r="U73" s="67">
        <f t="shared" si="9"/>
        <v>3.6543638442353217E-3</v>
      </c>
      <c r="V73" s="67">
        <f t="shared" si="10"/>
        <v>2.6497127598666985E-4</v>
      </c>
      <c r="W73" s="100">
        <f t="shared" si="11"/>
        <v>1.7664751732444656E-4</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3.1091669659481414E-3</v>
      </c>
      <c r="J74" s="67">
        <f t="shared" si="4"/>
        <v>2.2544004191658997E-4</v>
      </c>
      <c r="K74" s="100">
        <f t="shared" si="6"/>
        <v>1.5029336127772664E-4</v>
      </c>
      <c r="O74" s="96">
        <f>Amnt_Deposited!B69</f>
        <v>2055</v>
      </c>
      <c r="P74" s="99">
        <f>Amnt_Deposited!H69</f>
        <v>0</v>
      </c>
      <c r="Q74" s="284">
        <f>MCF!R73</f>
        <v>0.6</v>
      </c>
      <c r="R74" s="67">
        <f t="shared" si="13"/>
        <v>0</v>
      </c>
      <c r="S74" s="67">
        <f t="shared" si="7"/>
        <v>0</v>
      </c>
      <c r="T74" s="67">
        <f t="shared" si="8"/>
        <v>0</v>
      </c>
      <c r="U74" s="67">
        <f t="shared" si="9"/>
        <v>3.4073062640527572E-3</v>
      </c>
      <c r="V74" s="67">
        <f t="shared" si="10"/>
        <v>2.4705758018256433E-4</v>
      </c>
      <c r="W74" s="100">
        <f t="shared" si="11"/>
        <v>1.6470505345504287E-4</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2.898968064105775E-3</v>
      </c>
      <c r="J75" s="67">
        <f t="shared" si="4"/>
        <v>2.1019890184236645E-4</v>
      </c>
      <c r="K75" s="100">
        <f t="shared" si="6"/>
        <v>1.4013260122824428E-4</v>
      </c>
      <c r="O75" s="96">
        <f>Amnt_Deposited!B70</f>
        <v>2056</v>
      </c>
      <c r="P75" s="99">
        <f>Amnt_Deposited!H70</f>
        <v>0</v>
      </c>
      <c r="Q75" s="284">
        <f>MCF!R74</f>
        <v>0.6</v>
      </c>
      <c r="R75" s="67">
        <f t="shared" si="13"/>
        <v>0</v>
      </c>
      <c r="S75" s="67">
        <f t="shared" si="7"/>
        <v>0</v>
      </c>
      <c r="T75" s="67">
        <f t="shared" si="8"/>
        <v>0</v>
      </c>
      <c r="U75" s="67">
        <f t="shared" si="9"/>
        <v>3.1769513031296159E-3</v>
      </c>
      <c r="V75" s="67">
        <f t="shared" si="10"/>
        <v>2.3035496092314127E-4</v>
      </c>
      <c r="W75" s="100">
        <f t="shared" si="11"/>
        <v>1.5356997394876083E-4</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2.7029799070769356E-3</v>
      </c>
      <c r="J76" s="67">
        <f t="shared" si="4"/>
        <v>1.9598815702883952E-4</v>
      </c>
      <c r="K76" s="100">
        <f t="shared" si="6"/>
        <v>1.3065877135255967E-4</v>
      </c>
      <c r="O76" s="96">
        <f>Amnt_Deposited!B71</f>
        <v>2057</v>
      </c>
      <c r="P76" s="99">
        <f>Amnt_Deposited!H71</f>
        <v>0</v>
      </c>
      <c r="Q76" s="284">
        <f>MCF!R75</f>
        <v>0.6</v>
      </c>
      <c r="R76" s="67">
        <f t="shared" si="13"/>
        <v>0</v>
      </c>
      <c r="S76" s="67">
        <f t="shared" si="7"/>
        <v>0</v>
      </c>
      <c r="T76" s="67">
        <f t="shared" si="8"/>
        <v>0</v>
      </c>
      <c r="U76" s="67">
        <f t="shared" si="9"/>
        <v>2.9621697611802028E-3</v>
      </c>
      <c r="V76" s="67">
        <f t="shared" si="10"/>
        <v>2.1478154194941312E-4</v>
      </c>
      <c r="W76" s="100">
        <f t="shared" si="11"/>
        <v>1.4318769463294206E-4</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2.5202417606884891E-3</v>
      </c>
      <c r="J77" s="67">
        <f t="shared" si="4"/>
        <v>1.827381463884465E-4</v>
      </c>
      <c r="K77" s="100">
        <f t="shared" si="6"/>
        <v>1.21825430925631E-4</v>
      </c>
      <c r="O77" s="96">
        <f>Amnt_Deposited!B72</f>
        <v>2058</v>
      </c>
      <c r="P77" s="99">
        <f>Amnt_Deposited!H72</f>
        <v>0</v>
      </c>
      <c r="Q77" s="284">
        <f>MCF!R76</f>
        <v>0.6</v>
      </c>
      <c r="R77" s="67">
        <f t="shared" si="13"/>
        <v>0</v>
      </c>
      <c r="S77" s="67">
        <f t="shared" si="7"/>
        <v>0</v>
      </c>
      <c r="T77" s="67">
        <f t="shared" si="8"/>
        <v>0</v>
      </c>
      <c r="U77" s="67">
        <f t="shared" si="9"/>
        <v>2.7619087788367E-3</v>
      </c>
      <c r="V77" s="67">
        <f t="shared" si="10"/>
        <v>2.0026098234350299E-4</v>
      </c>
      <c r="W77" s="100">
        <f t="shared" si="11"/>
        <v>1.3350732156233532E-4</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2.3498578423348329E-3</v>
      </c>
      <c r="J78" s="67">
        <f t="shared" si="4"/>
        <v>1.70383918353656E-4</v>
      </c>
      <c r="K78" s="100">
        <f t="shared" si="6"/>
        <v>1.1358927890243733E-4</v>
      </c>
      <c r="O78" s="96">
        <f>Amnt_Deposited!B73</f>
        <v>2059</v>
      </c>
      <c r="P78" s="99">
        <f>Amnt_Deposited!H73</f>
        <v>0</v>
      </c>
      <c r="Q78" s="284">
        <f>MCF!R77</f>
        <v>0.6</v>
      </c>
      <c r="R78" s="67">
        <f t="shared" si="13"/>
        <v>0</v>
      </c>
      <c r="S78" s="67">
        <f t="shared" si="7"/>
        <v>0</v>
      </c>
      <c r="T78" s="67">
        <f t="shared" si="8"/>
        <v>0</v>
      </c>
      <c r="U78" s="67">
        <f t="shared" si="9"/>
        <v>2.5751866765313237E-3</v>
      </c>
      <c r="V78" s="67">
        <f t="shared" si="10"/>
        <v>1.8672210230537642E-4</v>
      </c>
      <c r="W78" s="100">
        <f t="shared" si="11"/>
        <v>1.2448140153691761E-4</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2.1909929298505244E-3</v>
      </c>
      <c r="J79" s="67">
        <f t="shared" si="4"/>
        <v>1.5886491248430851E-4</v>
      </c>
      <c r="K79" s="100">
        <f t="shared" si="6"/>
        <v>1.0590994165620567E-4</v>
      </c>
      <c r="O79" s="96">
        <f>Amnt_Deposited!B74</f>
        <v>2060</v>
      </c>
      <c r="P79" s="99">
        <f>Amnt_Deposited!H74</f>
        <v>0</v>
      </c>
      <c r="Q79" s="284">
        <f>MCF!R78</f>
        <v>0.6</v>
      </c>
      <c r="R79" s="67">
        <f t="shared" si="13"/>
        <v>0</v>
      </c>
      <c r="S79" s="67">
        <f t="shared" si="7"/>
        <v>0</v>
      </c>
      <c r="T79" s="67">
        <f t="shared" si="8"/>
        <v>0</v>
      </c>
      <c r="U79" s="67">
        <f t="shared" si="9"/>
        <v>2.4010881423019445E-3</v>
      </c>
      <c r="V79" s="67">
        <f t="shared" si="10"/>
        <v>1.7409853422937921E-4</v>
      </c>
      <c r="W79" s="100">
        <f t="shared" si="11"/>
        <v>1.1606568948625281E-4</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2.042868267250256E-3</v>
      </c>
      <c r="J80" s="67">
        <f t="shared" si="4"/>
        <v>1.4812466260026859E-4</v>
      </c>
      <c r="K80" s="100">
        <f t="shared" si="6"/>
        <v>9.8749775066845719E-5</v>
      </c>
      <c r="O80" s="96">
        <f>Amnt_Deposited!B75</f>
        <v>2061</v>
      </c>
      <c r="P80" s="99">
        <f>Amnt_Deposited!H75</f>
        <v>0</v>
      </c>
      <c r="Q80" s="284">
        <f>MCF!R79</f>
        <v>0.6</v>
      </c>
      <c r="R80" s="67">
        <f t="shared" si="13"/>
        <v>0</v>
      </c>
      <c r="S80" s="67">
        <f t="shared" si="7"/>
        <v>0</v>
      </c>
      <c r="T80" s="67">
        <f t="shared" si="8"/>
        <v>0</v>
      </c>
      <c r="U80" s="67">
        <f t="shared" si="9"/>
        <v>2.2387597449317872E-3</v>
      </c>
      <c r="V80" s="67">
        <f t="shared" si="10"/>
        <v>1.6232839737015736E-4</v>
      </c>
      <c r="W80" s="100">
        <f t="shared" si="11"/>
        <v>1.082189315801049E-4</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1.9047577472661118E-3</v>
      </c>
      <c r="J81" s="67">
        <f t="shared" si="4"/>
        <v>1.3811051998414419E-4</v>
      </c>
      <c r="K81" s="100">
        <f t="shared" si="6"/>
        <v>9.2073679989429453E-5</v>
      </c>
      <c r="O81" s="96">
        <f>Amnt_Deposited!B76</f>
        <v>2062</v>
      </c>
      <c r="P81" s="99">
        <f>Amnt_Deposited!H76</f>
        <v>0</v>
      </c>
      <c r="Q81" s="284">
        <f>MCF!R80</f>
        <v>0.6</v>
      </c>
      <c r="R81" s="67">
        <f t="shared" si="13"/>
        <v>0</v>
      </c>
      <c r="S81" s="67">
        <f t="shared" si="7"/>
        <v>0</v>
      </c>
      <c r="T81" s="67">
        <f t="shared" si="8"/>
        <v>0</v>
      </c>
      <c r="U81" s="67">
        <f t="shared" si="9"/>
        <v>2.0874057504286156E-3</v>
      </c>
      <c r="V81" s="67">
        <f t="shared" si="10"/>
        <v>1.5135399450317172E-4</v>
      </c>
      <c r="W81" s="100">
        <f t="shared" si="11"/>
        <v>1.0090266300211448E-4</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1.7759843519688989E-3</v>
      </c>
      <c r="J82" s="67">
        <f t="shared" si="4"/>
        <v>1.2877339529721301E-4</v>
      </c>
      <c r="K82" s="100">
        <f t="shared" si="6"/>
        <v>8.5848930198142005E-5</v>
      </c>
      <c r="O82" s="96">
        <f>Amnt_Deposited!B77</f>
        <v>2063</v>
      </c>
      <c r="P82" s="99">
        <f>Amnt_Deposited!H77</f>
        <v>0</v>
      </c>
      <c r="Q82" s="284">
        <f>MCF!R81</f>
        <v>0.6</v>
      </c>
      <c r="R82" s="67">
        <f t="shared" si="13"/>
        <v>0</v>
      </c>
      <c r="S82" s="67">
        <f t="shared" si="7"/>
        <v>0</v>
      </c>
      <c r="T82" s="67">
        <f t="shared" si="8"/>
        <v>0</v>
      </c>
      <c r="U82" s="67">
        <f t="shared" si="9"/>
        <v>1.9462842213357795E-3</v>
      </c>
      <c r="V82" s="67">
        <f t="shared" si="10"/>
        <v>1.4112152909283619E-4</v>
      </c>
      <c r="W82" s="100">
        <f t="shared" si="11"/>
        <v>9.4081019395224124E-5</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1.6559168340254718E-3</v>
      </c>
      <c r="J83" s="67">
        <f t="shared" ref="J83:J99" si="18">I82*(1-$K$10)+H83</f>
        <v>1.2006751794342712E-4</v>
      </c>
      <c r="K83" s="100">
        <f t="shared" si="6"/>
        <v>8.0045011962284743E-5</v>
      </c>
      <c r="O83" s="96">
        <f>Amnt_Deposited!B78</f>
        <v>2064</v>
      </c>
      <c r="P83" s="99">
        <f>Amnt_Deposited!H78</f>
        <v>0</v>
      </c>
      <c r="Q83" s="284">
        <f>MCF!R82</f>
        <v>0.6</v>
      </c>
      <c r="R83" s="67">
        <f t="shared" ref="R83:R99" si="19">P83*$W$6*DOCF*Q83</f>
        <v>0</v>
      </c>
      <c r="S83" s="67">
        <f t="shared" si="7"/>
        <v>0</v>
      </c>
      <c r="T83" s="67">
        <f t="shared" si="8"/>
        <v>0</v>
      </c>
      <c r="U83" s="67">
        <f t="shared" si="9"/>
        <v>1.8147033797539416E-3</v>
      </c>
      <c r="V83" s="67">
        <f t="shared" si="10"/>
        <v>1.3158084158183795E-4</v>
      </c>
      <c r="W83" s="100">
        <f t="shared" si="11"/>
        <v>8.7720561054558627E-5</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1.5439666223235739E-3</v>
      </c>
      <c r="J84" s="67">
        <f t="shared" si="18"/>
        <v>1.1195021170189801E-4</v>
      </c>
      <c r="K84" s="100">
        <f t="shared" si="6"/>
        <v>7.4633474467932E-5</v>
      </c>
      <c r="O84" s="96">
        <f>Amnt_Deposited!B79</f>
        <v>2065</v>
      </c>
      <c r="P84" s="99">
        <f>Amnt_Deposited!H79</f>
        <v>0</v>
      </c>
      <c r="Q84" s="284">
        <f>MCF!R83</f>
        <v>0.6</v>
      </c>
      <c r="R84" s="67">
        <f t="shared" si="19"/>
        <v>0</v>
      </c>
      <c r="S84" s="67">
        <f t="shared" si="7"/>
        <v>0</v>
      </c>
      <c r="T84" s="67">
        <f t="shared" si="8"/>
        <v>0</v>
      </c>
      <c r="U84" s="67">
        <f t="shared" si="9"/>
        <v>1.6920182162450123E-3</v>
      </c>
      <c r="V84" s="67">
        <f t="shared" si="10"/>
        <v>1.2268516350892931E-4</v>
      </c>
      <c r="W84" s="100">
        <f t="shared" si="11"/>
        <v>8.1790109005952866E-5</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1.4395849367955615E-3</v>
      </c>
      <c r="J85" s="67">
        <f t="shared" si="18"/>
        <v>1.0438168552801227E-4</v>
      </c>
      <c r="K85" s="100">
        <f t="shared" ref="K85:K99" si="20">J85*CH4_fraction*conv</f>
        <v>6.9587790352008174E-5</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1.5776273279951359E-3</v>
      </c>
      <c r="V85" s="67">
        <f t="shared" ref="V85:V98" si="24">U84*(1-$W$10)+T85</f>
        <v>1.1439088824987646E-4</v>
      </c>
      <c r="W85" s="100">
        <f t="shared" ref="W85:W99" si="25">V85*CH4_fraction*conv</f>
        <v>7.62605921665843E-5</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1.3422600982978766E-3</v>
      </c>
      <c r="J86" s="67">
        <f t="shared" si="18"/>
        <v>9.7324838497684811E-5</v>
      </c>
      <c r="K86" s="100">
        <f t="shared" si="20"/>
        <v>6.4883225665123207E-5</v>
      </c>
      <c r="O86" s="96">
        <f>Amnt_Deposited!B81</f>
        <v>2067</v>
      </c>
      <c r="P86" s="99">
        <f>Amnt_Deposited!H81</f>
        <v>0</v>
      </c>
      <c r="Q86" s="284">
        <f>MCF!R85</f>
        <v>0.6</v>
      </c>
      <c r="R86" s="67">
        <f t="shared" si="19"/>
        <v>0</v>
      </c>
      <c r="S86" s="67">
        <f t="shared" si="21"/>
        <v>0</v>
      </c>
      <c r="T86" s="67">
        <f t="shared" si="22"/>
        <v>0</v>
      </c>
      <c r="U86" s="67">
        <f t="shared" si="23"/>
        <v>1.470969970737399E-3</v>
      </c>
      <c r="V86" s="67">
        <f t="shared" si="24"/>
        <v>1.0665735725773677E-4</v>
      </c>
      <c r="W86" s="100">
        <f t="shared" si="25"/>
        <v>7.1104904838491177E-5</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1.2515150203592908E-3</v>
      </c>
      <c r="J87" s="67">
        <f t="shared" si="18"/>
        <v>9.0745077938585815E-5</v>
      </c>
      <c r="K87" s="100">
        <f t="shared" si="20"/>
        <v>6.0496718625723874E-5</v>
      </c>
      <c r="O87" s="96">
        <f>Amnt_Deposited!B82</f>
        <v>2068</v>
      </c>
      <c r="P87" s="99">
        <f>Amnt_Deposited!H82</f>
        <v>0</v>
      </c>
      <c r="Q87" s="284">
        <f>MCF!R86</f>
        <v>0.6</v>
      </c>
      <c r="R87" s="67">
        <f t="shared" si="19"/>
        <v>0</v>
      </c>
      <c r="S87" s="67">
        <f t="shared" si="21"/>
        <v>0</v>
      </c>
      <c r="T87" s="67">
        <f t="shared" si="22"/>
        <v>0</v>
      </c>
      <c r="U87" s="67">
        <f t="shared" si="23"/>
        <v>1.3715233099827844E-3</v>
      </c>
      <c r="V87" s="67">
        <f t="shared" si="24"/>
        <v>9.9446660754614594E-5</v>
      </c>
      <c r="W87" s="100">
        <f t="shared" si="25"/>
        <v>6.6297773836409725E-5</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1.1669048705024697E-3</v>
      </c>
      <c r="J88" s="67">
        <f t="shared" si="18"/>
        <v>8.4610149856821022E-5</v>
      </c>
      <c r="K88" s="100">
        <f t="shared" si="20"/>
        <v>5.6406766571214012E-5</v>
      </c>
      <c r="O88" s="96">
        <f>Amnt_Deposited!B83</f>
        <v>2069</v>
      </c>
      <c r="P88" s="99">
        <f>Amnt_Deposited!H83</f>
        <v>0</v>
      </c>
      <c r="Q88" s="284">
        <f>MCF!R87</f>
        <v>0.6</v>
      </c>
      <c r="R88" s="67">
        <f t="shared" si="19"/>
        <v>0</v>
      </c>
      <c r="S88" s="67">
        <f t="shared" si="21"/>
        <v>0</v>
      </c>
      <c r="T88" s="67">
        <f t="shared" si="22"/>
        <v>0</v>
      </c>
      <c r="U88" s="67">
        <f t="shared" si="23"/>
        <v>1.2787998580848982E-3</v>
      </c>
      <c r="V88" s="67">
        <f t="shared" si="24"/>
        <v>9.2723451897886054E-5</v>
      </c>
      <c r="W88" s="100">
        <f t="shared" si="25"/>
        <v>6.1815634598590694E-5</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1.0880148896746536E-3</v>
      </c>
      <c r="J89" s="67">
        <f t="shared" si="18"/>
        <v>7.8889980827816071E-5</v>
      </c>
      <c r="K89" s="100">
        <f t="shared" si="20"/>
        <v>5.2593320551877376E-5</v>
      </c>
      <c r="O89" s="96">
        <f>Amnt_Deposited!B84</f>
        <v>2070</v>
      </c>
      <c r="P89" s="99">
        <f>Amnt_Deposited!H84</f>
        <v>0</v>
      </c>
      <c r="Q89" s="284">
        <f>MCF!R88</f>
        <v>0.6</v>
      </c>
      <c r="R89" s="67">
        <f t="shared" si="19"/>
        <v>0</v>
      </c>
      <c r="S89" s="67">
        <f t="shared" si="21"/>
        <v>0</v>
      </c>
      <c r="T89" s="67">
        <f t="shared" si="22"/>
        <v>0</v>
      </c>
      <c r="U89" s="67">
        <f t="shared" si="23"/>
        <v>1.1923450845749627E-3</v>
      </c>
      <c r="V89" s="67">
        <f t="shared" si="24"/>
        <v>8.6454773509935421E-5</v>
      </c>
      <c r="W89" s="100">
        <f t="shared" si="25"/>
        <v>5.7636515673290278E-5</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1.0144583590982993E-3</v>
      </c>
      <c r="J90" s="67">
        <f t="shared" si="18"/>
        <v>7.3556530576354457E-5</v>
      </c>
      <c r="K90" s="100">
        <f t="shared" si="20"/>
        <v>4.9037687050902971E-5</v>
      </c>
      <c r="O90" s="96">
        <f>Amnt_Deposited!B85</f>
        <v>2071</v>
      </c>
      <c r="P90" s="99">
        <f>Amnt_Deposited!H85</f>
        <v>0</v>
      </c>
      <c r="Q90" s="284">
        <f>MCF!R89</f>
        <v>0.6</v>
      </c>
      <c r="R90" s="67">
        <f t="shared" si="19"/>
        <v>0</v>
      </c>
      <c r="S90" s="67">
        <f t="shared" si="21"/>
        <v>0</v>
      </c>
      <c r="T90" s="67">
        <f t="shared" si="22"/>
        <v>0</v>
      </c>
      <c r="U90" s="67">
        <f t="shared" si="23"/>
        <v>1.1117351880529304E-3</v>
      </c>
      <c r="V90" s="67">
        <f t="shared" si="24"/>
        <v>8.0609896522032271E-5</v>
      </c>
      <c r="W90" s="100">
        <f t="shared" si="25"/>
        <v>5.3739931014688176E-5</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9.4587470457518344E-4</v>
      </c>
      <c r="J91" s="67">
        <f t="shared" si="18"/>
        <v>6.8583654523115818E-5</v>
      </c>
      <c r="K91" s="100">
        <f t="shared" si="20"/>
        <v>4.5722436348743874E-5</v>
      </c>
      <c r="O91" s="96">
        <f>Amnt_Deposited!B86</f>
        <v>2072</v>
      </c>
      <c r="P91" s="99">
        <f>Amnt_Deposited!H86</f>
        <v>0</v>
      </c>
      <c r="Q91" s="284">
        <f>MCF!R90</f>
        <v>0.6</v>
      </c>
      <c r="R91" s="67">
        <f t="shared" si="19"/>
        <v>0</v>
      </c>
      <c r="S91" s="67">
        <f t="shared" si="21"/>
        <v>0</v>
      </c>
      <c r="T91" s="67">
        <f t="shared" si="22"/>
        <v>0</v>
      </c>
      <c r="U91" s="67">
        <f t="shared" si="23"/>
        <v>1.0365750187125294E-3</v>
      </c>
      <c r="V91" s="67">
        <f t="shared" si="24"/>
        <v>7.5160169340400879E-5</v>
      </c>
      <c r="W91" s="100">
        <f t="shared" si="25"/>
        <v>5.0106779560267248E-5</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8.8192772895126558E-4</v>
      </c>
      <c r="J92" s="67">
        <f t="shared" si="18"/>
        <v>6.3946975623917823E-5</v>
      </c>
      <c r="K92" s="100">
        <f t="shared" si="20"/>
        <v>4.2631317082611882E-5</v>
      </c>
      <c r="O92" s="96">
        <f>Amnt_Deposited!B87</f>
        <v>2073</v>
      </c>
      <c r="P92" s="99">
        <f>Amnt_Deposited!H87</f>
        <v>0</v>
      </c>
      <c r="Q92" s="284">
        <f>MCF!R91</f>
        <v>0.6</v>
      </c>
      <c r="R92" s="67">
        <f t="shared" si="19"/>
        <v>0</v>
      </c>
      <c r="S92" s="67">
        <f t="shared" si="21"/>
        <v>0</v>
      </c>
      <c r="T92" s="67">
        <f t="shared" si="22"/>
        <v>0</v>
      </c>
      <c r="U92" s="67">
        <f t="shared" si="23"/>
        <v>9.6649614131645513E-4</v>
      </c>
      <c r="V92" s="67">
        <f t="shared" si="24"/>
        <v>7.0078877396074308E-5</v>
      </c>
      <c r="W92" s="100">
        <f t="shared" si="25"/>
        <v>4.6719251597382872E-5</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8.2230396407784829E-4</v>
      </c>
      <c r="J93" s="67">
        <f t="shared" si="18"/>
        <v>5.9623764873417297E-5</v>
      </c>
      <c r="K93" s="100">
        <f t="shared" si="20"/>
        <v>3.9749176582278193E-5</v>
      </c>
      <c r="O93" s="96">
        <f>Amnt_Deposited!B88</f>
        <v>2074</v>
      </c>
      <c r="P93" s="99">
        <f>Amnt_Deposited!H88</f>
        <v>0</v>
      </c>
      <c r="Q93" s="284">
        <f>MCF!R92</f>
        <v>0.6</v>
      </c>
      <c r="R93" s="67">
        <f t="shared" si="19"/>
        <v>0</v>
      </c>
      <c r="S93" s="67">
        <f t="shared" si="21"/>
        <v>0</v>
      </c>
      <c r="T93" s="67">
        <f t="shared" si="22"/>
        <v>0</v>
      </c>
      <c r="U93" s="67">
        <f t="shared" si="23"/>
        <v>9.0115502912640881E-4</v>
      </c>
      <c r="V93" s="67">
        <f t="shared" si="24"/>
        <v>6.5341112190046339E-5</v>
      </c>
      <c r="W93" s="100">
        <f t="shared" si="25"/>
        <v>4.3560741460030888E-5</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7.6671113419034861E-4</v>
      </c>
      <c r="J94" s="67">
        <f t="shared" si="18"/>
        <v>5.5592829887499655E-5</v>
      </c>
      <c r="K94" s="100">
        <f t="shared" si="20"/>
        <v>3.7061886591666432E-5</v>
      </c>
      <c r="O94" s="96">
        <f>Amnt_Deposited!B89</f>
        <v>2075</v>
      </c>
      <c r="P94" s="99">
        <f>Amnt_Deposited!H89</f>
        <v>0</v>
      </c>
      <c r="Q94" s="284">
        <f>MCF!R93</f>
        <v>0.6</v>
      </c>
      <c r="R94" s="67">
        <f t="shared" si="19"/>
        <v>0</v>
      </c>
      <c r="S94" s="67">
        <f t="shared" si="21"/>
        <v>0</v>
      </c>
      <c r="T94" s="67">
        <f t="shared" si="22"/>
        <v>0</v>
      </c>
      <c r="U94" s="67">
        <f t="shared" si="23"/>
        <v>8.4023137993462834E-4</v>
      </c>
      <c r="V94" s="67">
        <f t="shared" si="24"/>
        <v>6.0923649191780424E-5</v>
      </c>
      <c r="W94" s="100">
        <f t="shared" si="25"/>
        <v>4.0615766127853611E-5</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7.1487672317216129E-4</v>
      </c>
      <c r="J95" s="67">
        <f t="shared" si="18"/>
        <v>5.1834411018187366E-5</v>
      </c>
      <c r="K95" s="100">
        <f t="shared" si="20"/>
        <v>3.4556274012124906E-5</v>
      </c>
      <c r="O95" s="96">
        <f>Amnt_Deposited!B90</f>
        <v>2076</v>
      </c>
      <c r="P95" s="99">
        <f>Amnt_Deposited!H90</f>
        <v>0</v>
      </c>
      <c r="Q95" s="284">
        <f>MCF!R94</f>
        <v>0.6</v>
      </c>
      <c r="R95" s="67">
        <f t="shared" si="19"/>
        <v>0</v>
      </c>
      <c r="S95" s="67">
        <f t="shared" si="21"/>
        <v>0</v>
      </c>
      <c r="T95" s="67">
        <f t="shared" si="22"/>
        <v>0</v>
      </c>
      <c r="U95" s="67">
        <f t="shared" si="23"/>
        <v>7.8342654594209431E-4</v>
      </c>
      <c r="V95" s="67">
        <f t="shared" si="24"/>
        <v>5.6804833992534084E-5</v>
      </c>
      <c r="W95" s="100">
        <f t="shared" si="25"/>
        <v>3.7869889328356054E-5</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6.6654663868033861E-4</v>
      </c>
      <c r="J96" s="67">
        <f t="shared" si="18"/>
        <v>4.8330084491822697E-5</v>
      </c>
      <c r="K96" s="100">
        <f t="shared" si="20"/>
        <v>3.2220056327881798E-5</v>
      </c>
      <c r="O96" s="96">
        <f>Amnt_Deposited!B91</f>
        <v>2077</v>
      </c>
      <c r="P96" s="99">
        <f>Amnt_Deposited!H91</f>
        <v>0</v>
      </c>
      <c r="Q96" s="284">
        <f>MCF!R95</f>
        <v>0.6</v>
      </c>
      <c r="R96" s="67">
        <f t="shared" si="19"/>
        <v>0</v>
      </c>
      <c r="S96" s="67">
        <f t="shared" si="21"/>
        <v>0</v>
      </c>
      <c r="T96" s="67">
        <f t="shared" si="22"/>
        <v>0</v>
      </c>
      <c r="U96" s="67">
        <f t="shared" si="23"/>
        <v>7.3046206978667218E-4</v>
      </c>
      <c r="V96" s="67">
        <f t="shared" si="24"/>
        <v>5.2964476155422115E-5</v>
      </c>
      <c r="W96" s="100">
        <f t="shared" si="25"/>
        <v>3.530965077028141E-5</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6.2148396658463084E-4</v>
      </c>
      <c r="J97" s="67">
        <f t="shared" si="18"/>
        <v>4.5062672095707799E-5</v>
      </c>
      <c r="K97" s="100">
        <f t="shared" si="20"/>
        <v>3.0041781397138532E-5</v>
      </c>
      <c r="O97" s="96">
        <f>Amnt_Deposited!B92</f>
        <v>2078</v>
      </c>
      <c r="P97" s="99">
        <f>Amnt_Deposited!H92</f>
        <v>0</v>
      </c>
      <c r="Q97" s="284">
        <f>MCF!R96</f>
        <v>0.6</v>
      </c>
      <c r="R97" s="67">
        <f t="shared" si="19"/>
        <v>0</v>
      </c>
      <c r="S97" s="67">
        <f t="shared" si="21"/>
        <v>0</v>
      </c>
      <c r="T97" s="67">
        <f t="shared" si="22"/>
        <v>0</v>
      </c>
      <c r="U97" s="67">
        <f t="shared" si="23"/>
        <v>6.8107831954480067E-4</v>
      </c>
      <c r="V97" s="67">
        <f t="shared" si="24"/>
        <v>4.9383750241871542E-5</v>
      </c>
      <c r="W97" s="100">
        <f t="shared" si="25"/>
        <v>3.2922500161247692E-5</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5.7946780961414467E-4</v>
      </c>
      <c r="J98" s="67">
        <f t="shared" si="18"/>
        <v>4.2016156970486175E-5</v>
      </c>
      <c r="K98" s="100">
        <f t="shared" si="20"/>
        <v>2.8010771313657449E-5</v>
      </c>
      <c r="O98" s="96">
        <f>Amnt_Deposited!B93</f>
        <v>2079</v>
      </c>
      <c r="P98" s="99">
        <f>Amnt_Deposited!H93</f>
        <v>0</v>
      </c>
      <c r="Q98" s="284">
        <f>MCF!R97</f>
        <v>0.6</v>
      </c>
      <c r="R98" s="67">
        <f t="shared" si="19"/>
        <v>0</v>
      </c>
      <c r="S98" s="67">
        <f t="shared" si="21"/>
        <v>0</v>
      </c>
      <c r="T98" s="67">
        <f t="shared" si="22"/>
        <v>0</v>
      </c>
      <c r="U98" s="67">
        <f t="shared" si="23"/>
        <v>6.3503321601550075E-4</v>
      </c>
      <c r="V98" s="67">
        <f t="shared" si="24"/>
        <v>4.6045103529299903E-5</v>
      </c>
      <c r="W98" s="100">
        <f t="shared" si="25"/>
        <v>3.0696735686199933E-5</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5.4029220451866518E-4</v>
      </c>
      <c r="J99" s="68">
        <f t="shared" si="18"/>
        <v>3.9175605095479544E-5</v>
      </c>
      <c r="K99" s="102">
        <f t="shared" si="20"/>
        <v>2.6117070063653027E-5</v>
      </c>
      <c r="O99" s="97">
        <f>Amnt_Deposited!B94</f>
        <v>2080</v>
      </c>
      <c r="P99" s="101">
        <f>Amnt_Deposited!H94</f>
        <v>0</v>
      </c>
      <c r="Q99" s="285">
        <f>MCF!R98</f>
        <v>0.6</v>
      </c>
      <c r="R99" s="68">
        <f t="shared" si="19"/>
        <v>0</v>
      </c>
      <c r="S99" s="68">
        <f>R99*$W$12</f>
        <v>0</v>
      </c>
      <c r="T99" s="68">
        <f>R99*(1-$W$12)</f>
        <v>0</v>
      </c>
      <c r="U99" s="68">
        <f>S99+U98*$W$10</f>
        <v>5.9210104604785199E-4</v>
      </c>
      <c r="V99" s="68">
        <f>U98*(1-$W$10)+T99</f>
        <v>4.2932169967648796E-5</v>
      </c>
      <c r="W99" s="102">
        <f t="shared" si="25"/>
        <v>2.8621446645099198E-5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87" t="s">
        <v>338</v>
      </c>
      <c r="E2" s="888"/>
      <c r="F2" s="889"/>
    </row>
    <row r="3" spans="1:18" ht="16.5" thickBot="1">
      <c r="B3" s="12"/>
      <c r="C3" s="5" t="s">
        <v>276</v>
      </c>
      <c r="D3" s="887" t="s">
        <v>337</v>
      </c>
      <c r="E3" s="888"/>
      <c r="F3" s="889"/>
    </row>
    <row r="4" spans="1:18" ht="16.5" thickBot="1">
      <c r="B4" s="12"/>
      <c r="C4" s="5" t="s">
        <v>30</v>
      </c>
      <c r="D4" s="887" t="s">
        <v>266</v>
      </c>
      <c r="E4" s="888"/>
      <c r="F4" s="889"/>
    </row>
    <row r="5" spans="1:18" ht="16.5" thickBot="1">
      <c r="B5" s="12"/>
      <c r="C5" s="5" t="s">
        <v>117</v>
      </c>
      <c r="D5" s="890"/>
      <c r="E5" s="891"/>
      <c r="F5" s="892"/>
    </row>
    <row r="6" spans="1:18">
      <c r="B6" s="13" t="s">
        <v>201</v>
      </c>
    </row>
    <row r="7" spans="1:18">
      <c r="B7" s="20" t="s">
        <v>31</v>
      </c>
    </row>
    <row r="8" spans="1:18" ht="13.5" thickBot="1">
      <c r="B8" s="20"/>
    </row>
    <row r="9" spans="1:18" ht="12.75" customHeight="1">
      <c r="A9" s="1"/>
      <c r="C9" s="893" t="s">
        <v>18</v>
      </c>
      <c r="D9" s="894"/>
      <c r="E9" s="900" t="s">
        <v>100</v>
      </c>
      <c r="F9" s="901"/>
      <c r="H9" s="893" t="s">
        <v>18</v>
      </c>
      <c r="I9" s="894"/>
      <c r="J9" s="900" t="s">
        <v>100</v>
      </c>
      <c r="K9" s="90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98" t="s">
        <v>250</v>
      </c>
      <c r="D12" s="899"/>
      <c r="E12" s="898" t="s">
        <v>250</v>
      </c>
      <c r="F12" s="899"/>
      <c r="H12" s="898" t="s">
        <v>251</v>
      </c>
      <c r="I12" s="899"/>
      <c r="J12" s="898" t="s">
        <v>251</v>
      </c>
      <c r="K12" s="89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95" t="s">
        <v>250</v>
      </c>
      <c r="E61" s="896"/>
      <c r="F61" s="897"/>
      <c r="H61" s="38"/>
      <c r="I61" s="895" t="s">
        <v>251</v>
      </c>
      <c r="J61" s="896"/>
      <c r="K61" s="89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2" t="s">
        <v>317</v>
      </c>
      <c r="C71" s="882"/>
      <c r="D71" s="883" t="s">
        <v>318</v>
      </c>
      <c r="E71" s="883"/>
      <c r="F71" s="883"/>
      <c r="G71" s="883"/>
      <c r="H71" s="883"/>
    </row>
    <row r="72" spans="2:8">
      <c r="B72" s="882" t="s">
        <v>319</v>
      </c>
      <c r="C72" s="882"/>
      <c r="D72" s="883" t="s">
        <v>320</v>
      </c>
      <c r="E72" s="883"/>
      <c r="F72" s="883"/>
      <c r="G72" s="883"/>
      <c r="H72" s="883"/>
    </row>
    <row r="73" spans="2:8">
      <c r="B73" s="882" t="s">
        <v>321</v>
      </c>
      <c r="C73" s="882"/>
      <c r="D73" s="883" t="s">
        <v>322</v>
      </c>
      <c r="E73" s="883"/>
      <c r="F73" s="883"/>
      <c r="G73" s="883"/>
      <c r="H73" s="883"/>
    </row>
    <row r="74" spans="2:8">
      <c r="B74" s="882" t="s">
        <v>323</v>
      </c>
      <c r="C74" s="882"/>
      <c r="D74" s="883" t="s">
        <v>324</v>
      </c>
      <c r="E74" s="883"/>
      <c r="F74" s="883"/>
      <c r="G74" s="883"/>
      <c r="H74" s="883"/>
    </row>
    <row r="75" spans="2:8">
      <c r="B75" s="561"/>
      <c r="C75" s="562"/>
      <c r="D75" s="562"/>
      <c r="E75" s="562"/>
      <c r="F75" s="562"/>
      <c r="G75" s="562"/>
      <c r="H75" s="562"/>
    </row>
    <row r="76" spans="2:8">
      <c r="B76" s="564"/>
      <c r="C76" s="565" t="s">
        <v>325</v>
      </c>
      <c r="D76" s="566" t="s">
        <v>87</v>
      </c>
      <c r="E76" s="566" t="s">
        <v>88</v>
      </c>
    </row>
    <row r="77" spans="2:8">
      <c r="B77" s="884" t="s">
        <v>133</v>
      </c>
      <c r="C77" s="567" t="s">
        <v>326</v>
      </c>
      <c r="D77" s="568" t="s">
        <v>327</v>
      </c>
      <c r="E77" s="568" t="s">
        <v>9</v>
      </c>
      <c r="F77" s="488"/>
      <c r="G77" s="547"/>
      <c r="H77" s="6"/>
    </row>
    <row r="78" spans="2:8">
      <c r="B78" s="885"/>
      <c r="C78" s="569"/>
      <c r="D78" s="570"/>
      <c r="E78" s="571"/>
      <c r="F78" s="6"/>
      <c r="G78" s="488"/>
      <c r="H78" s="6"/>
    </row>
    <row r="79" spans="2:8">
      <c r="B79" s="885"/>
      <c r="C79" s="569"/>
      <c r="D79" s="570"/>
      <c r="E79" s="571"/>
      <c r="F79" s="6"/>
      <c r="G79" s="488"/>
      <c r="H79" s="6"/>
    </row>
    <row r="80" spans="2:8">
      <c r="B80" s="885"/>
      <c r="C80" s="569"/>
      <c r="D80" s="570"/>
      <c r="E80" s="571"/>
      <c r="F80" s="6"/>
      <c r="G80" s="488"/>
      <c r="H80" s="6"/>
    </row>
    <row r="81" spans="2:8">
      <c r="B81" s="885"/>
      <c r="C81" s="569"/>
      <c r="D81" s="570"/>
      <c r="E81" s="571"/>
      <c r="F81" s="6"/>
      <c r="G81" s="488"/>
      <c r="H81" s="6"/>
    </row>
    <row r="82" spans="2:8">
      <c r="B82" s="885"/>
      <c r="C82" s="569"/>
      <c r="D82" s="570" t="s">
        <v>328</v>
      </c>
      <c r="E82" s="571"/>
      <c r="F82" s="6"/>
      <c r="G82" s="488"/>
      <c r="H82" s="6"/>
    </row>
    <row r="83" spans="2:8" ht="13.5" thickBot="1">
      <c r="B83" s="886"/>
      <c r="C83" s="572"/>
      <c r="D83" s="572"/>
      <c r="E83" s="573" t="s">
        <v>329</v>
      </c>
      <c r="F83" s="6"/>
      <c r="G83" s="6"/>
      <c r="H83" s="6"/>
    </row>
    <row r="84" spans="2:8" ht="13.5" thickTop="1">
      <c r="B84" s="564"/>
      <c r="C84" s="571"/>
      <c r="D84" s="564"/>
      <c r="E84" s="574"/>
      <c r="F84" s="6"/>
      <c r="G84" s="6"/>
      <c r="H84" s="6"/>
    </row>
    <row r="85" spans="2:8">
      <c r="B85" s="878" t="s">
        <v>330</v>
      </c>
      <c r="C85" s="879"/>
      <c r="D85" s="879"/>
      <c r="E85" s="880"/>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1" t="s">
        <v>333</v>
      </c>
      <c r="C95" s="881"/>
      <c r="D95" s="881"/>
      <c r="E95" s="578">
        <f>SUM(E86:E94)</f>
        <v>0.13702</v>
      </c>
    </row>
    <row r="96" spans="2:8">
      <c r="B96" s="878" t="s">
        <v>334</v>
      </c>
      <c r="C96" s="879"/>
      <c r="D96" s="879"/>
      <c r="E96" s="880"/>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1" t="s">
        <v>333</v>
      </c>
      <c r="C106" s="881"/>
      <c r="D106" s="881"/>
      <c r="E106" s="578">
        <f>SUM(E97:E105)</f>
        <v>0.15982100000000002</v>
      </c>
    </row>
    <row r="107" spans="2:5">
      <c r="B107" s="878" t="s">
        <v>335</v>
      </c>
      <c r="C107" s="879"/>
      <c r="D107" s="879"/>
      <c r="E107" s="880"/>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1" t="s">
        <v>333</v>
      </c>
      <c r="C117" s="881"/>
      <c r="D117" s="881"/>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4" customWidth="1"/>
    <col min="2" max="2" width="5.28515625" style="764" customWidth="1"/>
    <col min="3" max="4" width="9" style="764" customWidth="1"/>
    <col min="5" max="5" width="7.42578125" style="778" customWidth="1"/>
    <col min="6" max="6" width="10.85546875" style="764" customWidth="1"/>
    <col min="7" max="7" width="10.7109375" style="764" customWidth="1"/>
    <col min="8" max="8" width="10.140625" style="764" customWidth="1"/>
    <col min="9" max="9" width="14.42578125" style="764" customWidth="1"/>
    <col min="10" max="10" width="12" style="764" customWidth="1"/>
    <col min="11" max="11" width="10.28515625" style="764" customWidth="1"/>
    <col min="12" max="12" width="8.85546875" style="769"/>
    <col min="13" max="13" width="2.7109375" style="770" customWidth="1"/>
    <col min="14" max="16384" width="8.85546875" style="769"/>
  </cols>
  <sheetData>
    <row r="2" spans="1:23" ht="15.75">
      <c r="B2" s="765" t="s">
        <v>309</v>
      </c>
      <c r="C2" s="766"/>
      <c r="D2" s="766"/>
      <c r="E2" s="767"/>
      <c r="F2" s="768"/>
      <c r="G2" s="768"/>
      <c r="H2" s="768"/>
      <c r="I2" s="768"/>
      <c r="J2" s="768"/>
      <c r="K2" s="768"/>
    </row>
    <row r="3" spans="1:23" ht="15">
      <c r="B3" s="771" t="str">
        <f>IF(Select2=1,"This sheet applies only to the bulk waste option and can be deleted when the waste composition option has been chosen","")</f>
        <v>This sheet applies only to the bulk waste option and can be deleted when the waste composition option has been chosen</v>
      </c>
      <c r="C3" s="766"/>
      <c r="D3" s="766"/>
      <c r="E3" s="767"/>
      <c r="F3" s="768"/>
      <c r="G3" s="768"/>
      <c r="H3" s="768"/>
      <c r="I3" s="768"/>
      <c r="J3" s="768"/>
      <c r="K3" s="768"/>
    </row>
    <row r="4" spans="1:23" ht="16.5" thickBot="1">
      <c r="B4" s="772"/>
      <c r="C4" s="773"/>
      <c r="D4" s="773"/>
      <c r="E4" s="774"/>
      <c r="F4" s="775"/>
      <c r="G4" s="775"/>
      <c r="H4" s="775"/>
      <c r="I4" s="775"/>
      <c r="J4" s="775"/>
      <c r="K4" s="775"/>
    </row>
    <row r="5" spans="1:23" ht="26.25" thickBot="1">
      <c r="B5" s="776"/>
      <c r="C5" s="777"/>
      <c r="D5" s="777"/>
      <c r="F5" s="779"/>
      <c r="G5" s="780"/>
      <c r="H5" s="780"/>
      <c r="I5" s="780"/>
      <c r="J5" s="780"/>
      <c r="K5" s="781" t="s">
        <v>7</v>
      </c>
      <c r="O5" s="776"/>
      <c r="P5" s="777"/>
      <c r="Q5" s="778"/>
      <c r="R5" s="779"/>
      <c r="S5" s="780"/>
      <c r="T5" s="780"/>
      <c r="U5" s="780"/>
      <c r="V5" s="780"/>
      <c r="W5" s="781" t="s">
        <v>7</v>
      </c>
    </row>
    <row r="6" spans="1:23">
      <c r="B6" s="776"/>
      <c r="C6" s="777"/>
      <c r="D6" s="777"/>
      <c r="F6" s="782" t="s">
        <v>9</v>
      </c>
      <c r="G6" s="783"/>
      <c r="H6" s="783"/>
      <c r="I6" s="784"/>
      <c r="J6" s="785" t="s">
        <v>9</v>
      </c>
      <c r="K6" s="786">
        <f>Parameters!O26</f>
        <v>0</v>
      </c>
      <c r="O6" s="776"/>
      <c r="P6" s="777"/>
      <c r="Q6" s="778"/>
      <c r="R6" s="782" t="s">
        <v>9</v>
      </c>
      <c r="S6" s="783"/>
      <c r="T6" s="783"/>
      <c r="U6" s="784"/>
      <c r="V6" s="785" t="s">
        <v>9</v>
      </c>
      <c r="W6" s="786">
        <f>Parameters!R26</f>
        <v>0</v>
      </c>
    </row>
    <row r="7" spans="1:23" ht="13.5" thickBot="1">
      <c r="B7" s="776"/>
      <c r="C7" s="777"/>
      <c r="D7" s="777"/>
      <c r="F7" s="787" t="s">
        <v>12</v>
      </c>
      <c r="G7" s="788"/>
      <c r="H7" s="788"/>
      <c r="I7" s="789"/>
      <c r="J7" s="790" t="s">
        <v>12</v>
      </c>
      <c r="K7" s="791">
        <f>DOCF</f>
        <v>0.5</v>
      </c>
      <c r="O7" s="776"/>
      <c r="P7" s="777"/>
      <c r="Q7" s="778"/>
      <c r="R7" s="787" t="s">
        <v>12</v>
      </c>
      <c r="S7" s="788"/>
      <c r="T7" s="788"/>
      <c r="U7" s="789"/>
      <c r="V7" s="790" t="s">
        <v>12</v>
      </c>
      <c r="W7" s="791">
        <f>DOCF</f>
        <v>0.5</v>
      </c>
    </row>
    <row r="8" spans="1:23">
      <c r="F8" s="782" t="s">
        <v>192</v>
      </c>
      <c r="G8" s="783"/>
      <c r="H8" s="783"/>
      <c r="I8" s="784"/>
      <c r="J8" s="785" t="s">
        <v>188</v>
      </c>
      <c r="K8" s="792">
        <f>Parameters!O45</f>
        <v>0</v>
      </c>
      <c r="O8" s="764"/>
      <c r="P8" s="764"/>
      <c r="Q8" s="778"/>
      <c r="R8" s="782" t="s">
        <v>192</v>
      </c>
      <c r="S8" s="783"/>
      <c r="T8" s="783"/>
      <c r="U8" s="784"/>
      <c r="V8" s="785" t="s">
        <v>188</v>
      </c>
      <c r="W8" s="792">
        <f>Parameters!O45</f>
        <v>0</v>
      </c>
    </row>
    <row r="9" spans="1:23" ht="15.75">
      <c r="F9" s="793" t="s">
        <v>190</v>
      </c>
      <c r="G9" s="794"/>
      <c r="H9" s="794"/>
      <c r="I9" s="795"/>
      <c r="J9" s="796" t="s">
        <v>189</v>
      </c>
      <c r="K9" s="797" t="e">
        <f>LN(2)/$K$8</f>
        <v>#DIV/0!</v>
      </c>
      <c r="O9" s="764"/>
      <c r="P9" s="764"/>
      <c r="Q9" s="778"/>
      <c r="R9" s="793" t="s">
        <v>190</v>
      </c>
      <c r="S9" s="794"/>
      <c r="T9" s="794"/>
      <c r="U9" s="795"/>
      <c r="V9" s="796" t="s">
        <v>189</v>
      </c>
      <c r="W9" s="797" t="e">
        <f>LN(2)/$W$8</f>
        <v>#DIV/0!</v>
      </c>
    </row>
    <row r="10" spans="1:23">
      <c r="F10" s="798" t="s">
        <v>84</v>
      </c>
      <c r="G10" s="799"/>
      <c r="H10" s="799"/>
      <c r="I10" s="800"/>
      <c r="J10" s="801" t="s">
        <v>148</v>
      </c>
      <c r="K10" s="802">
        <f>EXP(-$K$8)</f>
        <v>1</v>
      </c>
      <c r="O10" s="764"/>
      <c r="P10" s="764"/>
      <c r="Q10" s="778"/>
      <c r="R10" s="798" t="s">
        <v>84</v>
      </c>
      <c r="S10" s="799"/>
      <c r="T10" s="799"/>
      <c r="U10" s="800"/>
      <c r="V10" s="801" t="s">
        <v>148</v>
      </c>
      <c r="W10" s="802">
        <f>EXP(-$W$8)</f>
        <v>1</v>
      </c>
    </row>
    <row r="11" spans="1:23">
      <c r="F11" s="798" t="s">
        <v>8</v>
      </c>
      <c r="G11" s="799"/>
      <c r="H11" s="799"/>
      <c r="I11" s="800"/>
      <c r="J11" s="801" t="s">
        <v>83</v>
      </c>
      <c r="K11" s="802">
        <v>13</v>
      </c>
      <c r="O11" s="764"/>
      <c r="P11" s="764"/>
      <c r="Q11" s="778"/>
      <c r="R11" s="798" t="s">
        <v>8</v>
      </c>
      <c r="S11" s="799"/>
      <c r="T11" s="799"/>
      <c r="U11" s="800"/>
      <c r="V11" s="801" t="s">
        <v>83</v>
      </c>
      <c r="W11" s="802">
        <v>13</v>
      </c>
    </row>
    <row r="12" spans="1:23" ht="13.5" thickBot="1">
      <c r="F12" s="803" t="s">
        <v>85</v>
      </c>
      <c r="G12" s="804"/>
      <c r="H12" s="804"/>
      <c r="I12" s="805"/>
      <c r="J12" s="806" t="s">
        <v>179</v>
      </c>
      <c r="K12" s="807">
        <f>EXP(-$K$8*((13-K11)/12))</f>
        <v>1</v>
      </c>
      <c r="O12" s="764"/>
      <c r="P12" s="764"/>
      <c r="Q12" s="778"/>
      <c r="R12" s="803" t="s">
        <v>85</v>
      </c>
      <c r="S12" s="804"/>
      <c r="T12" s="804"/>
      <c r="U12" s="805"/>
      <c r="V12" s="806" t="s">
        <v>179</v>
      </c>
      <c r="W12" s="807">
        <f>EXP(-$W$8*((13-W11)/12))</f>
        <v>1</v>
      </c>
    </row>
    <row r="13" spans="1:23" ht="13.5" thickBot="1">
      <c r="C13" s="808"/>
      <c r="D13" s="808"/>
      <c r="F13" s="809" t="s">
        <v>86</v>
      </c>
      <c r="G13" s="810"/>
      <c r="H13" s="810"/>
      <c r="I13" s="811"/>
      <c r="J13" s="812" t="s">
        <v>82</v>
      </c>
      <c r="K13" s="813">
        <f>CH4_fraction</f>
        <v>0.5</v>
      </c>
      <c r="O13" s="764"/>
      <c r="P13" s="808"/>
      <c r="Q13" s="778"/>
      <c r="R13" s="809" t="s">
        <v>86</v>
      </c>
      <c r="S13" s="810"/>
      <c r="T13" s="810"/>
      <c r="U13" s="811"/>
      <c r="V13" s="812" t="s">
        <v>82</v>
      </c>
      <c r="W13" s="813">
        <f>CH4_fraction</f>
        <v>0.5</v>
      </c>
    </row>
    <row r="14" spans="1:23" ht="13.5" thickBot="1">
      <c r="F14" s="814"/>
      <c r="G14" s="814"/>
      <c r="H14" s="814"/>
      <c r="I14" s="814"/>
      <c r="J14" s="814"/>
      <c r="K14" s="814"/>
      <c r="O14" s="764"/>
      <c r="P14" s="764"/>
      <c r="Q14" s="778"/>
      <c r="R14" s="814"/>
      <c r="S14" s="814"/>
      <c r="T14" s="814"/>
      <c r="U14" s="814"/>
      <c r="V14" s="814"/>
      <c r="W14" s="814"/>
    </row>
    <row r="15" spans="1:23" ht="89.25">
      <c r="B15" s="815" t="s">
        <v>1</v>
      </c>
      <c r="C15" s="816" t="s">
        <v>10</v>
      </c>
      <c r="D15" s="817" t="s">
        <v>239</v>
      </c>
      <c r="E15" s="818" t="s">
        <v>11</v>
      </c>
      <c r="F15" s="819" t="s">
        <v>180</v>
      </c>
      <c r="G15" s="819" t="s">
        <v>181</v>
      </c>
      <c r="H15" s="819" t="s">
        <v>182</v>
      </c>
      <c r="I15" s="819" t="s">
        <v>183</v>
      </c>
      <c r="J15" s="819" t="s">
        <v>184</v>
      </c>
      <c r="K15" s="820" t="s">
        <v>185</v>
      </c>
      <c r="O15" s="815" t="s">
        <v>1</v>
      </c>
      <c r="P15" s="816" t="s">
        <v>10</v>
      </c>
      <c r="Q15" s="818" t="s">
        <v>11</v>
      </c>
      <c r="R15" s="819" t="s">
        <v>180</v>
      </c>
      <c r="S15" s="819" t="s">
        <v>181</v>
      </c>
      <c r="T15" s="819" t="s">
        <v>182</v>
      </c>
      <c r="U15" s="819" t="s">
        <v>183</v>
      </c>
      <c r="V15" s="819" t="s">
        <v>184</v>
      </c>
      <c r="W15" s="820" t="s">
        <v>185</v>
      </c>
    </row>
    <row r="16" spans="1:23" ht="45">
      <c r="A16" s="821"/>
      <c r="B16" s="822"/>
      <c r="C16" s="823" t="s">
        <v>186</v>
      </c>
      <c r="D16" s="823" t="s">
        <v>240</v>
      </c>
      <c r="E16" s="824" t="s">
        <v>11</v>
      </c>
      <c r="F16" s="825" t="s">
        <v>254</v>
      </c>
      <c r="G16" s="825" t="s">
        <v>149</v>
      </c>
      <c r="H16" s="825" t="s">
        <v>150</v>
      </c>
      <c r="I16" s="825" t="s">
        <v>151</v>
      </c>
      <c r="J16" s="825" t="s">
        <v>191</v>
      </c>
      <c r="K16" s="826" t="s">
        <v>152</v>
      </c>
      <c r="O16" s="822"/>
      <c r="P16" s="823" t="s">
        <v>186</v>
      </c>
      <c r="Q16" s="824" t="s">
        <v>11</v>
      </c>
      <c r="R16" s="825" t="s">
        <v>187</v>
      </c>
      <c r="S16" s="825" t="s">
        <v>149</v>
      </c>
      <c r="T16" s="825" t="s">
        <v>150</v>
      </c>
      <c r="U16" s="825" t="s">
        <v>151</v>
      </c>
      <c r="V16" s="825" t="s">
        <v>191</v>
      </c>
      <c r="W16" s="826" t="s">
        <v>152</v>
      </c>
    </row>
    <row r="17" spans="2:23" ht="13.5" thickBot="1">
      <c r="B17" s="827"/>
      <c r="C17" s="828" t="s">
        <v>15</v>
      </c>
      <c r="D17" s="829" t="s">
        <v>20</v>
      </c>
      <c r="E17" s="829" t="s">
        <v>20</v>
      </c>
      <c r="F17" s="830" t="s">
        <v>15</v>
      </c>
      <c r="G17" s="830" t="s">
        <v>15</v>
      </c>
      <c r="H17" s="830" t="s">
        <v>15</v>
      </c>
      <c r="I17" s="830" t="s">
        <v>15</v>
      </c>
      <c r="J17" s="830" t="s">
        <v>15</v>
      </c>
      <c r="K17" s="831" t="s">
        <v>15</v>
      </c>
      <c r="O17" s="827"/>
      <c r="P17" s="828" t="s">
        <v>15</v>
      </c>
      <c r="Q17" s="829" t="s">
        <v>20</v>
      </c>
      <c r="R17" s="830" t="s">
        <v>15</v>
      </c>
      <c r="S17" s="830" t="s">
        <v>15</v>
      </c>
      <c r="T17" s="830" t="s">
        <v>15</v>
      </c>
      <c r="U17" s="830" t="s">
        <v>15</v>
      </c>
      <c r="V17" s="830" t="s">
        <v>15</v>
      </c>
      <c r="W17" s="831" t="s">
        <v>15</v>
      </c>
    </row>
    <row r="18" spans="2:23" ht="13.5" thickBot="1">
      <c r="B18" s="832"/>
      <c r="C18" s="833"/>
      <c r="D18" s="833"/>
      <c r="E18" s="834"/>
      <c r="F18" s="835"/>
      <c r="G18" s="836"/>
      <c r="H18" s="836"/>
      <c r="I18" s="836"/>
      <c r="J18" s="836"/>
      <c r="K18" s="837"/>
      <c r="O18" s="832"/>
      <c r="P18" s="833"/>
      <c r="Q18" s="834"/>
      <c r="R18" s="835"/>
      <c r="S18" s="836"/>
      <c r="T18" s="836"/>
      <c r="U18" s="836"/>
      <c r="V18" s="836"/>
      <c r="W18" s="837"/>
    </row>
    <row r="19" spans="2:23">
      <c r="B19" s="838">
        <f>Amnt_Deposited!B14</f>
        <v>2000</v>
      </c>
      <c r="C19" s="839">
        <f>Amnt_Deposited!O14</f>
        <v>0</v>
      </c>
      <c r="D19" s="840">
        <f>Dry_Matter_Content!O6</f>
        <v>0</v>
      </c>
      <c r="E19" s="841">
        <f>MCF!R18</f>
        <v>0.6</v>
      </c>
      <c r="F19" s="842">
        <f t="shared" ref="F19:F82" si="0">C19*D19*$K$6*DOCF*E19</f>
        <v>0</v>
      </c>
      <c r="G19" s="843">
        <f t="shared" ref="G19:G82" si="1">F19*$K$12</f>
        <v>0</v>
      </c>
      <c r="H19" s="843">
        <f t="shared" ref="H19:H82" si="2">F19*(1-$K$12)</f>
        <v>0</v>
      </c>
      <c r="I19" s="843">
        <f t="shared" ref="I19:I82" si="3">G19+I18*$K$10</f>
        <v>0</v>
      </c>
      <c r="J19" s="843">
        <f t="shared" ref="J19:J82" si="4">I18*(1-$K$10)+H19</f>
        <v>0</v>
      </c>
      <c r="K19" s="844">
        <f>J19*CH4_fraction*conv</f>
        <v>0</v>
      </c>
      <c r="O19" s="838">
        <f>Amnt_Deposited!B14</f>
        <v>2000</v>
      </c>
      <c r="P19" s="839">
        <f>Amnt_Deposited!O14</f>
        <v>0</v>
      </c>
      <c r="Q19" s="841">
        <f>MCF!R18</f>
        <v>0.6</v>
      </c>
      <c r="R19" s="842">
        <f t="shared" ref="R19:R82" si="5">P19*$W$6*DOCF*Q19</f>
        <v>0</v>
      </c>
      <c r="S19" s="843">
        <f>R19*$W$12</f>
        <v>0</v>
      </c>
      <c r="T19" s="843">
        <f>R19*(1-$W$12)</f>
        <v>0</v>
      </c>
      <c r="U19" s="843">
        <f>S19+U18*$W$10</f>
        <v>0</v>
      </c>
      <c r="V19" s="843">
        <f>U18*(1-$W$10)+T19</f>
        <v>0</v>
      </c>
      <c r="W19" s="844">
        <f>V19*CH4_fraction*conv</f>
        <v>0</v>
      </c>
    </row>
    <row r="20" spans="2:23">
      <c r="B20" s="845">
        <f>Amnt_Deposited!B15</f>
        <v>2001</v>
      </c>
      <c r="C20" s="846">
        <f>Amnt_Deposited!O15</f>
        <v>0</v>
      </c>
      <c r="D20" s="847">
        <f>Dry_Matter_Content!O7</f>
        <v>0</v>
      </c>
      <c r="E20" s="848">
        <f>MCF!R19</f>
        <v>0.6</v>
      </c>
      <c r="F20" s="849">
        <f t="shared" si="0"/>
        <v>0</v>
      </c>
      <c r="G20" s="849">
        <f t="shared" si="1"/>
        <v>0</v>
      </c>
      <c r="H20" s="849">
        <f t="shared" si="2"/>
        <v>0</v>
      </c>
      <c r="I20" s="849">
        <f t="shared" si="3"/>
        <v>0</v>
      </c>
      <c r="J20" s="849">
        <f t="shared" si="4"/>
        <v>0</v>
      </c>
      <c r="K20" s="850">
        <f>J20*CH4_fraction*conv</f>
        <v>0</v>
      </c>
      <c r="M20" s="851"/>
      <c r="O20" s="845">
        <f>Amnt_Deposited!B15</f>
        <v>2001</v>
      </c>
      <c r="P20" s="846">
        <f>Amnt_Deposited!O15</f>
        <v>0</v>
      </c>
      <c r="Q20" s="848">
        <f>MCF!R19</f>
        <v>0.6</v>
      </c>
      <c r="R20" s="849">
        <f t="shared" si="5"/>
        <v>0</v>
      </c>
      <c r="S20" s="849">
        <f>R20*$W$12</f>
        <v>0</v>
      </c>
      <c r="T20" s="849">
        <f>R20*(1-$W$12)</f>
        <v>0</v>
      </c>
      <c r="U20" s="849">
        <f>S20+U19*$W$10</f>
        <v>0</v>
      </c>
      <c r="V20" s="849">
        <f>U19*(1-$W$10)+T20</f>
        <v>0</v>
      </c>
      <c r="W20" s="850">
        <f>V20*CH4_fraction*conv</f>
        <v>0</v>
      </c>
    </row>
    <row r="21" spans="2:23">
      <c r="B21" s="845">
        <f>Amnt_Deposited!B16</f>
        <v>2002</v>
      </c>
      <c r="C21" s="846">
        <f>Amnt_Deposited!O16</f>
        <v>0</v>
      </c>
      <c r="D21" s="847">
        <f>Dry_Matter_Content!O8</f>
        <v>0</v>
      </c>
      <c r="E21" s="848">
        <f>MCF!R20</f>
        <v>0.6</v>
      </c>
      <c r="F21" s="849">
        <f t="shared" si="0"/>
        <v>0</v>
      </c>
      <c r="G21" s="849">
        <f t="shared" si="1"/>
        <v>0</v>
      </c>
      <c r="H21" s="849">
        <f t="shared" si="2"/>
        <v>0</v>
      </c>
      <c r="I21" s="849">
        <f t="shared" si="3"/>
        <v>0</v>
      </c>
      <c r="J21" s="849">
        <f t="shared" si="4"/>
        <v>0</v>
      </c>
      <c r="K21" s="850">
        <f t="shared" ref="K21:K84" si="6">J21*CH4_fraction*conv</f>
        <v>0</v>
      </c>
      <c r="O21" s="845">
        <f>Amnt_Deposited!B16</f>
        <v>2002</v>
      </c>
      <c r="P21" s="846">
        <f>Amnt_Deposited!O16</f>
        <v>0</v>
      </c>
      <c r="Q21" s="848">
        <f>MCF!R20</f>
        <v>0.6</v>
      </c>
      <c r="R21" s="849">
        <f t="shared" si="5"/>
        <v>0</v>
      </c>
      <c r="S21" s="849">
        <f t="shared" ref="S21:S84" si="7">R21*$W$12</f>
        <v>0</v>
      </c>
      <c r="T21" s="849">
        <f t="shared" ref="T21:T84" si="8">R21*(1-$W$12)</f>
        <v>0</v>
      </c>
      <c r="U21" s="849">
        <f t="shared" ref="U21:U84" si="9">S21+U20*$W$10</f>
        <v>0</v>
      </c>
      <c r="V21" s="849">
        <f t="shared" ref="V21:V84" si="10">U20*(1-$W$10)+T21</f>
        <v>0</v>
      </c>
      <c r="W21" s="850">
        <f t="shared" ref="W21:W84" si="11">V21*CH4_fraction*conv</f>
        <v>0</v>
      </c>
    </row>
    <row r="22" spans="2:23">
      <c r="B22" s="845">
        <f>Amnt_Deposited!B17</f>
        <v>2003</v>
      </c>
      <c r="C22" s="846">
        <f>Amnt_Deposited!O17</f>
        <v>0</v>
      </c>
      <c r="D22" s="847">
        <f>Dry_Matter_Content!O9</f>
        <v>0</v>
      </c>
      <c r="E22" s="848">
        <f>MCF!R21</f>
        <v>0.6</v>
      </c>
      <c r="F22" s="849">
        <f t="shared" si="0"/>
        <v>0</v>
      </c>
      <c r="G22" s="849">
        <f t="shared" si="1"/>
        <v>0</v>
      </c>
      <c r="H22" s="849">
        <f t="shared" si="2"/>
        <v>0</v>
      </c>
      <c r="I22" s="849">
        <f t="shared" si="3"/>
        <v>0</v>
      </c>
      <c r="J22" s="849">
        <f t="shared" si="4"/>
        <v>0</v>
      </c>
      <c r="K22" s="850">
        <f t="shared" si="6"/>
        <v>0</v>
      </c>
      <c r="N22" s="852"/>
      <c r="O22" s="845">
        <f>Amnt_Deposited!B17</f>
        <v>2003</v>
      </c>
      <c r="P22" s="846">
        <f>Amnt_Deposited!O17</f>
        <v>0</v>
      </c>
      <c r="Q22" s="848">
        <f>MCF!R21</f>
        <v>0.6</v>
      </c>
      <c r="R22" s="849">
        <f t="shared" si="5"/>
        <v>0</v>
      </c>
      <c r="S22" s="849">
        <f t="shared" si="7"/>
        <v>0</v>
      </c>
      <c r="T22" s="849">
        <f t="shared" si="8"/>
        <v>0</v>
      </c>
      <c r="U22" s="849">
        <f t="shared" si="9"/>
        <v>0</v>
      </c>
      <c r="V22" s="849">
        <f t="shared" si="10"/>
        <v>0</v>
      </c>
      <c r="W22" s="850">
        <f t="shared" si="11"/>
        <v>0</v>
      </c>
    </row>
    <row r="23" spans="2:23">
      <c r="B23" s="845">
        <f>Amnt_Deposited!B18</f>
        <v>2004</v>
      </c>
      <c r="C23" s="846">
        <f>Amnt_Deposited!O18</f>
        <v>0</v>
      </c>
      <c r="D23" s="847">
        <f>Dry_Matter_Content!O10</f>
        <v>0</v>
      </c>
      <c r="E23" s="848">
        <f>MCF!R22</f>
        <v>0.6</v>
      </c>
      <c r="F23" s="849">
        <f t="shared" si="0"/>
        <v>0</v>
      </c>
      <c r="G23" s="849">
        <f t="shared" si="1"/>
        <v>0</v>
      </c>
      <c r="H23" s="849">
        <f t="shared" si="2"/>
        <v>0</v>
      </c>
      <c r="I23" s="849">
        <f t="shared" si="3"/>
        <v>0</v>
      </c>
      <c r="J23" s="849">
        <f t="shared" si="4"/>
        <v>0</v>
      </c>
      <c r="K23" s="850">
        <f t="shared" si="6"/>
        <v>0</v>
      </c>
      <c r="N23" s="852"/>
      <c r="O23" s="845">
        <f>Amnt_Deposited!B18</f>
        <v>2004</v>
      </c>
      <c r="P23" s="846">
        <f>Amnt_Deposited!O18</f>
        <v>0</v>
      </c>
      <c r="Q23" s="848">
        <f>MCF!R22</f>
        <v>0.6</v>
      </c>
      <c r="R23" s="849">
        <f t="shared" si="5"/>
        <v>0</v>
      </c>
      <c r="S23" s="849">
        <f t="shared" si="7"/>
        <v>0</v>
      </c>
      <c r="T23" s="849">
        <f t="shared" si="8"/>
        <v>0</v>
      </c>
      <c r="U23" s="849">
        <f t="shared" si="9"/>
        <v>0</v>
      </c>
      <c r="V23" s="849">
        <f t="shared" si="10"/>
        <v>0</v>
      </c>
      <c r="W23" s="850">
        <f t="shared" si="11"/>
        <v>0</v>
      </c>
    </row>
    <row r="24" spans="2:23">
      <c r="B24" s="845">
        <f>Amnt_Deposited!B19</f>
        <v>2005</v>
      </c>
      <c r="C24" s="846">
        <f>Amnt_Deposited!O19</f>
        <v>0</v>
      </c>
      <c r="D24" s="847">
        <f>Dry_Matter_Content!O11</f>
        <v>0</v>
      </c>
      <c r="E24" s="848">
        <f>MCF!R23</f>
        <v>0.6</v>
      </c>
      <c r="F24" s="849">
        <f t="shared" si="0"/>
        <v>0</v>
      </c>
      <c r="G24" s="849">
        <f t="shared" si="1"/>
        <v>0</v>
      </c>
      <c r="H24" s="849">
        <f t="shared" si="2"/>
        <v>0</v>
      </c>
      <c r="I24" s="849">
        <f t="shared" si="3"/>
        <v>0</v>
      </c>
      <c r="J24" s="849">
        <f t="shared" si="4"/>
        <v>0</v>
      </c>
      <c r="K24" s="850">
        <f t="shared" si="6"/>
        <v>0</v>
      </c>
      <c r="N24" s="852"/>
      <c r="O24" s="845">
        <f>Amnt_Deposited!B19</f>
        <v>2005</v>
      </c>
      <c r="P24" s="846">
        <f>Amnt_Deposited!O19</f>
        <v>0</v>
      </c>
      <c r="Q24" s="848">
        <f>MCF!R23</f>
        <v>0.6</v>
      </c>
      <c r="R24" s="849">
        <f t="shared" si="5"/>
        <v>0</v>
      </c>
      <c r="S24" s="849">
        <f t="shared" si="7"/>
        <v>0</v>
      </c>
      <c r="T24" s="849">
        <f t="shared" si="8"/>
        <v>0</v>
      </c>
      <c r="U24" s="849">
        <f t="shared" si="9"/>
        <v>0</v>
      </c>
      <c r="V24" s="849">
        <f t="shared" si="10"/>
        <v>0</v>
      </c>
      <c r="W24" s="850">
        <f t="shared" si="11"/>
        <v>0</v>
      </c>
    </row>
    <row r="25" spans="2:23">
      <c r="B25" s="845">
        <f>Amnt_Deposited!B20</f>
        <v>2006</v>
      </c>
      <c r="C25" s="846">
        <f>Amnt_Deposited!O20</f>
        <v>0</v>
      </c>
      <c r="D25" s="847">
        <f>Dry_Matter_Content!O12</f>
        <v>0</v>
      </c>
      <c r="E25" s="848">
        <f>MCF!R24</f>
        <v>0.6</v>
      </c>
      <c r="F25" s="849">
        <f t="shared" si="0"/>
        <v>0</v>
      </c>
      <c r="G25" s="849">
        <f t="shared" si="1"/>
        <v>0</v>
      </c>
      <c r="H25" s="849">
        <f t="shared" si="2"/>
        <v>0</v>
      </c>
      <c r="I25" s="849">
        <f t="shared" si="3"/>
        <v>0</v>
      </c>
      <c r="J25" s="849">
        <f t="shared" si="4"/>
        <v>0</v>
      </c>
      <c r="K25" s="850">
        <f t="shared" si="6"/>
        <v>0</v>
      </c>
      <c r="N25" s="852"/>
      <c r="O25" s="845">
        <f>Amnt_Deposited!B20</f>
        <v>2006</v>
      </c>
      <c r="P25" s="846">
        <f>Amnt_Deposited!O20</f>
        <v>0</v>
      </c>
      <c r="Q25" s="848">
        <f>MCF!R24</f>
        <v>0.6</v>
      </c>
      <c r="R25" s="849">
        <f t="shared" si="5"/>
        <v>0</v>
      </c>
      <c r="S25" s="849">
        <f t="shared" si="7"/>
        <v>0</v>
      </c>
      <c r="T25" s="849">
        <f t="shared" si="8"/>
        <v>0</v>
      </c>
      <c r="U25" s="849">
        <f t="shared" si="9"/>
        <v>0</v>
      </c>
      <c r="V25" s="849">
        <f t="shared" si="10"/>
        <v>0</v>
      </c>
      <c r="W25" s="850">
        <f t="shared" si="11"/>
        <v>0</v>
      </c>
    </row>
    <row r="26" spans="2:23">
      <c r="B26" s="845">
        <f>Amnt_Deposited!B21</f>
        <v>2007</v>
      </c>
      <c r="C26" s="846">
        <f>Amnt_Deposited!O21</f>
        <v>0</v>
      </c>
      <c r="D26" s="847">
        <f>Dry_Matter_Content!O13</f>
        <v>0</v>
      </c>
      <c r="E26" s="848">
        <f>MCF!R25</f>
        <v>0.6</v>
      </c>
      <c r="F26" s="849">
        <f t="shared" si="0"/>
        <v>0</v>
      </c>
      <c r="G26" s="849">
        <f t="shared" si="1"/>
        <v>0</v>
      </c>
      <c r="H26" s="849">
        <f t="shared" si="2"/>
        <v>0</v>
      </c>
      <c r="I26" s="849">
        <f t="shared" si="3"/>
        <v>0</v>
      </c>
      <c r="J26" s="849">
        <f t="shared" si="4"/>
        <v>0</v>
      </c>
      <c r="K26" s="850">
        <f t="shared" si="6"/>
        <v>0</v>
      </c>
      <c r="N26" s="852"/>
      <c r="O26" s="845">
        <f>Amnt_Deposited!B21</f>
        <v>2007</v>
      </c>
      <c r="P26" s="846">
        <f>Amnt_Deposited!O21</f>
        <v>0</v>
      </c>
      <c r="Q26" s="848">
        <f>MCF!R25</f>
        <v>0.6</v>
      </c>
      <c r="R26" s="849">
        <f t="shared" si="5"/>
        <v>0</v>
      </c>
      <c r="S26" s="849">
        <f t="shared" si="7"/>
        <v>0</v>
      </c>
      <c r="T26" s="849">
        <f t="shared" si="8"/>
        <v>0</v>
      </c>
      <c r="U26" s="849">
        <f t="shared" si="9"/>
        <v>0</v>
      </c>
      <c r="V26" s="849">
        <f t="shared" si="10"/>
        <v>0</v>
      </c>
      <c r="W26" s="850">
        <f t="shared" si="11"/>
        <v>0</v>
      </c>
    </row>
    <row r="27" spans="2:23">
      <c r="B27" s="845">
        <f>Amnt_Deposited!B22</f>
        <v>2008</v>
      </c>
      <c r="C27" s="846">
        <f>Amnt_Deposited!O22</f>
        <v>0</v>
      </c>
      <c r="D27" s="847">
        <f>Dry_Matter_Content!O14</f>
        <v>0</v>
      </c>
      <c r="E27" s="848">
        <f>MCF!R26</f>
        <v>0.6</v>
      </c>
      <c r="F27" s="849">
        <f t="shared" si="0"/>
        <v>0</v>
      </c>
      <c r="G27" s="849">
        <f t="shared" si="1"/>
        <v>0</v>
      </c>
      <c r="H27" s="849">
        <f t="shared" si="2"/>
        <v>0</v>
      </c>
      <c r="I27" s="849">
        <f t="shared" si="3"/>
        <v>0</v>
      </c>
      <c r="J27" s="849">
        <f t="shared" si="4"/>
        <v>0</v>
      </c>
      <c r="K27" s="850">
        <f t="shared" si="6"/>
        <v>0</v>
      </c>
      <c r="N27" s="852"/>
      <c r="O27" s="845">
        <f>Amnt_Deposited!B22</f>
        <v>2008</v>
      </c>
      <c r="P27" s="846">
        <f>Amnt_Deposited!O22</f>
        <v>0</v>
      </c>
      <c r="Q27" s="848">
        <f>MCF!R26</f>
        <v>0.6</v>
      </c>
      <c r="R27" s="849">
        <f t="shared" si="5"/>
        <v>0</v>
      </c>
      <c r="S27" s="849">
        <f t="shared" si="7"/>
        <v>0</v>
      </c>
      <c r="T27" s="849">
        <f t="shared" si="8"/>
        <v>0</v>
      </c>
      <c r="U27" s="849">
        <f t="shared" si="9"/>
        <v>0</v>
      </c>
      <c r="V27" s="849">
        <f t="shared" si="10"/>
        <v>0</v>
      </c>
      <c r="W27" s="850">
        <f t="shared" si="11"/>
        <v>0</v>
      </c>
    </row>
    <row r="28" spans="2:23">
      <c r="B28" s="845">
        <f>Amnt_Deposited!B23</f>
        <v>2009</v>
      </c>
      <c r="C28" s="846">
        <f>Amnt_Deposited!O23</f>
        <v>0</v>
      </c>
      <c r="D28" s="847">
        <f>Dry_Matter_Content!O15</f>
        <v>0</v>
      </c>
      <c r="E28" s="848">
        <f>MCF!R27</f>
        <v>0.6</v>
      </c>
      <c r="F28" s="849">
        <f t="shared" si="0"/>
        <v>0</v>
      </c>
      <c r="G28" s="849">
        <f t="shared" si="1"/>
        <v>0</v>
      </c>
      <c r="H28" s="849">
        <f t="shared" si="2"/>
        <v>0</v>
      </c>
      <c r="I28" s="849">
        <f t="shared" si="3"/>
        <v>0</v>
      </c>
      <c r="J28" s="849">
        <f t="shared" si="4"/>
        <v>0</v>
      </c>
      <c r="K28" s="850">
        <f t="shared" si="6"/>
        <v>0</v>
      </c>
      <c r="N28" s="852"/>
      <c r="O28" s="845">
        <f>Amnt_Deposited!B23</f>
        <v>2009</v>
      </c>
      <c r="P28" s="846">
        <f>Amnt_Deposited!O23</f>
        <v>0</v>
      </c>
      <c r="Q28" s="848">
        <f>MCF!R27</f>
        <v>0.6</v>
      </c>
      <c r="R28" s="849">
        <f t="shared" si="5"/>
        <v>0</v>
      </c>
      <c r="S28" s="849">
        <f t="shared" si="7"/>
        <v>0</v>
      </c>
      <c r="T28" s="849">
        <f t="shared" si="8"/>
        <v>0</v>
      </c>
      <c r="U28" s="849">
        <f t="shared" si="9"/>
        <v>0</v>
      </c>
      <c r="V28" s="849">
        <f t="shared" si="10"/>
        <v>0</v>
      </c>
      <c r="W28" s="850">
        <f t="shared" si="11"/>
        <v>0</v>
      </c>
    </row>
    <row r="29" spans="2:23">
      <c r="B29" s="845">
        <f>Amnt_Deposited!B24</f>
        <v>2010</v>
      </c>
      <c r="C29" s="846">
        <f>Amnt_Deposited!O24</f>
        <v>0</v>
      </c>
      <c r="D29" s="847">
        <f>Dry_Matter_Content!O16</f>
        <v>0</v>
      </c>
      <c r="E29" s="848">
        <f>MCF!R28</f>
        <v>0.6</v>
      </c>
      <c r="F29" s="849">
        <f t="shared" si="0"/>
        <v>0</v>
      </c>
      <c r="G29" s="849">
        <f t="shared" si="1"/>
        <v>0</v>
      </c>
      <c r="H29" s="849">
        <f t="shared" si="2"/>
        <v>0</v>
      </c>
      <c r="I29" s="849">
        <f t="shared" si="3"/>
        <v>0</v>
      </c>
      <c r="J29" s="849">
        <f t="shared" si="4"/>
        <v>0</v>
      </c>
      <c r="K29" s="850">
        <f t="shared" si="6"/>
        <v>0</v>
      </c>
      <c r="O29" s="845">
        <f>Amnt_Deposited!B24</f>
        <v>2010</v>
      </c>
      <c r="P29" s="846">
        <f>Amnt_Deposited!O24</f>
        <v>0</v>
      </c>
      <c r="Q29" s="848">
        <f>MCF!R28</f>
        <v>0.6</v>
      </c>
      <c r="R29" s="849">
        <f t="shared" si="5"/>
        <v>0</v>
      </c>
      <c r="S29" s="849">
        <f t="shared" si="7"/>
        <v>0</v>
      </c>
      <c r="T29" s="849">
        <f t="shared" si="8"/>
        <v>0</v>
      </c>
      <c r="U29" s="849">
        <f t="shared" si="9"/>
        <v>0</v>
      </c>
      <c r="V29" s="849">
        <f t="shared" si="10"/>
        <v>0</v>
      </c>
      <c r="W29" s="850">
        <f t="shared" si="11"/>
        <v>0</v>
      </c>
    </row>
    <row r="30" spans="2:23">
      <c r="B30" s="845">
        <f>Amnt_Deposited!B25</f>
        <v>2011</v>
      </c>
      <c r="C30" s="846">
        <f>Amnt_Deposited!O25</f>
        <v>0</v>
      </c>
      <c r="D30" s="847">
        <f>Dry_Matter_Content!O17</f>
        <v>0</v>
      </c>
      <c r="E30" s="848">
        <f>MCF!R29</f>
        <v>0.6</v>
      </c>
      <c r="F30" s="849">
        <f t="shared" si="0"/>
        <v>0</v>
      </c>
      <c r="G30" s="849">
        <f t="shared" si="1"/>
        <v>0</v>
      </c>
      <c r="H30" s="849">
        <f t="shared" si="2"/>
        <v>0</v>
      </c>
      <c r="I30" s="849">
        <f t="shared" si="3"/>
        <v>0</v>
      </c>
      <c r="J30" s="849">
        <f t="shared" si="4"/>
        <v>0</v>
      </c>
      <c r="K30" s="850">
        <f t="shared" si="6"/>
        <v>0</v>
      </c>
      <c r="O30" s="845">
        <f>Amnt_Deposited!B25</f>
        <v>2011</v>
      </c>
      <c r="P30" s="846">
        <f>Amnt_Deposited!O25</f>
        <v>0</v>
      </c>
      <c r="Q30" s="848">
        <f>MCF!R29</f>
        <v>0.6</v>
      </c>
      <c r="R30" s="849">
        <f t="shared" si="5"/>
        <v>0</v>
      </c>
      <c r="S30" s="849">
        <f t="shared" si="7"/>
        <v>0</v>
      </c>
      <c r="T30" s="849">
        <f t="shared" si="8"/>
        <v>0</v>
      </c>
      <c r="U30" s="849">
        <f t="shared" si="9"/>
        <v>0</v>
      </c>
      <c r="V30" s="849">
        <f t="shared" si="10"/>
        <v>0</v>
      </c>
      <c r="W30" s="850">
        <f t="shared" si="11"/>
        <v>0</v>
      </c>
    </row>
    <row r="31" spans="2:23">
      <c r="B31" s="845">
        <f>Amnt_Deposited!B26</f>
        <v>2012</v>
      </c>
      <c r="C31" s="846">
        <f>Amnt_Deposited!O26</f>
        <v>0</v>
      </c>
      <c r="D31" s="847">
        <f>Dry_Matter_Content!O18</f>
        <v>0</v>
      </c>
      <c r="E31" s="848">
        <f>MCF!R30</f>
        <v>0.6</v>
      </c>
      <c r="F31" s="849">
        <f t="shared" si="0"/>
        <v>0</v>
      </c>
      <c r="G31" s="849">
        <f t="shared" si="1"/>
        <v>0</v>
      </c>
      <c r="H31" s="849">
        <f t="shared" si="2"/>
        <v>0</v>
      </c>
      <c r="I31" s="849">
        <f t="shared" si="3"/>
        <v>0</v>
      </c>
      <c r="J31" s="849">
        <f t="shared" si="4"/>
        <v>0</v>
      </c>
      <c r="K31" s="850">
        <f t="shared" si="6"/>
        <v>0</v>
      </c>
      <c r="O31" s="845">
        <f>Amnt_Deposited!B26</f>
        <v>2012</v>
      </c>
      <c r="P31" s="846">
        <f>Amnt_Deposited!O26</f>
        <v>0</v>
      </c>
      <c r="Q31" s="848">
        <f>MCF!R30</f>
        <v>0.6</v>
      </c>
      <c r="R31" s="849">
        <f t="shared" si="5"/>
        <v>0</v>
      </c>
      <c r="S31" s="849">
        <f t="shared" si="7"/>
        <v>0</v>
      </c>
      <c r="T31" s="849">
        <f t="shared" si="8"/>
        <v>0</v>
      </c>
      <c r="U31" s="849">
        <f t="shared" si="9"/>
        <v>0</v>
      </c>
      <c r="V31" s="849">
        <f t="shared" si="10"/>
        <v>0</v>
      </c>
      <c r="W31" s="850">
        <f t="shared" si="11"/>
        <v>0</v>
      </c>
    </row>
    <row r="32" spans="2:23">
      <c r="B32" s="845">
        <f>Amnt_Deposited!B27</f>
        <v>2013</v>
      </c>
      <c r="C32" s="846">
        <f>Amnt_Deposited!O27</f>
        <v>0</v>
      </c>
      <c r="D32" s="847">
        <f>Dry_Matter_Content!O19</f>
        <v>0</v>
      </c>
      <c r="E32" s="848">
        <f>MCF!R31</f>
        <v>0.6</v>
      </c>
      <c r="F32" s="849">
        <f t="shared" si="0"/>
        <v>0</v>
      </c>
      <c r="G32" s="849">
        <f t="shared" si="1"/>
        <v>0</v>
      </c>
      <c r="H32" s="849">
        <f t="shared" si="2"/>
        <v>0</v>
      </c>
      <c r="I32" s="849">
        <f t="shared" si="3"/>
        <v>0</v>
      </c>
      <c r="J32" s="849">
        <f t="shared" si="4"/>
        <v>0</v>
      </c>
      <c r="K32" s="850">
        <f t="shared" si="6"/>
        <v>0</v>
      </c>
      <c r="O32" s="845">
        <f>Amnt_Deposited!B27</f>
        <v>2013</v>
      </c>
      <c r="P32" s="846">
        <f>Amnt_Deposited!O27</f>
        <v>0</v>
      </c>
      <c r="Q32" s="848">
        <f>MCF!R31</f>
        <v>0.6</v>
      </c>
      <c r="R32" s="849">
        <f t="shared" si="5"/>
        <v>0</v>
      </c>
      <c r="S32" s="849">
        <f t="shared" si="7"/>
        <v>0</v>
      </c>
      <c r="T32" s="849">
        <f t="shared" si="8"/>
        <v>0</v>
      </c>
      <c r="U32" s="849">
        <f t="shared" si="9"/>
        <v>0</v>
      </c>
      <c r="V32" s="849">
        <f t="shared" si="10"/>
        <v>0</v>
      </c>
      <c r="W32" s="850">
        <f t="shared" si="11"/>
        <v>0</v>
      </c>
    </row>
    <row r="33" spans="2:23">
      <c r="B33" s="845">
        <f>Amnt_Deposited!B28</f>
        <v>2014</v>
      </c>
      <c r="C33" s="846">
        <f>Amnt_Deposited!O28</f>
        <v>0</v>
      </c>
      <c r="D33" s="847">
        <f>Dry_Matter_Content!O20</f>
        <v>0</v>
      </c>
      <c r="E33" s="848">
        <f>MCF!R32</f>
        <v>0.6</v>
      </c>
      <c r="F33" s="849">
        <f t="shared" si="0"/>
        <v>0</v>
      </c>
      <c r="G33" s="849">
        <f t="shared" si="1"/>
        <v>0</v>
      </c>
      <c r="H33" s="849">
        <f t="shared" si="2"/>
        <v>0</v>
      </c>
      <c r="I33" s="849">
        <f t="shared" si="3"/>
        <v>0</v>
      </c>
      <c r="J33" s="849">
        <f t="shared" si="4"/>
        <v>0</v>
      </c>
      <c r="K33" s="850">
        <f t="shared" si="6"/>
        <v>0</v>
      </c>
      <c r="O33" s="845">
        <f>Amnt_Deposited!B28</f>
        <v>2014</v>
      </c>
      <c r="P33" s="846">
        <f>Amnt_Deposited!O28</f>
        <v>0</v>
      </c>
      <c r="Q33" s="848">
        <f>MCF!R32</f>
        <v>0.6</v>
      </c>
      <c r="R33" s="849">
        <f t="shared" si="5"/>
        <v>0</v>
      </c>
      <c r="S33" s="849">
        <f t="shared" si="7"/>
        <v>0</v>
      </c>
      <c r="T33" s="849">
        <f t="shared" si="8"/>
        <v>0</v>
      </c>
      <c r="U33" s="849">
        <f t="shared" si="9"/>
        <v>0</v>
      </c>
      <c r="V33" s="849">
        <f t="shared" si="10"/>
        <v>0</v>
      </c>
      <c r="W33" s="850">
        <f t="shared" si="11"/>
        <v>0</v>
      </c>
    </row>
    <row r="34" spans="2:23">
      <c r="B34" s="845">
        <f>Amnt_Deposited!B29</f>
        <v>2015</v>
      </c>
      <c r="C34" s="846">
        <f>Amnt_Deposited!O29</f>
        <v>0</v>
      </c>
      <c r="D34" s="847">
        <f>Dry_Matter_Content!O21</f>
        <v>0</v>
      </c>
      <c r="E34" s="848">
        <f>MCF!R33</f>
        <v>0.6</v>
      </c>
      <c r="F34" s="849">
        <f t="shared" si="0"/>
        <v>0</v>
      </c>
      <c r="G34" s="849">
        <f t="shared" si="1"/>
        <v>0</v>
      </c>
      <c r="H34" s="849">
        <f t="shared" si="2"/>
        <v>0</v>
      </c>
      <c r="I34" s="849">
        <f t="shared" si="3"/>
        <v>0</v>
      </c>
      <c r="J34" s="849">
        <f t="shared" si="4"/>
        <v>0</v>
      </c>
      <c r="K34" s="850">
        <f t="shared" si="6"/>
        <v>0</v>
      </c>
      <c r="O34" s="845">
        <f>Amnt_Deposited!B29</f>
        <v>2015</v>
      </c>
      <c r="P34" s="846">
        <f>Amnt_Deposited!O29</f>
        <v>0</v>
      </c>
      <c r="Q34" s="848">
        <f>MCF!R33</f>
        <v>0.6</v>
      </c>
      <c r="R34" s="849">
        <f t="shared" si="5"/>
        <v>0</v>
      </c>
      <c r="S34" s="849">
        <f t="shared" si="7"/>
        <v>0</v>
      </c>
      <c r="T34" s="849">
        <f t="shared" si="8"/>
        <v>0</v>
      </c>
      <c r="U34" s="849">
        <f t="shared" si="9"/>
        <v>0</v>
      </c>
      <c r="V34" s="849">
        <f t="shared" si="10"/>
        <v>0</v>
      </c>
      <c r="W34" s="850">
        <f t="shared" si="11"/>
        <v>0</v>
      </c>
    </row>
    <row r="35" spans="2:23">
      <c r="B35" s="845">
        <f>Amnt_Deposited!B30</f>
        <v>2016</v>
      </c>
      <c r="C35" s="846">
        <f>Amnt_Deposited!O30</f>
        <v>0</v>
      </c>
      <c r="D35" s="847">
        <f>Dry_Matter_Content!O22</f>
        <v>0</v>
      </c>
      <c r="E35" s="848">
        <f>MCF!R34</f>
        <v>0.6</v>
      </c>
      <c r="F35" s="849">
        <f t="shared" si="0"/>
        <v>0</v>
      </c>
      <c r="G35" s="849">
        <f t="shared" si="1"/>
        <v>0</v>
      </c>
      <c r="H35" s="849">
        <f t="shared" si="2"/>
        <v>0</v>
      </c>
      <c r="I35" s="849">
        <f t="shared" si="3"/>
        <v>0</v>
      </c>
      <c r="J35" s="849">
        <f t="shared" si="4"/>
        <v>0</v>
      </c>
      <c r="K35" s="850">
        <f t="shared" si="6"/>
        <v>0</v>
      </c>
      <c r="O35" s="845">
        <f>Amnt_Deposited!B30</f>
        <v>2016</v>
      </c>
      <c r="P35" s="846">
        <f>Amnt_Deposited!O30</f>
        <v>0</v>
      </c>
      <c r="Q35" s="848">
        <f>MCF!R34</f>
        <v>0.6</v>
      </c>
      <c r="R35" s="849">
        <f t="shared" si="5"/>
        <v>0</v>
      </c>
      <c r="S35" s="849">
        <f t="shared" si="7"/>
        <v>0</v>
      </c>
      <c r="T35" s="849">
        <f t="shared" si="8"/>
        <v>0</v>
      </c>
      <c r="U35" s="849">
        <f t="shared" si="9"/>
        <v>0</v>
      </c>
      <c r="V35" s="849">
        <f t="shared" si="10"/>
        <v>0</v>
      </c>
      <c r="W35" s="850">
        <f t="shared" si="11"/>
        <v>0</v>
      </c>
    </row>
    <row r="36" spans="2:23">
      <c r="B36" s="845">
        <f>Amnt_Deposited!B31</f>
        <v>2017</v>
      </c>
      <c r="C36" s="846">
        <f>Amnt_Deposited!O31</f>
        <v>0.60517799999999999</v>
      </c>
      <c r="D36" s="847">
        <f>Dry_Matter_Content!O23</f>
        <v>0</v>
      </c>
      <c r="E36" s="848">
        <f>MCF!R35</f>
        <v>0.6</v>
      </c>
      <c r="F36" s="849">
        <f t="shared" si="0"/>
        <v>0</v>
      </c>
      <c r="G36" s="849">
        <f t="shared" si="1"/>
        <v>0</v>
      </c>
      <c r="H36" s="849">
        <f t="shared" si="2"/>
        <v>0</v>
      </c>
      <c r="I36" s="849">
        <f t="shared" si="3"/>
        <v>0</v>
      </c>
      <c r="J36" s="849">
        <f t="shared" si="4"/>
        <v>0</v>
      </c>
      <c r="K36" s="850">
        <f t="shared" si="6"/>
        <v>0</v>
      </c>
      <c r="O36" s="845">
        <f>Amnt_Deposited!B31</f>
        <v>2017</v>
      </c>
      <c r="P36" s="846">
        <f>Amnt_Deposited!O31</f>
        <v>0.60517799999999999</v>
      </c>
      <c r="Q36" s="848">
        <f>MCF!R35</f>
        <v>0.6</v>
      </c>
      <c r="R36" s="849">
        <f t="shared" si="5"/>
        <v>0</v>
      </c>
      <c r="S36" s="849">
        <f t="shared" si="7"/>
        <v>0</v>
      </c>
      <c r="T36" s="849">
        <f t="shared" si="8"/>
        <v>0</v>
      </c>
      <c r="U36" s="849">
        <f t="shared" si="9"/>
        <v>0</v>
      </c>
      <c r="V36" s="849">
        <f t="shared" si="10"/>
        <v>0</v>
      </c>
      <c r="W36" s="850">
        <f t="shared" si="11"/>
        <v>0</v>
      </c>
    </row>
    <row r="37" spans="2:23">
      <c r="B37" s="845">
        <f>Amnt_Deposited!B32</f>
        <v>2018</v>
      </c>
      <c r="C37" s="846">
        <f>Amnt_Deposited!O32</f>
        <v>0.65056097300000004</v>
      </c>
      <c r="D37" s="847">
        <f>Dry_Matter_Content!O24</f>
        <v>0</v>
      </c>
      <c r="E37" s="848">
        <f>MCF!R36</f>
        <v>0.6</v>
      </c>
      <c r="F37" s="849">
        <f t="shared" si="0"/>
        <v>0</v>
      </c>
      <c r="G37" s="849">
        <f t="shared" si="1"/>
        <v>0</v>
      </c>
      <c r="H37" s="849">
        <f t="shared" si="2"/>
        <v>0</v>
      </c>
      <c r="I37" s="849">
        <f t="shared" si="3"/>
        <v>0</v>
      </c>
      <c r="J37" s="849">
        <f t="shared" si="4"/>
        <v>0</v>
      </c>
      <c r="K37" s="850">
        <f t="shared" si="6"/>
        <v>0</v>
      </c>
      <c r="O37" s="845">
        <f>Amnt_Deposited!B32</f>
        <v>2018</v>
      </c>
      <c r="P37" s="846">
        <f>Amnt_Deposited!O32</f>
        <v>0.65056097300000004</v>
      </c>
      <c r="Q37" s="848">
        <f>MCF!R36</f>
        <v>0.6</v>
      </c>
      <c r="R37" s="849">
        <f t="shared" si="5"/>
        <v>0</v>
      </c>
      <c r="S37" s="849">
        <f t="shared" si="7"/>
        <v>0</v>
      </c>
      <c r="T37" s="849">
        <f t="shared" si="8"/>
        <v>0</v>
      </c>
      <c r="U37" s="849">
        <f t="shared" si="9"/>
        <v>0</v>
      </c>
      <c r="V37" s="849">
        <f t="shared" si="10"/>
        <v>0</v>
      </c>
      <c r="W37" s="850">
        <f t="shared" si="11"/>
        <v>0</v>
      </c>
    </row>
    <row r="38" spans="2:23">
      <c r="B38" s="845">
        <f>Amnt_Deposited!B33</f>
        <v>2019</v>
      </c>
      <c r="C38" s="846">
        <f>Amnt_Deposited!O33</f>
        <v>0.69934486649600003</v>
      </c>
      <c r="D38" s="847">
        <f>Dry_Matter_Content!O25</f>
        <v>0</v>
      </c>
      <c r="E38" s="848">
        <f>MCF!R37</f>
        <v>0.6</v>
      </c>
      <c r="F38" s="849">
        <f t="shared" si="0"/>
        <v>0</v>
      </c>
      <c r="G38" s="849">
        <f t="shared" si="1"/>
        <v>0</v>
      </c>
      <c r="H38" s="849">
        <f t="shared" si="2"/>
        <v>0</v>
      </c>
      <c r="I38" s="849">
        <f t="shared" si="3"/>
        <v>0</v>
      </c>
      <c r="J38" s="849">
        <f t="shared" si="4"/>
        <v>0</v>
      </c>
      <c r="K38" s="850">
        <f t="shared" si="6"/>
        <v>0</v>
      </c>
      <c r="O38" s="845">
        <f>Amnt_Deposited!B33</f>
        <v>2019</v>
      </c>
      <c r="P38" s="846">
        <f>Amnt_Deposited!O33</f>
        <v>0.69934486649600003</v>
      </c>
      <c r="Q38" s="848">
        <f>MCF!R37</f>
        <v>0.6</v>
      </c>
      <c r="R38" s="849">
        <f t="shared" si="5"/>
        <v>0</v>
      </c>
      <c r="S38" s="849">
        <f t="shared" si="7"/>
        <v>0</v>
      </c>
      <c r="T38" s="849">
        <f t="shared" si="8"/>
        <v>0</v>
      </c>
      <c r="U38" s="849">
        <f t="shared" si="9"/>
        <v>0</v>
      </c>
      <c r="V38" s="849">
        <f t="shared" si="10"/>
        <v>0</v>
      </c>
      <c r="W38" s="850">
        <f t="shared" si="11"/>
        <v>0</v>
      </c>
    </row>
    <row r="39" spans="2:23">
      <c r="B39" s="845">
        <f>Amnt_Deposited!B34</f>
        <v>2020</v>
      </c>
      <c r="C39" s="846">
        <f>Amnt_Deposited!O34</f>
        <v>0.75178436901729895</v>
      </c>
      <c r="D39" s="847">
        <f>Dry_Matter_Content!O26</f>
        <v>0</v>
      </c>
      <c r="E39" s="848">
        <f>MCF!R38</f>
        <v>0.6</v>
      </c>
      <c r="F39" s="849">
        <f t="shared" si="0"/>
        <v>0</v>
      </c>
      <c r="G39" s="849">
        <f t="shared" si="1"/>
        <v>0</v>
      </c>
      <c r="H39" s="849">
        <f t="shared" si="2"/>
        <v>0</v>
      </c>
      <c r="I39" s="849">
        <f t="shared" si="3"/>
        <v>0</v>
      </c>
      <c r="J39" s="849">
        <f t="shared" si="4"/>
        <v>0</v>
      </c>
      <c r="K39" s="850">
        <f t="shared" si="6"/>
        <v>0</v>
      </c>
      <c r="O39" s="845">
        <f>Amnt_Deposited!B34</f>
        <v>2020</v>
      </c>
      <c r="P39" s="846">
        <f>Amnt_Deposited!O34</f>
        <v>0.75178436901729895</v>
      </c>
      <c r="Q39" s="848">
        <f>MCF!R38</f>
        <v>0.6</v>
      </c>
      <c r="R39" s="849">
        <f t="shared" si="5"/>
        <v>0</v>
      </c>
      <c r="S39" s="849">
        <f t="shared" si="7"/>
        <v>0</v>
      </c>
      <c r="T39" s="849">
        <f t="shared" si="8"/>
        <v>0</v>
      </c>
      <c r="U39" s="849">
        <f t="shared" si="9"/>
        <v>0</v>
      </c>
      <c r="V39" s="849">
        <f t="shared" si="10"/>
        <v>0</v>
      </c>
      <c r="W39" s="850">
        <f t="shared" si="11"/>
        <v>0</v>
      </c>
    </row>
    <row r="40" spans="2:23">
      <c r="B40" s="845">
        <f>Amnt_Deposited!B35</f>
        <v>2021</v>
      </c>
      <c r="C40" s="846">
        <f>Amnt_Deposited!O35</f>
        <v>0.80815323011315032</v>
      </c>
      <c r="D40" s="847">
        <f>Dry_Matter_Content!O27</f>
        <v>0</v>
      </c>
      <c r="E40" s="848">
        <f>MCF!R39</f>
        <v>0.6</v>
      </c>
      <c r="F40" s="849">
        <f t="shared" si="0"/>
        <v>0</v>
      </c>
      <c r="G40" s="849">
        <f t="shared" si="1"/>
        <v>0</v>
      </c>
      <c r="H40" s="849">
        <f t="shared" si="2"/>
        <v>0</v>
      </c>
      <c r="I40" s="849">
        <f t="shared" si="3"/>
        <v>0</v>
      </c>
      <c r="J40" s="849">
        <f t="shared" si="4"/>
        <v>0</v>
      </c>
      <c r="K40" s="850">
        <f t="shared" si="6"/>
        <v>0</v>
      </c>
      <c r="O40" s="845">
        <f>Amnt_Deposited!B35</f>
        <v>2021</v>
      </c>
      <c r="P40" s="846">
        <f>Amnt_Deposited!O35</f>
        <v>0.80815323011315032</v>
      </c>
      <c r="Q40" s="848">
        <f>MCF!R39</f>
        <v>0.6</v>
      </c>
      <c r="R40" s="849">
        <f t="shared" si="5"/>
        <v>0</v>
      </c>
      <c r="S40" s="849">
        <f t="shared" si="7"/>
        <v>0</v>
      </c>
      <c r="T40" s="849">
        <f t="shared" si="8"/>
        <v>0</v>
      </c>
      <c r="U40" s="849">
        <f t="shared" si="9"/>
        <v>0</v>
      </c>
      <c r="V40" s="849">
        <f t="shared" si="10"/>
        <v>0</v>
      </c>
      <c r="W40" s="850">
        <f t="shared" si="11"/>
        <v>0</v>
      </c>
    </row>
    <row r="41" spans="2:23">
      <c r="B41" s="845">
        <f>Amnt_Deposited!B36</f>
        <v>2022</v>
      </c>
      <c r="C41" s="846">
        <f>Amnt_Deposited!O36</f>
        <v>0.86874568602650293</v>
      </c>
      <c r="D41" s="847">
        <f>Dry_Matter_Content!O28</f>
        <v>0</v>
      </c>
      <c r="E41" s="848">
        <f>MCF!R40</f>
        <v>0.6</v>
      </c>
      <c r="F41" s="849">
        <f t="shared" si="0"/>
        <v>0</v>
      </c>
      <c r="G41" s="849">
        <f t="shared" si="1"/>
        <v>0</v>
      </c>
      <c r="H41" s="849">
        <f t="shared" si="2"/>
        <v>0</v>
      </c>
      <c r="I41" s="849">
        <f t="shared" si="3"/>
        <v>0</v>
      </c>
      <c r="J41" s="849">
        <f t="shared" si="4"/>
        <v>0</v>
      </c>
      <c r="K41" s="850">
        <f t="shared" si="6"/>
        <v>0</v>
      </c>
      <c r="O41" s="845">
        <f>Amnt_Deposited!B36</f>
        <v>2022</v>
      </c>
      <c r="P41" s="846">
        <f>Amnt_Deposited!O36</f>
        <v>0.86874568602650293</v>
      </c>
      <c r="Q41" s="848">
        <f>MCF!R40</f>
        <v>0.6</v>
      </c>
      <c r="R41" s="849">
        <f t="shared" si="5"/>
        <v>0</v>
      </c>
      <c r="S41" s="849">
        <f t="shared" si="7"/>
        <v>0</v>
      </c>
      <c r="T41" s="849">
        <f t="shared" si="8"/>
        <v>0</v>
      </c>
      <c r="U41" s="849">
        <f t="shared" si="9"/>
        <v>0</v>
      </c>
      <c r="V41" s="849">
        <f t="shared" si="10"/>
        <v>0</v>
      </c>
      <c r="W41" s="850">
        <f t="shared" si="11"/>
        <v>0</v>
      </c>
    </row>
    <row r="42" spans="2:23">
      <c r="B42" s="845">
        <f>Amnt_Deposited!B37</f>
        <v>2023</v>
      </c>
      <c r="C42" s="846">
        <f>Amnt_Deposited!O37</f>
        <v>0.93387799193993215</v>
      </c>
      <c r="D42" s="847">
        <f>Dry_Matter_Content!O29</f>
        <v>0</v>
      </c>
      <c r="E42" s="848">
        <f>MCF!R41</f>
        <v>0.6</v>
      </c>
      <c r="F42" s="849">
        <f t="shared" si="0"/>
        <v>0</v>
      </c>
      <c r="G42" s="849">
        <f t="shared" si="1"/>
        <v>0</v>
      </c>
      <c r="H42" s="849">
        <f t="shared" si="2"/>
        <v>0</v>
      </c>
      <c r="I42" s="849">
        <f t="shared" si="3"/>
        <v>0</v>
      </c>
      <c r="J42" s="849">
        <f t="shared" si="4"/>
        <v>0</v>
      </c>
      <c r="K42" s="850">
        <f t="shared" si="6"/>
        <v>0</v>
      </c>
      <c r="O42" s="845">
        <f>Amnt_Deposited!B37</f>
        <v>2023</v>
      </c>
      <c r="P42" s="846">
        <f>Amnt_Deposited!O37</f>
        <v>0.93387799193993215</v>
      </c>
      <c r="Q42" s="848">
        <f>MCF!R41</f>
        <v>0.6</v>
      </c>
      <c r="R42" s="849">
        <f t="shared" si="5"/>
        <v>0</v>
      </c>
      <c r="S42" s="849">
        <f t="shared" si="7"/>
        <v>0</v>
      </c>
      <c r="T42" s="849">
        <f t="shared" si="8"/>
        <v>0</v>
      </c>
      <c r="U42" s="849">
        <f t="shared" si="9"/>
        <v>0</v>
      </c>
      <c r="V42" s="849">
        <f t="shared" si="10"/>
        <v>0</v>
      </c>
      <c r="W42" s="850">
        <f t="shared" si="11"/>
        <v>0</v>
      </c>
    </row>
    <row r="43" spans="2:23">
      <c r="B43" s="845">
        <f>Amnt_Deposited!B38</f>
        <v>2024</v>
      </c>
      <c r="C43" s="846">
        <f>Amnt_Deposited!O38</f>
        <v>1.0038900687558863</v>
      </c>
      <c r="D43" s="847">
        <f>Dry_Matter_Content!O30</f>
        <v>0</v>
      </c>
      <c r="E43" s="848">
        <f>MCF!R42</f>
        <v>0.6</v>
      </c>
      <c r="F43" s="849">
        <f t="shared" si="0"/>
        <v>0</v>
      </c>
      <c r="G43" s="849">
        <f t="shared" si="1"/>
        <v>0</v>
      </c>
      <c r="H43" s="849">
        <f t="shared" si="2"/>
        <v>0</v>
      </c>
      <c r="I43" s="849">
        <f t="shared" si="3"/>
        <v>0</v>
      </c>
      <c r="J43" s="849">
        <f t="shared" si="4"/>
        <v>0</v>
      </c>
      <c r="K43" s="850">
        <f t="shared" si="6"/>
        <v>0</v>
      </c>
      <c r="O43" s="845">
        <f>Amnt_Deposited!B38</f>
        <v>2024</v>
      </c>
      <c r="P43" s="846">
        <f>Amnt_Deposited!O38</f>
        <v>1.0038900687558863</v>
      </c>
      <c r="Q43" s="848">
        <f>MCF!R42</f>
        <v>0.6</v>
      </c>
      <c r="R43" s="849">
        <f t="shared" si="5"/>
        <v>0</v>
      </c>
      <c r="S43" s="849">
        <f t="shared" si="7"/>
        <v>0</v>
      </c>
      <c r="T43" s="849">
        <f t="shared" si="8"/>
        <v>0</v>
      </c>
      <c r="U43" s="849">
        <f t="shared" si="9"/>
        <v>0</v>
      </c>
      <c r="V43" s="849">
        <f t="shared" si="10"/>
        <v>0</v>
      </c>
      <c r="W43" s="850">
        <f t="shared" si="11"/>
        <v>0</v>
      </c>
    </row>
    <row r="44" spans="2:23">
      <c r="B44" s="845">
        <f>Amnt_Deposited!B39</f>
        <v>2025</v>
      </c>
      <c r="C44" s="846">
        <f>Amnt_Deposited!O39</f>
        <v>1.0791472729679223</v>
      </c>
      <c r="D44" s="847">
        <f>Dry_Matter_Content!O31</f>
        <v>0</v>
      </c>
      <c r="E44" s="848">
        <f>MCF!R43</f>
        <v>0.6</v>
      </c>
      <c r="F44" s="849">
        <f t="shared" si="0"/>
        <v>0</v>
      </c>
      <c r="G44" s="849">
        <f t="shared" si="1"/>
        <v>0</v>
      </c>
      <c r="H44" s="849">
        <f t="shared" si="2"/>
        <v>0</v>
      </c>
      <c r="I44" s="849">
        <f t="shared" si="3"/>
        <v>0</v>
      </c>
      <c r="J44" s="849">
        <f t="shared" si="4"/>
        <v>0</v>
      </c>
      <c r="K44" s="850">
        <f t="shared" si="6"/>
        <v>0</v>
      </c>
      <c r="O44" s="845">
        <f>Amnt_Deposited!B39</f>
        <v>2025</v>
      </c>
      <c r="P44" s="846">
        <f>Amnt_Deposited!O39</f>
        <v>1.0791472729679223</v>
      </c>
      <c r="Q44" s="848">
        <f>MCF!R43</f>
        <v>0.6</v>
      </c>
      <c r="R44" s="849">
        <f t="shared" si="5"/>
        <v>0</v>
      </c>
      <c r="S44" s="849">
        <f t="shared" si="7"/>
        <v>0</v>
      </c>
      <c r="T44" s="849">
        <f t="shared" si="8"/>
        <v>0</v>
      </c>
      <c r="U44" s="849">
        <f t="shared" si="9"/>
        <v>0</v>
      </c>
      <c r="V44" s="849">
        <f t="shared" si="10"/>
        <v>0</v>
      </c>
      <c r="W44" s="850">
        <f t="shared" si="11"/>
        <v>0</v>
      </c>
    </row>
    <row r="45" spans="2:23">
      <c r="B45" s="845">
        <f>Amnt_Deposited!B40</f>
        <v>2026</v>
      </c>
      <c r="C45" s="846">
        <f>Amnt_Deposited!O40</f>
        <v>1.1600422988185153</v>
      </c>
      <c r="D45" s="847">
        <f>Dry_Matter_Content!O32</f>
        <v>0</v>
      </c>
      <c r="E45" s="848">
        <f>MCF!R44</f>
        <v>0.6</v>
      </c>
      <c r="F45" s="849">
        <f t="shared" si="0"/>
        <v>0</v>
      </c>
      <c r="G45" s="849">
        <f t="shared" si="1"/>
        <v>0</v>
      </c>
      <c r="H45" s="849">
        <f t="shared" si="2"/>
        <v>0</v>
      </c>
      <c r="I45" s="849">
        <f t="shared" si="3"/>
        <v>0</v>
      </c>
      <c r="J45" s="849">
        <f t="shared" si="4"/>
        <v>0</v>
      </c>
      <c r="K45" s="850">
        <f t="shared" si="6"/>
        <v>0</v>
      </c>
      <c r="O45" s="845">
        <f>Amnt_Deposited!B40</f>
        <v>2026</v>
      </c>
      <c r="P45" s="846">
        <f>Amnt_Deposited!O40</f>
        <v>1.1600422988185153</v>
      </c>
      <c r="Q45" s="848">
        <f>MCF!R44</f>
        <v>0.6</v>
      </c>
      <c r="R45" s="849">
        <f t="shared" si="5"/>
        <v>0</v>
      </c>
      <c r="S45" s="849">
        <f t="shared" si="7"/>
        <v>0</v>
      </c>
      <c r="T45" s="849">
        <f t="shared" si="8"/>
        <v>0</v>
      </c>
      <c r="U45" s="849">
        <f t="shared" si="9"/>
        <v>0</v>
      </c>
      <c r="V45" s="849">
        <f t="shared" si="10"/>
        <v>0</v>
      </c>
      <c r="W45" s="850">
        <f t="shared" si="11"/>
        <v>0</v>
      </c>
    </row>
    <row r="46" spans="2:23">
      <c r="B46" s="845">
        <f>Amnt_Deposited!B41</f>
        <v>2027</v>
      </c>
      <c r="C46" s="846">
        <f>Amnt_Deposited!O41</f>
        <v>1.2469972226256489</v>
      </c>
      <c r="D46" s="847">
        <f>Dry_Matter_Content!O33</f>
        <v>0</v>
      </c>
      <c r="E46" s="848">
        <f>MCF!R45</f>
        <v>0.6</v>
      </c>
      <c r="F46" s="849">
        <f t="shared" si="0"/>
        <v>0</v>
      </c>
      <c r="G46" s="849">
        <f t="shared" si="1"/>
        <v>0</v>
      </c>
      <c r="H46" s="849">
        <f t="shared" si="2"/>
        <v>0</v>
      </c>
      <c r="I46" s="849">
        <f t="shared" si="3"/>
        <v>0</v>
      </c>
      <c r="J46" s="849">
        <f t="shared" si="4"/>
        <v>0</v>
      </c>
      <c r="K46" s="850">
        <f t="shared" si="6"/>
        <v>0</v>
      </c>
      <c r="O46" s="845">
        <f>Amnt_Deposited!B41</f>
        <v>2027</v>
      </c>
      <c r="P46" s="846">
        <f>Amnt_Deposited!O41</f>
        <v>1.2469972226256489</v>
      </c>
      <c r="Q46" s="848">
        <f>MCF!R45</f>
        <v>0.6</v>
      </c>
      <c r="R46" s="849">
        <f t="shared" si="5"/>
        <v>0</v>
      </c>
      <c r="S46" s="849">
        <f t="shared" si="7"/>
        <v>0</v>
      </c>
      <c r="T46" s="849">
        <f t="shared" si="8"/>
        <v>0</v>
      </c>
      <c r="U46" s="849">
        <f t="shared" si="9"/>
        <v>0</v>
      </c>
      <c r="V46" s="849">
        <f t="shared" si="10"/>
        <v>0</v>
      </c>
      <c r="W46" s="850">
        <f t="shared" si="11"/>
        <v>0</v>
      </c>
    </row>
    <row r="47" spans="2:23">
      <c r="B47" s="845">
        <f>Amnt_Deposited!B42</f>
        <v>2028</v>
      </c>
      <c r="C47" s="846">
        <f>Amnt_Deposited!O42</f>
        <v>1.3404656998982201</v>
      </c>
      <c r="D47" s="847">
        <f>Dry_Matter_Content!O34</f>
        <v>0</v>
      </c>
      <c r="E47" s="848">
        <f>MCF!R46</f>
        <v>0.6</v>
      </c>
      <c r="F47" s="849">
        <f t="shared" si="0"/>
        <v>0</v>
      </c>
      <c r="G47" s="849">
        <f t="shared" si="1"/>
        <v>0</v>
      </c>
      <c r="H47" s="849">
        <f t="shared" si="2"/>
        <v>0</v>
      </c>
      <c r="I47" s="849">
        <f t="shared" si="3"/>
        <v>0</v>
      </c>
      <c r="J47" s="849">
        <f t="shared" si="4"/>
        <v>0</v>
      </c>
      <c r="K47" s="850">
        <f t="shared" si="6"/>
        <v>0</v>
      </c>
      <c r="O47" s="845">
        <f>Amnt_Deposited!B42</f>
        <v>2028</v>
      </c>
      <c r="P47" s="846">
        <f>Amnt_Deposited!O42</f>
        <v>1.3404656998982201</v>
      </c>
      <c r="Q47" s="848">
        <f>MCF!R46</f>
        <v>0.6</v>
      </c>
      <c r="R47" s="849">
        <f t="shared" si="5"/>
        <v>0</v>
      </c>
      <c r="S47" s="849">
        <f t="shared" si="7"/>
        <v>0</v>
      </c>
      <c r="T47" s="849">
        <f t="shared" si="8"/>
        <v>0</v>
      </c>
      <c r="U47" s="849">
        <f t="shared" si="9"/>
        <v>0</v>
      </c>
      <c r="V47" s="849">
        <f t="shared" si="10"/>
        <v>0</v>
      </c>
      <c r="W47" s="850">
        <f t="shared" si="11"/>
        <v>0</v>
      </c>
    </row>
    <row r="48" spans="2:23">
      <c r="B48" s="845">
        <f>Amnt_Deposited!B43</f>
        <v>2029</v>
      </c>
      <c r="C48" s="846">
        <f>Amnt_Deposited!O43</f>
        <v>1.4409353266532146</v>
      </c>
      <c r="D48" s="847">
        <f>Dry_Matter_Content!O35</f>
        <v>0</v>
      </c>
      <c r="E48" s="848">
        <f>MCF!R47</f>
        <v>0.6</v>
      </c>
      <c r="F48" s="849">
        <f t="shared" si="0"/>
        <v>0</v>
      </c>
      <c r="G48" s="849">
        <f t="shared" si="1"/>
        <v>0</v>
      </c>
      <c r="H48" s="849">
        <f t="shared" si="2"/>
        <v>0</v>
      </c>
      <c r="I48" s="849">
        <f t="shared" si="3"/>
        <v>0</v>
      </c>
      <c r="J48" s="849">
        <f t="shared" si="4"/>
        <v>0</v>
      </c>
      <c r="K48" s="850">
        <f t="shared" si="6"/>
        <v>0</v>
      </c>
      <c r="O48" s="845">
        <f>Amnt_Deposited!B43</f>
        <v>2029</v>
      </c>
      <c r="P48" s="846">
        <f>Amnt_Deposited!O43</f>
        <v>1.4409353266532146</v>
      </c>
      <c r="Q48" s="848">
        <f>MCF!R47</f>
        <v>0.6</v>
      </c>
      <c r="R48" s="849">
        <f t="shared" si="5"/>
        <v>0</v>
      </c>
      <c r="S48" s="849">
        <f t="shared" si="7"/>
        <v>0</v>
      </c>
      <c r="T48" s="849">
        <f t="shared" si="8"/>
        <v>0</v>
      </c>
      <c r="U48" s="849">
        <f t="shared" si="9"/>
        <v>0</v>
      </c>
      <c r="V48" s="849">
        <f t="shared" si="10"/>
        <v>0</v>
      </c>
      <c r="W48" s="850">
        <f t="shared" si="11"/>
        <v>0</v>
      </c>
    </row>
    <row r="49" spans="2:23">
      <c r="B49" s="845">
        <f>Amnt_Deposited!B44</f>
        <v>2030</v>
      </c>
      <c r="C49" s="846">
        <f>Amnt_Deposited!O44</f>
        <v>1.5494425000000003</v>
      </c>
      <c r="D49" s="847">
        <f>Dry_Matter_Content!O36</f>
        <v>0</v>
      </c>
      <c r="E49" s="848">
        <f>MCF!R48</f>
        <v>0.6</v>
      </c>
      <c r="F49" s="849">
        <f t="shared" si="0"/>
        <v>0</v>
      </c>
      <c r="G49" s="849">
        <f t="shared" si="1"/>
        <v>0</v>
      </c>
      <c r="H49" s="849">
        <f t="shared" si="2"/>
        <v>0</v>
      </c>
      <c r="I49" s="849">
        <f t="shared" si="3"/>
        <v>0</v>
      </c>
      <c r="J49" s="849">
        <f t="shared" si="4"/>
        <v>0</v>
      </c>
      <c r="K49" s="850">
        <f t="shared" si="6"/>
        <v>0</v>
      </c>
      <c r="O49" s="845">
        <f>Amnt_Deposited!B44</f>
        <v>2030</v>
      </c>
      <c r="P49" s="846">
        <f>Amnt_Deposited!O44</f>
        <v>1.5494425000000003</v>
      </c>
      <c r="Q49" s="848">
        <f>MCF!R48</f>
        <v>0.6</v>
      </c>
      <c r="R49" s="849">
        <f t="shared" si="5"/>
        <v>0</v>
      </c>
      <c r="S49" s="849">
        <f t="shared" si="7"/>
        <v>0</v>
      </c>
      <c r="T49" s="849">
        <f t="shared" si="8"/>
        <v>0</v>
      </c>
      <c r="U49" s="849">
        <f t="shared" si="9"/>
        <v>0</v>
      </c>
      <c r="V49" s="849">
        <f t="shared" si="10"/>
        <v>0</v>
      </c>
      <c r="W49" s="850">
        <f t="shared" si="11"/>
        <v>0</v>
      </c>
    </row>
    <row r="50" spans="2:23">
      <c r="B50" s="845">
        <f>Amnt_Deposited!B45</f>
        <v>2031</v>
      </c>
      <c r="C50" s="846">
        <f>Amnt_Deposited!O45</f>
        <v>0</v>
      </c>
      <c r="D50" s="847">
        <f>Dry_Matter_Content!O37</f>
        <v>0</v>
      </c>
      <c r="E50" s="848">
        <f>MCF!R49</f>
        <v>0.6</v>
      </c>
      <c r="F50" s="849">
        <f t="shared" si="0"/>
        <v>0</v>
      </c>
      <c r="G50" s="849">
        <f t="shared" si="1"/>
        <v>0</v>
      </c>
      <c r="H50" s="849">
        <f t="shared" si="2"/>
        <v>0</v>
      </c>
      <c r="I50" s="849">
        <f t="shared" si="3"/>
        <v>0</v>
      </c>
      <c r="J50" s="849">
        <f t="shared" si="4"/>
        <v>0</v>
      </c>
      <c r="K50" s="850">
        <f t="shared" si="6"/>
        <v>0</v>
      </c>
      <c r="O50" s="845">
        <f>Amnt_Deposited!B45</f>
        <v>2031</v>
      </c>
      <c r="P50" s="846">
        <f>Amnt_Deposited!O45</f>
        <v>0</v>
      </c>
      <c r="Q50" s="848">
        <f>MCF!R49</f>
        <v>0.6</v>
      </c>
      <c r="R50" s="849">
        <f t="shared" si="5"/>
        <v>0</v>
      </c>
      <c r="S50" s="849">
        <f t="shared" si="7"/>
        <v>0</v>
      </c>
      <c r="T50" s="849">
        <f t="shared" si="8"/>
        <v>0</v>
      </c>
      <c r="U50" s="849">
        <f t="shared" si="9"/>
        <v>0</v>
      </c>
      <c r="V50" s="849">
        <f t="shared" si="10"/>
        <v>0</v>
      </c>
      <c r="W50" s="850">
        <f t="shared" si="11"/>
        <v>0</v>
      </c>
    </row>
    <row r="51" spans="2:23">
      <c r="B51" s="845">
        <f>Amnt_Deposited!B46</f>
        <v>2032</v>
      </c>
      <c r="C51" s="846">
        <f>Amnt_Deposited!O46</f>
        <v>0</v>
      </c>
      <c r="D51" s="847">
        <f>Dry_Matter_Content!O38</f>
        <v>0</v>
      </c>
      <c r="E51" s="848">
        <f>MCF!R50</f>
        <v>0.6</v>
      </c>
      <c r="F51" s="849">
        <f t="shared" si="0"/>
        <v>0</v>
      </c>
      <c r="G51" s="849">
        <f t="shared" si="1"/>
        <v>0</v>
      </c>
      <c r="H51" s="849">
        <f t="shared" si="2"/>
        <v>0</v>
      </c>
      <c r="I51" s="849">
        <f t="shared" si="3"/>
        <v>0</v>
      </c>
      <c r="J51" s="849">
        <f t="shared" si="4"/>
        <v>0</v>
      </c>
      <c r="K51" s="850">
        <f t="shared" si="6"/>
        <v>0</v>
      </c>
      <c r="O51" s="845">
        <f>Amnt_Deposited!B46</f>
        <v>2032</v>
      </c>
      <c r="P51" s="846">
        <f>Amnt_Deposited!O46</f>
        <v>0</v>
      </c>
      <c r="Q51" s="848">
        <f>MCF!R50</f>
        <v>0.6</v>
      </c>
      <c r="R51" s="849">
        <f t="shared" si="5"/>
        <v>0</v>
      </c>
      <c r="S51" s="849">
        <f t="shared" si="7"/>
        <v>0</v>
      </c>
      <c r="T51" s="849">
        <f t="shared" si="8"/>
        <v>0</v>
      </c>
      <c r="U51" s="849">
        <f t="shared" si="9"/>
        <v>0</v>
      </c>
      <c r="V51" s="849">
        <f t="shared" si="10"/>
        <v>0</v>
      </c>
      <c r="W51" s="850">
        <f t="shared" si="11"/>
        <v>0</v>
      </c>
    </row>
    <row r="52" spans="2:23">
      <c r="B52" s="845">
        <f>Amnt_Deposited!B47</f>
        <v>2033</v>
      </c>
      <c r="C52" s="846">
        <f>Amnt_Deposited!O47</f>
        <v>0</v>
      </c>
      <c r="D52" s="847">
        <f>Dry_Matter_Content!O39</f>
        <v>0</v>
      </c>
      <c r="E52" s="848">
        <f>MCF!R51</f>
        <v>0.6</v>
      </c>
      <c r="F52" s="849">
        <f t="shared" si="0"/>
        <v>0</v>
      </c>
      <c r="G52" s="849">
        <f t="shared" si="1"/>
        <v>0</v>
      </c>
      <c r="H52" s="849">
        <f t="shared" si="2"/>
        <v>0</v>
      </c>
      <c r="I52" s="849">
        <f t="shared" si="3"/>
        <v>0</v>
      </c>
      <c r="J52" s="849">
        <f t="shared" si="4"/>
        <v>0</v>
      </c>
      <c r="K52" s="850">
        <f t="shared" si="6"/>
        <v>0</v>
      </c>
      <c r="O52" s="845">
        <f>Amnt_Deposited!B47</f>
        <v>2033</v>
      </c>
      <c r="P52" s="846">
        <f>Amnt_Deposited!O47</f>
        <v>0</v>
      </c>
      <c r="Q52" s="848">
        <f>MCF!R51</f>
        <v>0.6</v>
      </c>
      <c r="R52" s="849">
        <f t="shared" si="5"/>
        <v>0</v>
      </c>
      <c r="S52" s="849">
        <f t="shared" si="7"/>
        <v>0</v>
      </c>
      <c r="T52" s="849">
        <f t="shared" si="8"/>
        <v>0</v>
      </c>
      <c r="U52" s="849">
        <f t="shared" si="9"/>
        <v>0</v>
      </c>
      <c r="V52" s="849">
        <f t="shared" si="10"/>
        <v>0</v>
      </c>
      <c r="W52" s="850">
        <f t="shared" si="11"/>
        <v>0</v>
      </c>
    </row>
    <row r="53" spans="2:23">
      <c r="B53" s="845">
        <f>Amnt_Deposited!B48</f>
        <v>2034</v>
      </c>
      <c r="C53" s="846">
        <f>Amnt_Deposited!O48</f>
        <v>0</v>
      </c>
      <c r="D53" s="847">
        <f>Dry_Matter_Content!O40</f>
        <v>0</v>
      </c>
      <c r="E53" s="848">
        <f>MCF!R52</f>
        <v>0.6</v>
      </c>
      <c r="F53" s="849">
        <f t="shared" si="0"/>
        <v>0</v>
      </c>
      <c r="G53" s="849">
        <f t="shared" si="1"/>
        <v>0</v>
      </c>
      <c r="H53" s="849">
        <f t="shared" si="2"/>
        <v>0</v>
      </c>
      <c r="I53" s="849">
        <f t="shared" si="3"/>
        <v>0</v>
      </c>
      <c r="J53" s="849">
        <f t="shared" si="4"/>
        <v>0</v>
      </c>
      <c r="K53" s="850">
        <f t="shared" si="6"/>
        <v>0</v>
      </c>
      <c r="O53" s="845">
        <f>Amnt_Deposited!B48</f>
        <v>2034</v>
      </c>
      <c r="P53" s="846">
        <f>Amnt_Deposited!O48</f>
        <v>0</v>
      </c>
      <c r="Q53" s="848">
        <f>MCF!R52</f>
        <v>0.6</v>
      </c>
      <c r="R53" s="849">
        <f t="shared" si="5"/>
        <v>0</v>
      </c>
      <c r="S53" s="849">
        <f t="shared" si="7"/>
        <v>0</v>
      </c>
      <c r="T53" s="849">
        <f t="shared" si="8"/>
        <v>0</v>
      </c>
      <c r="U53" s="849">
        <f t="shared" si="9"/>
        <v>0</v>
      </c>
      <c r="V53" s="849">
        <f t="shared" si="10"/>
        <v>0</v>
      </c>
      <c r="W53" s="850">
        <f t="shared" si="11"/>
        <v>0</v>
      </c>
    </row>
    <row r="54" spans="2:23">
      <c r="B54" s="845">
        <f>Amnt_Deposited!B49</f>
        <v>2035</v>
      </c>
      <c r="C54" s="846">
        <f>Amnt_Deposited!O49</f>
        <v>0</v>
      </c>
      <c r="D54" s="847">
        <f>Dry_Matter_Content!O41</f>
        <v>0</v>
      </c>
      <c r="E54" s="848">
        <f>MCF!R53</f>
        <v>0.6</v>
      </c>
      <c r="F54" s="849">
        <f t="shared" si="0"/>
        <v>0</v>
      </c>
      <c r="G54" s="849">
        <f t="shared" si="1"/>
        <v>0</v>
      </c>
      <c r="H54" s="849">
        <f t="shared" si="2"/>
        <v>0</v>
      </c>
      <c r="I54" s="849">
        <f t="shared" si="3"/>
        <v>0</v>
      </c>
      <c r="J54" s="849">
        <f t="shared" si="4"/>
        <v>0</v>
      </c>
      <c r="K54" s="850">
        <f t="shared" si="6"/>
        <v>0</v>
      </c>
      <c r="O54" s="845">
        <f>Amnt_Deposited!B49</f>
        <v>2035</v>
      </c>
      <c r="P54" s="846">
        <f>Amnt_Deposited!O49</f>
        <v>0</v>
      </c>
      <c r="Q54" s="848">
        <f>MCF!R53</f>
        <v>0.6</v>
      </c>
      <c r="R54" s="849">
        <f t="shared" si="5"/>
        <v>0</v>
      </c>
      <c r="S54" s="849">
        <f t="shared" si="7"/>
        <v>0</v>
      </c>
      <c r="T54" s="849">
        <f t="shared" si="8"/>
        <v>0</v>
      </c>
      <c r="U54" s="849">
        <f t="shared" si="9"/>
        <v>0</v>
      </c>
      <c r="V54" s="849">
        <f t="shared" si="10"/>
        <v>0</v>
      </c>
      <c r="W54" s="850">
        <f t="shared" si="11"/>
        <v>0</v>
      </c>
    </row>
    <row r="55" spans="2:23">
      <c r="B55" s="845">
        <f>Amnt_Deposited!B50</f>
        <v>2036</v>
      </c>
      <c r="C55" s="846">
        <f>Amnt_Deposited!O50</f>
        <v>0</v>
      </c>
      <c r="D55" s="847">
        <f>Dry_Matter_Content!O42</f>
        <v>0</v>
      </c>
      <c r="E55" s="848">
        <f>MCF!R54</f>
        <v>0.6</v>
      </c>
      <c r="F55" s="849">
        <f t="shared" si="0"/>
        <v>0</v>
      </c>
      <c r="G55" s="849">
        <f t="shared" si="1"/>
        <v>0</v>
      </c>
      <c r="H55" s="849">
        <f t="shared" si="2"/>
        <v>0</v>
      </c>
      <c r="I55" s="849">
        <f t="shared" si="3"/>
        <v>0</v>
      </c>
      <c r="J55" s="849">
        <f t="shared" si="4"/>
        <v>0</v>
      </c>
      <c r="K55" s="850">
        <f t="shared" si="6"/>
        <v>0</v>
      </c>
      <c r="O55" s="845">
        <f>Amnt_Deposited!B50</f>
        <v>2036</v>
      </c>
      <c r="P55" s="846">
        <f>Amnt_Deposited!O50</f>
        <v>0</v>
      </c>
      <c r="Q55" s="848">
        <f>MCF!R54</f>
        <v>0.6</v>
      </c>
      <c r="R55" s="849">
        <f t="shared" si="5"/>
        <v>0</v>
      </c>
      <c r="S55" s="849">
        <f t="shared" si="7"/>
        <v>0</v>
      </c>
      <c r="T55" s="849">
        <f t="shared" si="8"/>
        <v>0</v>
      </c>
      <c r="U55" s="849">
        <f t="shared" si="9"/>
        <v>0</v>
      </c>
      <c r="V55" s="849">
        <f t="shared" si="10"/>
        <v>0</v>
      </c>
      <c r="W55" s="850">
        <f t="shared" si="11"/>
        <v>0</v>
      </c>
    </row>
    <row r="56" spans="2:23">
      <c r="B56" s="845">
        <f>Amnt_Deposited!B51</f>
        <v>2037</v>
      </c>
      <c r="C56" s="846">
        <f>Amnt_Deposited!O51</f>
        <v>0</v>
      </c>
      <c r="D56" s="847">
        <f>Dry_Matter_Content!O43</f>
        <v>0</v>
      </c>
      <c r="E56" s="848">
        <f>MCF!R55</f>
        <v>0.6</v>
      </c>
      <c r="F56" s="849">
        <f t="shared" si="0"/>
        <v>0</v>
      </c>
      <c r="G56" s="849">
        <f t="shared" si="1"/>
        <v>0</v>
      </c>
      <c r="H56" s="849">
        <f t="shared" si="2"/>
        <v>0</v>
      </c>
      <c r="I56" s="849">
        <f t="shared" si="3"/>
        <v>0</v>
      </c>
      <c r="J56" s="849">
        <f t="shared" si="4"/>
        <v>0</v>
      </c>
      <c r="K56" s="850">
        <f t="shared" si="6"/>
        <v>0</v>
      </c>
      <c r="O56" s="845">
        <f>Amnt_Deposited!B51</f>
        <v>2037</v>
      </c>
      <c r="P56" s="846">
        <f>Amnt_Deposited!O51</f>
        <v>0</v>
      </c>
      <c r="Q56" s="848">
        <f>MCF!R55</f>
        <v>0.6</v>
      </c>
      <c r="R56" s="849">
        <f t="shared" si="5"/>
        <v>0</v>
      </c>
      <c r="S56" s="849">
        <f t="shared" si="7"/>
        <v>0</v>
      </c>
      <c r="T56" s="849">
        <f t="shared" si="8"/>
        <v>0</v>
      </c>
      <c r="U56" s="849">
        <f t="shared" si="9"/>
        <v>0</v>
      </c>
      <c r="V56" s="849">
        <f t="shared" si="10"/>
        <v>0</v>
      </c>
      <c r="W56" s="850">
        <f t="shared" si="11"/>
        <v>0</v>
      </c>
    </row>
    <row r="57" spans="2:23">
      <c r="B57" s="845">
        <f>Amnt_Deposited!B52</f>
        <v>2038</v>
      </c>
      <c r="C57" s="846">
        <f>Amnt_Deposited!O52</f>
        <v>0</v>
      </c>
      <c r="D57" s="847">
        <f>Dry_Matter_Content!O44</f>
        <v>0</v>
      </c>
      <c r="E57" s="848">
        <f>MCF!R56</f>
        <v>0.6</v>
      </c>
      <c r="F57" s="849">
        <f t="shared" si="0"/>
        <v>0</v>
      </c>
      <c r="G57" s="849">
        <f t="shared" si="1"/>
        <v>0</v>
      </c>
      <c r="H57" s="849">
        <f t="shared" si="2"/>
        <v>0</v>
      </c>
      <c r="I57" s="849">
        <f t="shared" si="3"/>
        <v>0</v>
      </c>
      <c r="J57" s="849">
        <f t="shared" si="4"/>
        <v>0</v>
      </c>
      <c r="K57" s="850">
        <f t="shared" si="6"/>
        <v>0</v>
      </c>
      <c r="O57" s="845">
        <f>Amnt_Deposited!B52</f>
        <v>2038</v>
      </c>
      <c r="P57" s="846">
        <f>Amnt_Deposited!O52</f>
        <v>0</v>
      </c>
      <c r="Q57" s="848">
        <f>MCF!R56</f>
        <v>0.6</v>
      </c>
      <c r="R57" s="849">
        <f t="shared" si="5"/>
        <v>0</v>
      </c>
      <c r="S57" s="849">
        <f t="shared" si="7"/>
        <v>0</v>
      </c>
      <c r="T57" s="849">
        <f t="shared" si="8"/>
        <v>0</v>
      </c>
      <c r="U57" s="849">
        <f t="shared" si="9"/>
        <v>0</v>
      </c>
      <c r="V57" s="849">
        <f t="shared" si="10"/>
        <v>0</v>
      </c>
      <c r="W57" s="850">
        <f t="shared" si="11"/>
        <v>0</v>
      </c>
    </row>
    <row r="58" spans="2:23">
      <c r="B58" s="845">
        <f>Amnt_Deposited!B53</f>
        <v>2039</v>
      </c>
      <c r="C58" s="846">
        <f>Amnt_Deposited!O53</f>
        <v>0</v>
      </c>
      <c r="D58" s="847">
        <f>Dry_Matter_Content!O45</f>
        <v>0</v>
      </c>
      <c r="E58" s="848">
        <f>MCF!R57</f>
        <v>0.6</v>
      </c>
      <c r="F58" s="849">
        <f t="shared" si="0"/>
        <v>0</v>
      </c>
      <c r="G58" s="849">
        <f t="shared" si="1"/>
        <v>0</v>
      </c>
      <c r="H58" s="849">
        <f t="shared" si="2"/>
        <v>0</v>
      </c>
      <c r="I58" s="849">
        <f t="shared" si="3"/>
        <v>0</v>
      </c>
      <c r="J58" s="849">
        <f t="shared" si="4"/>
        <v>0</v>
      </c>
      <c r="K58" s="850">
        <f t="shared" si="6"/>
        <v>0</v>
      </c>
      <c r="O58" s="845">
        <f>Amnt_Deposited!B53</f>
        <v>2039</v>
      </c>
      <c r="P58" s="846">
        <f>Amnt_Deposited!O53</f>
        <v>0</v>
      </c>
      <c r="Q58" s="848">
        <f>MCF!R57</f>
        <v>0.6</v>
      </c>
      <c r="R58" s="849">
        <f t="shared" si="5"/>
        <v>0</v>
      </c>
      <c r="S58" s="849">
        <f t="shared" si="7"/>
        <v>0</v>
      </c>
      <c r="T58" s="849">
        <f t="shared" si="8"/>
        <v>0</v>
      </c>
      <c r="U58" s="849">
        <f t="shared" si="9"/>
        <v>0</v>
      </c>
      <c r="V58" s="849">
        <f t="shared" si="10"/>
        <v>0</v>
      </c>
      <c r="W58" s="850">
        <f t="shared" si="11"/>
        <v>0</v>
      </c>
    </row>
    <row r="59" spans="2:23">
      <c r="B59" s="845">
        <f>Amnt_Deposited!B54</f>
        <v>2040</v>
      </c>
      <c r="C59" s="846">
        <f>Amnt_Deposited!O54</f>
        <v>0</v>
      </c>
      <c r="D59" s="847">
        <f>Dry_Matter_Content!O46</f>
        <v>0</v>
      </c>
      <c r="E59" s="848">
        <f>MCF!R58</f>
        <v>0.6</v>
      </c>
      <c r="F59" s="849">
        <f t="shared" si="0"/>
        <v>0</v>
      </c>
      <c r="G59" s="849">
        <f t="shared" si="1"/>
        <v>0</v>
      </c>
      <c r="H59" s="849">
        <f t="shared" si="2"/>
        <v>0</v>
      </c>
      <c r="I59" s="849">
        <f t="shared" si="3"/>
        <v>0</v>
      </c>
      <c r="J59" s="849">
        <f t="shared" si="4"/>
        <v>0</v>
      </c>
      <c r="K59" s="850">
        <f t="shared" si="6"/>
        <v>0</v>
      </c>
      <c r="O59" s="845">
        <f>Amnt_Deposited!B54</f>
        <v>2040</v>
      </c>
      <c r="P59" s="846">
        <f>Amnt_Deposited!O54</f>
        <v>0</v>
      </c>
      <c r="Q59" s="848">
        <f>MCF!R58</f>
        <v>0.6</v>
      </c>
      <c r="R59" s="849">
        <f t="shared" si="5"/>
        <v>0</v>
      </c>
      <c r="S59" s="849">
        <f t="shared" si="7"/>
        <v>0</v>
      </c>
      <c r="T59" s="849">
        <f t="shared" si="8"/>
        <v>0</v>
      </c>
      <c r="U59" s="849">
        <f t="shared" si="9"/>
        <v>0</v>
      </c>
      <c r="V59" s="849">
        <f t="shared" si="10"/>
        <v>0</v>
      </c>
      <c r="W59" s="850">
        <f t="shared" si="11"/>
        <v>0</v>
      </c>
    </row>
    <row r="60" spans="2:23">
      <c r="B60" s="845">
        <f>Amnt_Deposited!B55</f>
        <v>2041</v>
      </c>
      <c r="C60" s="846">
        <f>Amnt_Deposited!O55</f>
        <v>0</v>
      </c>
      <c r="D60" s="847">
        <f>Dry_Matter_Content!O47</f>
        <v>0</v>
      </c>
      <c r="E60" s="848">
        <f>MCF!R59</f>
        <v>0.6</v>
      </c>
      <c r="F60" s="849">
        <f t="shared" si="0"/>
        <v>0</v>
      </c>
      <c r="G60" s="849">
        <f t="shared" si="1"/>
        <v>0</v>
      </c>
      <c r="H60" s="849">
        <f t="shared" si="2"/>
        <v>0</v>
      </c>
      <c r="I60" s="849">
        <f t="shared" si="3"/>
        <v>0</v>
      </c>
      <c r="J60" s="849">
        <f t="shared" si="4"/>
        <v>0</v>
      </c>
      <c r="K60" s="850">
        <f t="shared" si="6"/>
        <v>0</v>
      </c>
      <c r="O60" s="845">
        <f>Amnt_Deposited!B55</f>
        <v>2041</v>
      </c>
      <c r="P60" s="846">
        <f>Amnt_Deposited!O55</f>
        <v>0</v>
      </c>
      <c r="Q60" s="848">
        <f>MCF!R59</f>
        <v>0.6</v>
      </c>
      <c r="R60" s="849">
        <f t="shared" si="5"/>
        <v>0</v>
      </c>
      <c r="S60" s="849">
        <f t="shared" si="7"/>
        <v>0</v>
      </c>
      <c r="T60" s="849">
        <f t="shared" si="8"/>
        <v>0</v>
      </c>
      <c r="U60" s="849">
        <f t="shared" si="9"/>
        <v>0</v>
      </c>
      <c r="V60" s="849">
        <f t="shared" si="10"/>
        <v>0</v>
      </c>
      <c r="W60" s="850">
        <f t="shared" si="11"/>
        <v>0</v>
      </c>
    </row>
    <row r="61" spans="2:23">
      <c r="B61" s="845">
        <f>Amnt_Deposited!B56</f>
        <v>2042</v>
      </c>
      <c r="C61" s="846">
        <f>Amnt_Deposited!O56</f>
        <v>0</v>
      </c>
      <c r="D61" s="847">
        <f>Dry_Matter_Content!O48</f>
        <v>0</v>
      </c>
      <c r="E61" s="848">
        <f>MCF!R60</f>
        <v>0.6</v>
      </c>
      <c r="F61" s="849">
        <f t="shared" si="0"/>
        <v>0</v>
      </c>
      <c r="G61" s="849">
        <f t="shared" si="1"/>
        <v>0</v>
      </c>
      <c r="H61" s="849">
        <f t="shared" si="2"/>
        <v>0</v>
      </c>
      <c r="I61" s="849">
        <f t="shared" si="3"/>
        <v>0</v>
      </c>
      <c r="J61" s="849">
        <f t="shared" si="4"/>
        <v>0</v>
      </c>
      <c r="K61" s="850">
        <f t="shared" si="6"/>
        <v>0</v>
      </c>
      <c r="O61" s="845">
        <f>Amnt_Deposited!B56</f>
        <v>2042</v>
      </c>
      <c r="P61" s="846">
        <f>Amnt_Deposited!O56</f>
        <v>0</v>
      </c>
      <c r="Q61" s="848">
        <f>MCF!R60</f>
        <v>0.6</v>
      </c>
      <c r="R61" s="849">
        <f t="shared" si="5"/>
        <v>0</v>
      </c>
      <c r="S61" s="849">
        <f t="shared" si="7"/>
        <v>0</v>
      </c>
      <c r="T61" s="849">
        <f t="shared" si="8"/>
        <v>0</v>
      </c>
      <c r="U61" s="849">
        <f t="shared" si="9"/>
        <v>0</v>
      </c>
      <c r="V61" s="849">
        <f t="shared" si="10"/>
        <v>0</v>
      </c>
      <c r="W61" s="850">
        <f t="shared" si="11"/>
        <v>0</v>
      </c>
    </row>
    <row r="62" spans="2:23">
      <c r="B62" s="845">
        <f>Amnt_Deposited!B57</f>
        <v>2043</v>
      </c>
      <c r="C62" s="846">
        <f>Amnt_Deposited!O57</f>
        <v>0</v>
      </c>
      <c r="D62" s="847">
        <f>Dry_Matter_Content!O49</f>
        <v>0</v>
      </c>
      <c r="E62" s="848">
        <f>MCF!R61</f>
        <v>0.6</v>
      </c>
      <c r="F62" s="849">
        <f t="shared" si="0"/>
        <v>0</v>
      </c>
      <c r="G62" s="849">
        <f t="shared" si="1"/>
        <v>0</v>
      </c>
      <c r="H62" s="849">
        <f t="shared" si="2"/>
        <v>0</v>
      </c>
      <c r="I62" s="849">
        <f t="shared" si="3"/>
        <v>0</v>
      </c>
      <c r="J62" s="849">
        <f t="shared" si="4"/>
        <v>0</v>
      </c>
      <c r="K62" s="850">
        <f t="shared" si="6"/>
        <v>0</v>
      </c>
      <c r="O62" s="845">
        <f>Amnt_Deposited!B57</f>
        <v>2043</v>
      </c>
      <c r="P62" s="846">
        <f>Amnt_Deposited!O57</f>
        <v>0</v>
      </c>
      <c r="Q62" s="848">
        <f>MCF!R61</f>
        <v>0.6</v>
      </c>
      <c r="R62" s="849">
        <f t="shared" si="5"/>
        <v>0</v>
      </c>
      <c r="S62" s="849">
        <f t="shared" si="7"/>
        <v>0</v>
      </c>
      <c r="T62" s="849">
        <f t="shared" si="8"/>
        <v>0</v>
      </c>
      <c r="U62" s="849">
        <f t="shared" si="9"/>
        <v>0</v>
      </c>
      <c r="V62" s="849">
        <f t="shared" si="10"/>
        <v>0</v>
      </c>
      <c r="W62" s="850">
        <f t="shared" si="11"/>
        <v>0</v>
      </c>
    </row>
    <row r="63" spans="2:23">
      <c r="B63" s="845">
        <f>Amnt_Deposited!B58</f>
        <v>2044</v>
      </c>
      <c r="C63" s="846">
        <f>Amnt_Deposited!O58</f>
        <v>0</v>
      </c>
      <c r="D63" s="847">
        <f>Dry_Matter_Content!O50</f>
        <v>0</v>
      </c>
      <c r="E63" s="848">
        <f>MCF!R62</f>
        <v>0.6</v>
      </c>
      <c r="F63" s="849">
        <f t="shared" si="0"/>
        <v>0</v>
      </c>
      <c r="G63" s="849">
        <f t="shared" si="1"/>
        <v>0</v>
      </c>
      <c r="H63" s="849">
        <f t="shared" si="2"/>
        <v>0</v>
      </c>
      <c r="I63" s="849">
        <f t="shared" si="3"/>
        <v>0</v>
      </c>
      <c r="J63" s="849">
        <f t="shared" si="4"/>
        <v>0</v>
      </c>
      <c r="K63" s="850">
        <f t="shared" si="6"/>
        <v>0</v>
      </c>
      <c r="O63" s="845">
        <f>Amnt_Deposited!B58</f>
        <v>2044</v>
      </c>
      <c r="P63" s="846">
        <f>Amnt_Deposited!O58</f>
        <v>0</v>
      </c>
      <c r="Q63" s="848">
        <f>MCF!R62</f>
        <v>0.6</v>
      </c>
      <c r="R63" s="849">
        <f t="shared" si="5"/>
        <v>0</v>
      </c>
      <c r="S63" s="849">
        <f t="shared" si="7"/>
        <v>0</v>
      </c>
      <c r="T63" s="849">
        <f t="shared" si="8"/>
        <v>0</v>
      </c>
      <c r="U63" s="849">
        <f t="shared" si="9"/>
        <v>0</v>
      </c>
      <c r="V63" s="849">
        <f t="shared" si="10"/>
        <v>0</v>
      </c>
      <c r="W63" s="850">
        <f t="shared" si="11"/>
        <v>0</v>
      </c>
    </row>
    <row r="64" spans="2:23">
      <c r="B64" s="845">
        <f>Amnt_Deposited!B59</f>
        <v>2045</v>
      </c>
      <c r="C64" s="846">
        <f>Amnt_Deposited!O59</f>
        <v>0</v>
      </c>
      <c r="D64" s="847">
        <f>Dry_Matter_Content!O51</f>
        <v>0</v>
      </c>
      <c r="E64" s="848">
        <f>MCF!R63</f>
        <v>0.6</v>
      </c>
      <c r="F64" s="849">
        <f t="shared" si="0"/>
        <v>0</v>
      </c>
      <c r="G64" s="849">
        <f t="shared" si="1"/>
        <v>0</v>
      </c>
      <c r="H64" s="849">
        <f t="shared" si="2"/>
        <v>0</v>
      </c>
      <c r="I64" s="849">
        <f t="shared" si="3"/>
        <v>0</v>
      </c>
      <c r="J64" s="849">
        <f t="shared" si="4"/>
        <v>0</v>
      </c>
      <c r="K64" s="850">
        <f t="shared" si="6"/>
        <v>0</v>
      </c>
      <c r="O64" s="845">
        <f>Amnt_Deposited!B59</f>
        <v>2045</v>
      </c>
      <c r="P64" s="846">
        <f>Amnt_Deposited!O59</f>
        <v>0</v>
      </c>
      <c r="Q64" s="848">
        <f>MCF!R63</f>
        <v>0.6</v>
      </c>
      <c r="R64" s="849">
        <f t="shared" si="5"/>
        <v>0</v>
      </c>
      <c r="S64" s="849">
        <f t="shared" si="7"/>
        <v>0</v>
      </c>
      <c r="T64" s="849">
        <f t="shared" si="8"/>
        <v>0</v>
      </c>
      <c r="U64" s="849">
        <f t="shared" si="9"/>
        <v>0</v>
      </c>
      <c r="V64" s="849">
        <f t="shared" si="10"/>
        <v>0</v>
      </c>
      <c r="W64" s="850">
        <f t="shared" si="11"/>
        <v>0</v>
      </c>
    </row>
    <row r="65" spans="2:23">
      <c r="B65" s="845">
        <f>Amnt_Deposited!B60</f>
        <v>2046</v>
      </c>
      <c r="C65" s="846">
        <f>Amnt_Deposited!O60</f>
        <v>0</v>
      </c>
      <c r="D65" s="847">
        <f>Dry_Matter_Content!O52</f>
        <v>0</v>
      </c>
      <c r="E65" s="848">
        <f>MCF!R64</f>
        <v>0.6</v>
      </c>
      <c r="F65" s="849">
        <f t="shared" si="0"/>
        <v>0</v>
      </c>
      <c r="G65" s="849">
        <f t="shared" si="1"/>
        <v>0</v>
      </c>
      <c r="H65" s="849">
        <f t="shared" si="2"/>
        <v>0</v>
      </c>
      <c r="I65" s="849">
        <f t="shared" si="3"/>
        <v>0</v>
      </c>
      <c r="J65" s="849">
        <f t="shared" si="4"/>
        <v>0</v>
      </c>
      <c r="K65" s="850">
        <f t="shared" si="6"/>
        <v>0</v>
      </c>
      <c r="O65" s="845">
        <f>Amnt_Deposited!B60</f>
        <v>2046</v>
      </c>
      <c r="P65" s="846">
        <f>Amnt_Deposited!O60</f>
        <v>0</v>
      </c>
      <c r="Q65" s="848">
        <f>MCF!R64</f>
        <v>0.6</v>
      </c>
      <c r="R65" s="849">
        <f t="shared" si="5"/>
        <v>0</v>
      </c>
      <c r="S65" s="849">
        <f t="shared" si="7"/>
        <v>0</v>
      </c>
      <c r="T65" s="849">
        <f t="shared" si="8"/>
        <v>0</v>
      </c>
      <c r="U65" s="849">
        <f t="shared" si="9"/>
        <v>0</v>
      </c>
      <c r="V65" s="849">
        <f t="shared" si="10"/>
        <v>0</v>
      </c>
      <c r="W65" s="850">
        <f t="shared" si="11"/>
        <v>0</v>
      </c>
    </row>
    <row r="66" spans="2:23">
      <c r="B66" s="845">
        <f>Amnt_Deposited!B61</f>
        <v>2047</v>
      </c>
      <c r="C66" s="846">
        <f>Amnt_Deposited!O61</f>
        <v>0</v>
      </c>
      <c r="D66" s="847">
        <f>Dry_Matter_Content!O53</f>
        <v>0</v>
      </c>
      <c r="E66" s="848">
        <f>MCF!R65</f>
        <v>0.6</v>
      </c>
      <c r="F66" s="849">
        <f t="shared" si="0"/>
        <v>0</v>
      </c>
      <c r="G66" s="849">
        <f t="shared" si="1"/>
        <v>0</v>
      </c>
      <c r="H66" s="849">
        <f t="shared" si="2"/>
        <v>0</v>
      </c>
      <c r="I66" s="849">
        <f t="shared" si="3"/>
        <v>0</v>
      </c>
      <c r="J66" s="849">
        <f t="shared" si="4"/>
        <v>0</v>
      </c>
      <c r="K66" s="850">
        <f t="shared" si="6"/>
        <v>0</v>
      </c>
      <c r="O66" s="845">
        <f>Amnt_Deposited!B61</f>
        <v>2047</v>
      </c>
      <c r="P66" s="846">
        <f>Amnt_Deposited!O61</f>
        <v>0</v>
      </c>
      <c r="Q66" s="848">
        <f>MCF!R65</f>
        <v>0.6</v>
      </c>
      <c r="R66" s="849">
        <f t="shared" si="5"/>
        <v>0</v>
      </c>
      <c r="S66" s="849">
        <f t="shared" si="7"/>
        <v>0</v>
      </c>
      <c r="T66" s="849">
        <f t="shared" si="8"/>
        <v>0</v>
      </c>
      <c r="U66" s="849">
        <f t="shared" si="9"/>
        <v>0</v>
      </c>
      <c r="V66" s="849">
        <f t="shared" si="10"/>
        <v>0</v>
      </c>
      <c r="W66" s="850">
        <f t="shared" si="11"/>
        <v>0</v>
      </c>
    </row>
    <row r="67" spans="2:23">
      <c r="B67" s="845">
        <f>Amnt_Deposited!B62</f>
        <v>2048</v>
      </c>
      <c r="C67" s="846">
        <f>Amnt_Deposited!O62</f>
        <v>0</v>
      </c>
      <c r="D67" s="847">
        <f>Dry_Matter_Content!O54</f>
        <v>0</v>
      </c>
      <c r="E67" s="848">
        <f>MCF!R66</f>
        <v>0.6</v>
      </c>
      <c r="F67" s="849">
        <f t="shared" si="0"/>
        <v>0</v>
      </c>
      <c r="G67" s="849">
        <f t="shared" si="1"/>
        <v>0</v>
      </c>
      <c r="H67" s="849">
        <f t="shared" si="2"/>
        <v>0</v>
      </c>
      <c r="I67" s="849">
        <f t="shared" si="3"/>
        <v>0</v>
      </c>
      <c r="J67" s="849">
        <f t="shared" si="4"/>
        <v>0</v>
      </c>
      <c r="K67" s="850">
        <f t="shared" si="6"/>
        <v>0</v>
      </c>
      <c r="O67" s="845">
        <f>Amnt_Deposited!B62</f>
        <v>2048</v>
      </c>
      <c r="P67" s="846">
        <f>Amnt_Deposited!O62</f>
        <v>0</v>
      </c>
      <c r="Q67" s="848">
        <f>MCF!R66</f>
        <v>0.6</v>
      </c>
      <c r="R67" s="849">
        <f t="shared" si="5"/>
        <v>0</v>
      </c>
      <c r="S67" s="849">
        <f t="shared" si="7"/>
        <v>0</v>
      </c>
      <c r="T67" s="849">
        <f t="shared" si="8"/>
        <v>0</v>
      </c>
      <c r="U67" s="849">
        <f t="shared" si="9"/>
        <v>0</v>
      </c>
      <c r="V67" s="849">
        <f t="shared" si="10"/>
        <v>0</v>
      </c>
      <c r="W67" s="850">
        <f t="shared" si="11"/>
        <v>0</v>
      </c>
    </row>
    <row r="68" spans="2:23">
      <c r="B68" s="845">
        <f>Amnt_Deposited!B63</f>
        <v>2049</v>
      </c>
      <c r="C68" s="846">
        <f>Amnt_Deposited!O63</f>
        <v>0</v>
      </c>
      <c r="D68" s="847">
        <f>Dry_Matter_Content!O55</f>
        <v>0</v>
      </c>
      <c r="E68" s="848">
        <f>MCF!R67</f>
        <v>0.6</v>
      </c>
      <c r="F68" s="849">
        <f t="shared" si="0"/>
        <v>0</v>
      </c>
      <c r="G68" s="849">
        <f t="shared" si="1"/>
        <v>0</v>
      </c>
      <c r="H68" s="849">
        <f t="shared" si="2"/>
        <v>0</v>
      </c>
      <c r="I68" s="849">
        <f t="shared" si="3"/>
        <v>0</v>
      </c>
      <c r="J68" s="849">
        <f t="shared" si="4"/>
        <v>0</v>
      </c>
      <c r="K68" s="850">
        <f t="shared" si="6"/>
        <v>0</v>
      </c>
      <c r="O68" s="845">
        <f>Amnt_Deposited!B63</f>
        <v>2049</v>
      </c>
      <c r="P68" s="846">
        <f>Amnt_Deposited!O63</f>
        <v>0</v>
      </c>
      <c r="Q68" s="848">
        <f>MCF!R67</f>
        <v>0.6</v>
      </c>
      <c r="R68" s="849">
        <f t="shared" si="5"/>
        <v>0</v>
      </c>
      <c r="S68" s="849">
        <f t="shared" si="7"/>
        <v>0</v>
      </c>
      <c r="T68" s="849">
        <f t="shared" si="8"/>
        <v>0</v>
      </c>
      <c r="U68" s="849">
        <f t="shared" si="9"/>
        <v>0</v>
      </c>
      <c r="V68" s="849">
        <f t="shared" si="10"/>
        <v>0</v>
      </c>
      <c r="W68" s="850">
        <f t="shared" si="11"/>
        <v>0</v>
      </c>
    </row>
    <row r="69" spans="2:23">
      <c r="B69" s="845">
        <f>Amnt_Deposited!B64</f>
        <v>2050</v>
      </c>
      <c r="C69" s="846">
        <f>Amnt_Deposited!O64</f>
        <v>0</v>
      </c>
      <c r="D69" s="847">
        <f>Dry_Matter_Content!O56</f>
        <v>0</v>
      </c>
      <c r="E69" s="848">
        <f>MCF!R68</f>
        <v>0.6</v>
      </c>
      <c r="F69" s="849">
        <f t="shared" si="0"/>
        <v>0</v>
      </c>
      <c r="G69" s="849">
        <f t="shared" si="1"/>
        <v>0</v>
      </c>
      <c r="H69" s="849">
        <f t="shared" si="2"/>
        <v>0</v>
      </c>
      <c r="I69" s="849">
        <f t="shared" si="3"/>
        <v>0</v>
      </c>
      <c r="J69" s="849">
        <f t="shared" si="4"/>
        <v>0</v>
      </c>
      <c r="K69" s="850">
        <f t="shared" si="6"/>
        <v>0</v>
      </c>
      <c r="O69" s="845">
        <f>Amnt_Deposited!B64</f>
        <v>2050</v>
      </c>
      <c r="P69" s="846">
        <f>Amnt_Deposited!O64</f>
        <v>0</v>
      </c>
      <c r="Q69" s="848">
        <f>MCF!R68</f>
        <v>0.6</v>
      </c>
      <c r="R69" s="849">
        <f t="shared" si="5"/>
        <v>0</v>
      </c>
      <c r="S69" s="849">
        <f t="shared" si="7"/>
        <v>0</v>
      </c>
      <c r="T69" s="849">
        <f t="shared" si="8"/>
        <v>0</v>
      </c>
      <c r="U69" s="849">
        <f t="shared" si="9"/>
        <v>0</v>
      </c>
      <c r="V69" s="849">
        <f t="shared" si="10"/>
        <v>0</v>
      </c>
      <c r="W69" s="850">
        <f t="shared" si="11"/>
        <v>0</v>
      </c>
    </row>
    <row r="70" spans="2:23">
      <c r="B70" s="845">
        <f>Amnt_Deposited!B65</f>
        <v>2051</v>
      </c>
      <c r="C70" s="846">
        <f>Amnt_Deposited!O65</f>
        <v>0</v>
      </c>
      <c r="D70" s="847">
        <f>Dry_Matter_Content!O57</f>
        <v>0</v>
      </c>
      <c r="E70" s="848">
        <f>MCF!R69</f>
        <v>0.6</v>
      </c>
      <c r="F70" s="849">
        <f t="shared" si="0"/>
        <v>0</v>
      </c>
      <c r="G70" s="849">
        <f t="shared" si="1"/>
        <v>0</v>
      </c>
      <c r="H70" s="849">
        <f t="shared" si="2"/>
        <v>0</v>
      </c>
      <c r="I70" s="849">
        <f t="shared" si="3"/>
        <v>0</v>
      </c>
      <c r="J70" s="849">
        <f t="shared" si="4"/>
        <v>0</v>
      </c>
      <c r="K70" s="850">
        <f t="shared" si="6"/>
        <v>0</v>
      </c>
      <c r="O70" s="845">
        <f>Amnt_Deposited!B65</f>
        <v>2051</v>
      </c>
      <c r="P70" s="846">
        <f>Amnt_Deposited!O65</f>
        <v>0</v>
      </c>
      <c r="Q70" s="848">
        <f>MCF!R69</f>
        <v>0.6</v>
      </c>
      <c r="R70" s="849">
        <f t="shared" si="5"/>
        <v>0</v>
      </c>
      <c r="S70" s="849">
        <f t="shared" si="7"/>
        <v>0</v>
      </c>
      <c r="T70" s="849">
        <f t="shared" si="8"/>
        <v>0</v>
      </c>
      <c r="U70" s="849">
        <f t="shared" si="9"/>
        <v>0</v>
      </c>
      <c r="V70" s="849">
        <f t="shared" si="10"/>
        <v>0</v>
      </c>
      <c r="W70" s="850">
        <f t="shared" si="11"/>
        <v>0</v>
      </c>
    </row>
    <row r="71" spans="2:23">
      <c r="B71" s="845">
        <f>Amnt_Deposited!B66</f>
        <v>2052</v>
      </c>
      <c r="C71" s="846">
        <f>Amnt_Deposited!O66</f>
        <v>0</v>
      </c>
      <c r="D71" s="847">
        <f>Dry_Matter_Content!O58</f>
        <v>0</v>
      </c>
      <c r="E71" s="848">
        <f>MCF!R70</f>
        <v>0.6</v>
      </c>
      <c r="F71" s="849">
        <f t="shared" si="0"/>
        <v>0</v>
      </c>
      <c r="G71" s="849">
        <f t="shared" si="1"/>
        <v>0</v>
      </c>
      <c r="H71" s="849">
        <f t="shared" si="2"/>
        <v>0</v>
      </c>
      <c r="I71" s="849">
        <f t="shared" si="3"/>
        <v>0</v>
      </c>
      <c r="J71" s="849">
        <f t="shared" si="4"/>
        <v>0</v>
      </c>
      <c r="K71" s="850">
        <f t="shared" si="6"/>
        <v>0</v>
      </c>
      <c r="O71" s="845">
        <f>Amnt_Deposited!B66</f>
        <v>2052</v>
      </c>
      <c r="P71" s="846">
        <f>Amnt_Deposited!O66</f>
        <v>0</v>
      </c>
      <c r="Q71" s="848">
        <f>MCF!R70</f>
        <v>0.6</v>
      </c>
      <c r="R71" s="849">
        <f t="shared" si="5"/>
        <v>0</v>
      </c>
      <c r="S71" s="849">
        <f t="shared" si="7"/>
        <v>0</v>
      </c>
      <c r="T71" s="849">
        <f t="shared" si="8"/>
        <v>0</v>
      </c>
      <c r="U71" s="849">
        <f t="shared" si="9"/>
        <v>0</v>
      </c>
      <c r="V71" s="849">
        <f t="shared" si="10"/>
        <v>0</v>
      </c>
      <c r="W71" s="850">
        <f t="shared" si="11"/>
        <v>0</v>
      </c>
    </row>
    <row r="72" spans="2:23">
      <c r="B72" s="845">
        <f>Amnt_Deposited!B67</f>
        <v>2053</v>
      </c>
      <c r="C72" s="846">
        <f>Amnt_Deposited!O67</f>
        <v>0</v>
      </c>
      <c r="D72" s="847">
        <f>Dry_Matter_Content!O59</f>
        <v>0</v>
      </c>
      <c r="E72" s="848">
        <f>MCF!R71</f>
        <v>0.6</v>
      </c>
      <c r="F72" s="849">
        <f t="shared" si="0"/>
        <v>0</v>
      </c>
      <c r="G72" s="849">
        <f t="shared" si="1"/>
        <v>0</v>
      </c>
      <c r="H72" s="849">
        <f t="shared" si="2"/>
        <v>0</v>
      </c>
      <c r="I72" s="849">
        <f t="shared" si="3"/>
        <v>0</v>
      </c>
      <c r="J72" s="849">
        <f t="shared" si="4"/>
        <v>0</v>
      </c>
      <c r="K72" s="850">
        <f t="shared" si="6"/>
        <v>0</v>
      </c>
      <c r="O72" s="845">
        <f>Amnt_Deposited!B67</f>
        <v>2053</v>
      </c>
      <c r="P72" s="846">
        <f>Amnt_Deposited!O67</f>
        <v>0</v>
      </c>
      <c r="Q72" s="848">
        <f>MCF!R71</f>
        <v>0.6</v>
      </c>
      <c r="R72" s="849">
        <f t="shared" si="5"/>
        <v>0</v>
      </c>
      <c r="S72" s="849">
        <f t="shared" si="7"/>
        <v>0</v>
      </c>
      <c r="T72" s="849">
        <f t="shared" si="8"/>
        <v>0</v>
      </c>
      <c r="U72" s="849">
        <f t="shared" si="9"/>
        <v>0</v>
      </c>
      <c r="V72" s="849">
        <f t="shared" si="10"/>
        <v>0</v>
      </c>
      <c r="W72" s="850">
        <f t="shared" si="11"/>
        <v>0</v>
      </c>
    </row>
    <row r="73" spans="2:23">
      <c r="B73" s="845">
        <f>Amnt_Deposited!B68</f>
        <v>2054</v>
      </c>
      <c r="C73" s="846">
        <f>Amnt_Deposited!O68</f>
        <v>0</v>
      </c>
      <c r="D73" s="847">
        <f>Dry_Matter_Content!O60</f>
        <v>0</v>
      </c>
      <c r="E73" s="848">
        <f>MCF!R72</f>
        <v>0.6</v>
      </c>
      <c r="F73" s="849">
        <f t="shared" si="0"/>
        <v>0</v>
      </c>
      <c r="G73" s="849">
        <f t="shared" si="1"/>
        <v>0</v>
      </c>
      <c r="H73" s="849">
        <f t="shared" si="2"/>
        <v>0</v>
      </c>
      <c r="I73" s="849">
        <f t="shared" si="3"/>
        <v>0</v>
      </c>
      <c r="J73" s="849">
        <f t="shared" si="4"/>
        <v>0</v>
      </c>
      <c r="K73" s="850">
        <f t="shared" si="6"/>
        <v>0</v>
      </c>
      <c r="O73" s="845">
        <f>Amnt_Deposited!B68</f>
        <v>2054</v>
      </c>
      <c r="P73" s="846">
        <f>Amnt_Deposited!O68</f>
        <v>0</v>
      </c>
      <c r="Q73" s="848">
        <f>MCF!R72</f>
        <v>0.6</v>
      </c>
      <c r="R73" s="849">
        <f t="shared" si="5"/>
        <v>0</v>
      </c>
      <c r="S73" s="849">
        <f t="shared" si="7"/>
        <v>0</v>
      </c>
      <c r="T73" s="849">
        <f t="shared" si="8"/>
        <v>0</v>
      </c>
      <c r="U73" s="849">
        <f t="shared" si="9"/>
        <v>0</v>
      </c>
      <c r="V73" s="849">
        <f t="shared" si="10"/>
        <v>0</v>
      </c>
      <c r="W73" s="850">
        <f t="shared" si="11"/>
        <v>0</v>
      </c>
    </row>
    <row r="74" spans="2:23">
      <c r="B74" s="845">
        <f>Amnt_Deposited!B69</f>
        <v>2055</v>
      </c>
      <c r="C74" s="846">
        <f>Amnt_Deposited!O69</f>
        <v>0</v>
      </c>
      <c r="D74" s="847">
        <f>Dry_Matter_Content!O61</f>
        <v>0</v>
      </c>
      <c r="E74" s="848">
        <f>MCF!R73</f>
        <v>0.6</v>
      </c>
      <c r="F74" s="849">
        <f t="shared" si="0"/>
        <v>0</v>
      </c>
      <c r="G74" s="849">
        <f t="shared" si="1"/>
        <v>0</v>
      </c>
      <c r="H74" s="849">
        <f t="shared" si="2"/>
        <v>0</v>
      </c>
      <c r="I74" s="849">
        <f t="shared" si="3"/>
        <v>0</v>
      </c>
      <c r="J74" s="849">
        <f t="shared" si="4"/>
        <v>0</v>
      </c>
      <c r="K74" s="850">
        <f t="shared" si="6"/>
        <v>0</v>
      </c>
      <c r="O74" s="845">
        <f>Amnt_Deposited!B69</f>
        <v>2055</v>
      </c>
      <c r="P74" s="846">
        <f>Amnt_Deposited!O69</f>
        <v>0</v>
      </c>
      <c r="Q74" s="848">
        <f>MCF!R73</f>
        <v>0.6</v>
      </c>
      <c r="R74" s="849">
        <f t="shared" si="5"/>
        <v>0</v>
      </c>
      <c r="S74" s="849">
        <f t="shared" si="7"/>
        <v>0</v>
      </c>
      <c r="T74" s="849">
        <f t="shared" si="8"/>
        <v>0</v>
      </c>
      <c r="U74" s="849">
        <f t="shared" si="9"/>
        <v>0</v>
      </c>
      <c r="V74" s="849">
        <f t="shared" si="10"/>
        <v>0</v>
      </c>
      <c r="W74" s="850">
        <f t="shared" si="11"/>
        <v>0</v>
      </c>
    </row>
    <row r="75" spans="2:23">
      <c r="B75" s="845">
        <f>Amnt_Deposited!B70</f>
        <v>2056</v>
      </c>
      <c r="C75" s="846">
        <f>Amnt_Deposited!O70</f>
        <v>0</v>
      </c>
      <c r="D75" s="847">
        <f>Dry_Matter_Content!O62</f>
        <v>0</v>
      </c>
      <c r="E75" s="848">
        <f>MCF!R74</f>
        <v>0.6</v>
      </c>
      <c r="F75" s="849">
        <f t="shared" si="0"/>
        <v>0</v>
      </c>
      <c r="G75" s="849">
        <f t="shared" si="1"/>
        <v>0</v>
      </c>
      <c r="H75" s="849">
        <f t="shared" si="2"/>
        <v>0</v>
      </c>
      <c r="I75" s="849">
        <f t="shared" si="3"/>
        <v>0</v>
      </c>
      <c r="J75" s="849">
        <f t="shared" si="4"/>
        <v>0</v>
      </c>
      <c r="K75" s="850">
        <f t="shared" si="6"/>
        <v>0</v>
      </c>
      <c r="O75" s="845">
        <f>Amnt_Deposited!B70</f>
        <v>2056</v>
      </c>
      <c r="P75" s="846">
        <f>Amnt_Deposited!O70</f>
        <v>0</v>
      </c>
      <c r="Q75" s="848">
        <f>MCF!R74</f>
        <v>0.6</v>
      </c>
      <c r="R75" s="849">
        <f t="shared" si="5"/>
        <v>0</v>
      </c>
      <c r="S75" s="849">
        <f t="shared" si="7"/>
        <v>0</v>
      </c>
      <c r="T75" s="849">
        <f t="shared" si="8"/>
        <v>0</v>
      </c>
      <c r="U75" s="849">
        <f t="shared" si="9"/>
        <v>0</v>
      </c>
      <c r="V75" s="849">
        <f t="shared" si="10"/>
        <v>0</v>
      </c>
      <c r="W75" s="850">
        <f t="shared" si="11"/>
        <v>0</v>
      </c>
    </row>
    <row r="76" spans="2:23">
      <c r="B76" s="845">
        <f>Amnt_Deposited!B71</f>
        <v>2057</v>
      </c>
      <c r="C76" s="846">
        <f>Amnt_Deposited!O71</f>
        <v>0</v>
      </c>
      <c r="D76" s="847">
        <f>Dry_Matter_Content!O63</f>
        <v>0</v>
      </c>
      <c r="E76" s="848">
        <f>MCF!R75</f>
        <v>0.6</v>
      </c>
      <c r="F76" s="849">
        <f t="shared" si="0"/>
        <v>0</v>
      </c>
      <c r="G76" s="849">
        <f t="shared" si="1"/>
        <v>0</v>
      </c>
      <c r="H76" s="849">
        <f t="shared" si="2"/>
        <v>0</v>
      </c>
      <c r="I76" s="849">
        <f t="shared" si="3"/>
        <v>0</v>
      </c>
      <c r="J76" s="849">
        <f t="shared" si="4"/>
        <v>0</v>
      </c>
      <c r="K76" s="850">
        <f t="shared" si="6"/>
        <v>0</v>
      </c>
      <c r="O76" s="845">
        <f>Amnt_Deposited!B71</f>
        <v>2057</v>
      </c>
      <c r="P76" s="846">
        <f>Amnt_Deposited!O71</f>
        <v>0</v>
      </c>
      <c r="Q76" s="848">
        <f>MCF!R75</f>
        <v>0.6</v>
      </c>
      <c r="R76" s="849">
        <f t="shared" si="5"/>
        <v>0</v>
      </c>
      <c r="S76" s="849">
        <f t="shared" si="7"/>
        <v>0</v>
      </c>
      <c r="T76" s="849">
        <f t="shared" si="8"/>
        <v>0</v>
      </c>
      <c r="U76" s="849">
        <f t="shared" si="9"/>
        <v>0</v>
      </c>
      <c r="V76" s="849">
        <f t="shared" si="10"/>
        <v>0</v>
      </c>
      <c r="W76" s="850">
        <f t="shared" si="11"/>
        <v>0</v>
      </c>
    </row>
    <row r="77" spans="2:23">
      <c r="B77" s="845">
        <f>Amnt_Deposited!B72</f>
        <v>2058</v>
      </c>
      <c r="C77" s="846">
        <f>Amnt_Deposited!O72</f>
        <v>0</v>
      </c>
      <c r="D77" s="847">
        <f>Dry_Matter_Content!O64</f>
        <v>0</v>
      </c>
      <c r="E77" s="848">
        <f>MCF!R76</f>
        <v>0.6</v>
      </c>
      <c r="F77" s="849">
        <f t="shared" si="0"/>
        <v>0</v>
      </c>
      <c r="G77" s="849">
        <f t="shared" si="1"/>
        <v>0</v>
      </c>
      <c r="H77" s="849">
        <f t="shared" si="2"/>
        <v>0</v>
      </c>
      <c r="I77" s="849">
        <f t="shared" si="3"/>
        <v>0</v>
      </c>
      <c r="J77" s="849">
        <f t="shared" si="4"/>
        <v>0</v>
      </c>
      <c r="K77" s="850">
        <f t="shared" si="6"/>
        <v>0</v>
      </c>
      <c r="O77" s="845">
        <f>Amnt_Deposited!B72</f>
        <v>2058</v>
      </c>
      <c r="P77" s="846">
        <f>Amnt_Deposited!O72</f>
        <v>0</v>
      </c>
      <c r="Q77" s="848">
        <f>MCF!R76</f>
        <v>0.6</v>
      </c>
      <c r="R77" s="849">
        <f t="shared" si="5"/>
        <v>0</v>
      </c>
      <c r="S77" s="849">
        <f t="shared" si="7"/>
        <v>0</v>
      </c>
      <c r="T77" s="849">
        <f t="shared" si="8"/>
        <v>0</v>
      </c>
      <c r="U77" s="849">
        <f t="shared" si="9"/>
        <v>0</v>
      </c>
      <c r="V77" s="849">
        <f t="shared" si="10"/>
        <v>0</v>
      </c>
      <c r="W77" s="850">
        <f t="shared" si="11"/>
        <v>0</v>
      </c>
    </row>
    <row r="78" spans="2:23">
      <c r="B78" s="845">
        <f>Amnt_Deposited!B73</f>
        <v>2059</v>
      </c>
      <c r="C78" s="846">
        <f>Amnt_Deposited!O73</f>
        <v>0</v>
      </c>
      <c r="D78" s="847">
        <f>Dry_Matter_Content!O65</f>
        <v>0</v>
      </c>
      <c r="E78" s="848">
        <f>MCF!R77</f>
        <v>0.6</v>
      </c>
      <c r="F78" s="849">
        <f t="shared" si="0"/>
        <v>0</v>
      </c>
      <c r="G78" s="849">
        <f t="shared" si="1"/>
        <v>0</v>
      </c>
      <c r="H78" s="849">
        <f t="shared" si="2"/>
        <v>0</v>
      </c>
      <c r="I78" s="849">
        <f t="shared" si="3"/>
        <v>0</v>
      </c>
      <c r="J78" s="849">
        <f t="shared" si="4"/>
        <v>0</v>
      </c>
      <c r="K78" s="850">
        <f t="shared" si="6"/>
        <v>0</v>
      </c>
      <c r="O78" s="845">
        <f>Amnt_Deposited!B73</f>
        <v>2059</v>
      </c>
      <c r="P78" s="846">
        <f>Amnt_Deposited!O73</f>
        <v>0</v>
      </c>
      <c r="Q78" s="848">
        <f>MCF!R77</f>
        <v>0.6</v>
      </c>
      <c r="R78" s="849">
        <f t="shared" si="5"/>
        <v>0</v>
      </c>
      <c r="S78" s="849">
        <f t="shared" si="7"/>
        <v>0</v>
      </c>
      <c r="T78" s="849">
        <f t="shared" si="8"/>
        <v>0</v>
      </c>
      <c r="U78" s="849">
        <f t="shared" si="9"/>
        <v>0</v>
      </c>
      <c r="V78" s="849">
        <f t="shared" si="10"/>
        <v>0</v>
      </c>
      <c r="W78" s="850">
        <f t="shared" si="11"/>
        <v>0</v>
      </c>
    </row>
    <row r="79" spans="2:23">
      <c r="B79" s="845">
        <f>Amnt_Deposited!B74</f>
        <v>2060</v>
      </c>
      <c r="C79" s="846">
        <f>Amnt_Deposited!O74</f>
        <v>0</v>
      </c>
      <c r="D79" s="847">
        <f>Dry_Matter_Content!O66</f>
        <v>0</v>
      </c>
      <c r="E79" s="848">
        <f>MCF!R78</f>
        <v>0.6</v>
      </c>
      <c r="F79" s="849">
        <f t="shared" si="0"/>
        <v>0</v>
      </c>
      <c r="G79" s="849">
        <f t="shared" si="1"/>
        <v>0</v>
      </c>
      <c r="H79" s="849">
        <f t="shared" si="2"/>
        <v>0</v>
      </c>
      <c r="I79" s="849">
        <f t="shared" si="3"/>
        <v>0</v>
      </c>
      <c r="J79" s="849">
        <f t="shared" si="4"/>
        <v>0</v>
      </c>
      <c r="K79" s="850">
        <f t="shared" si="6"/>
        <v>0</v>
      </c>
      <c r="O79" s="845">
        <f>Amnt_Deposited!B74</f>
        <v>2060</v>
      </c>
      <c r="P79" s="846">
        <f>Amnt_Deposited!O74</f>
        <v>0</v>
      </c>
      <c r="Q79" s="848">
        <f>MCF!R78</f>
        <v>0.6</v>
      </c>
      <c r="R79" s="849">
        <f t="shared" si="5"/>
        <v>0</v>
      </c>
      <c r="S79" s="849">
        <f t="shared" si="7"/>
        <v>0</v>
      </c>
      <c r="T79" s="849">
        <f t="shared" si="8"/>
        <v>0</v>
      </c>
      <c r="U79" s="849">
        <f t="shared" si="9"/>
        <v>0</v>
      </c>
      <c r="V79" s="849">
        <f t="shared" si="10"/>
        <v>0</v>
      </c>
      <c r="W79" s="850">
        <f t="shared" si="11"/>
        <v>0</v>
      </c>
    </row>
    <row r="80" spans="2:23">
      <c r="B80" s="845">
        <f>Amnt_Deposited!B75</f>
        <v>2061</v>
      </c>
      <c r="C80" s="846">
        <f>Amnt_Deposited!O75</f>
        <v>0</v>
      </c>
      <c r="D80" s="847">
        <f>Dry_Matter_Content!O67</f>
        <v>0</v>
      </c>
      <c r="E80" s="848">
        <f>MCF!R79</f>
        <v>0.6</v>
      </c>
      <c r="F80" s="849">
        <f t="shared" si="0"/>
        <v>0</v>
      </c>
      <c r="G80" s="849">
        <f t="shared" si="1"/>
        <v>0</v>
      </c>
      <c r="H80" s="849">
        <f t="shared" si="2"/>
        <v>0</v>
      </c>
      <c r="I80" s="849">
        <f t="shared" si="3"/>
        <v>0</v>
      </c>
      <c r="J80" s="849">
        <f t="shared" si="4"/>
        <v>0</v>
      </c>
      <c r="K80" s="850">
        <f t="shared" si="6"/>
        <v>0</v>
      </c>
      <c r="O80" s="845">
        <f>Amnt_Deposited!B75</f>
        <v>2061</v>
      </c>
      <c r="P80" s="846">
        <f>Amnt_Deposited!O75</f>
        <v>0</v>
      </c>
      <c r="Q80" s="848">
        <f>MCF!R79</f>
        <v>0.6</v>
      </c>
      <c r="R80" s="849">
        <f t="shared" si="5"/>
        <v>0</v>
      </c>
      <c r="S80" s="849">
        <f t="shared" si="7"/>
        <v>0</v>
      </c>
      <c r="T80" s="849">
        <f t="shared" si="8"/>
        <v>0</v>
      </c>
      <c r="U80" s="849">
        <f t="shared" si="9"/>
        <v>0</v>
      </c>
      <c r="V80" s="849">
        <f t="shared" si="10"/>
        <v>0</v>
      </c>
      <c r="W80" s="850">
        <f t="shared" si="11"/>
        <v>0</v>
      </c>
    </row>
    <row r="81" spans="2:23">
      <c r="B81" s="845">
        <f>Amnt_Deposited!B76</f>
        <v>2062</v>
      </c>
      <c r="C81" s="846">
        <f>Amnt_Deposited!O76</f>
        <v>0</v>
      </c>
      <c r="D81" s="847">
        <f>Dry_Matter_Content!O68</f>
        <v>0</v>
      </c>
      <c r="E81" s="848">
        <f>MCF!R80</f>
        <v>0.6</v>
      </c>
      <c r="F81" s="849">
        <f t="shared" si="0"/>
        <v>0</v>
      </c>
      <c r="G81" s="849">
        <f t="shared" si="1"/>
        <v>0</v>
      </c>
      <c r="H81" s="849">
        <f t="shared" si="2"/>
        <v>0</v>
      </c>
      <c r="I81" s="849">
        <f t="shared" si="3"/>
        <v>0</v>
      </c>
      <c r="J81" s="849">
        <f t="shared" si="4"/>
        <v>0</v>
      </c>
      <c r="K81" s="850">
        <f t="shared" si="6"/>
        <v>0</v>
      </c>
      <c r="O81" s="845">
        <f>Amnt_Deposited!B76</f>
        <v>2062</v>
      </c>
      <c r="P81" s="846">
        <f>Amnt_Deposited!O76</f>
        <v>0</v>
      </c>
      <c r="Q81" s="848">
        <f>MCF!R80</f>
        <v>0.6</v>
      </c>
      <c r="R81" s="849">
        <f t="shared" si="5"/>
        <v>0</v>
      </c>
      <c r="S81" s="849">
        <f t="shared" si="7"/>
        <v>0</v>
      </c>
      <c r="T81" s="849">
        <f t="shared" si="8"/>
        <v>0</v>
      </c>
      <c r="U81" s="849">
        <f t="shared" si="9"/>
        <v>0</v>
      </c>
      <c r="V81" s="849">
        <f t="shared" si="10"/>
        <v>0</v>
      </c>
      <c r="W81" s="850">
        <f t="shared" si="11"/>
        <v>0</v>
      </c>
    </row>
    <row r="82" spans="2:23">
      <c r="B82" s="845">
        <f>Amnt_Deposited!B77</f>
        <v>2063</v>
      </c>
      <c r="C82" s="846">
        <f>Amnt_Deposited!O77</f>
        <v>0</v>
      </c>
      <c r="D82" s="847">
        <f>Dry_Matter_Content!O69</f>
        <v>0</v>
      </c>
      <c r="E82" s="848">
        <f>MCF!R81</f>
        <v>0.6</v>
      </c>
      <c r="F82" s="849">
        <f t="shared" si="0"/>
        <v>0</v>
      </c>
      <c r="G82" s="849">
        <f t="shared" si="1"/>
        <v>0</v>
      </c>
      <c r="H82" s="849">
        <f t="shared" si="2"/>
        <v>0</v>
      </c>
      <c r="I82" s="849">
        <f t="shared" si="3"/>
        <v>0</v>
      </c>
      <c r="J82" s="849">
        <f t="shared" si="4"/>
        <v>0</v>
      </c>
      <c r="K82" s="850">
        <f t="shared" si="6"/>
        <v>0</v>
      </c>
      <c r="O82" s="845">
        <f>Amnt_Deposited!B77</f>
        <v>2063</v>
      </c>
      <c r="P82" s="846">
        <f>Amnt_Deposited!O77</f>
        <v>0</v>
      </c>
      <c r="Q82" s="848">
        <f>MCF!R81</f>
        <v>0.6</v>
      </c>
      <c r="R82" s="849">
        <f t="shared" si="5"/>
        <v>0</v>
      </c>
      <c r="S82" s="849">
        <f t="shared" si="7"/>
        <v>0</v>
      </c>
      <c r="T82" s="849">
        <f t="shared" si="8"/>
        <v>0</v>
      </c>
      <c r="U82" s="849">
        <f t="shared" si="9"/>
        <v>0</v>
      </c>
      <c r="V82" s="849">
        <f t="shared" si="10"/>
        <v>0</v>
      </c>
      <c r="W82" s="850">
        <f t="shared" si="11"/>
        <v>0</v>
      </c>
    </row>
    <row r="83" spans="2:23">
      <c r="B83" s="845">
        <f>Amnt_Deposited!B78</f>
        <v>2064</v>
      </c>
      <c r="C83" s="846">
        <f>Amnt_Deposited!O78</f>
        <v>0</v>
      </c>
      <c r="D83" s="847">
        <f>Dry_Matter_Content!O70</f>
        <v>0</v>
      </c>
      <c r="E83" s="848">
        <f>MCF!R82</f>
        <v>0.6</v>
      </c>
      <c r="F83" s="849">
        <f t="shared" ref="F83:F99" si="12">C83*D83*$K$6*DOCF*E83</f>
        <v>0</v>
      </c>
      <c r="G83" s="849">
        <f t="shared" ref="G83:G99" si="13">F83*$K$12</f>
        <v>0</v>
      </c>
      <c r="H83" s="849">
        <f t="shared" ref="H83:H99" si="14">F83*(1-$K$12)</f>
        <v>0</v>
      </c>
      <c r="I83" s="849">
        <f t="shared" ref="I83:I99" si="15">G83+I82*$K$10</f>
        <v>0</v>
      </c>
      <c r="J83" s="849">
        <f t="shared" ref="J83:J99" si="16">I82*(1-$K$10)+H83</f>
        <v>0</v>
      </c>
      <c r="K83" s="850">
        <f t="shared" si="6"/>
        <v>0</v>
      </c>
      <c r="O83" s="845">
        <f>Amnt_Deposited!B78</f>
        <v>2064</v>
      </c>
      <c r="P83" s="846">
        <f>Amnt_Deposited!O78</f>
        <v>0</v>
      </c>
      <c r="Q83" s="848">
        <f>MCF!R82</f>
        <v>0.6</v>
      </c>
      <c r="R83" s="849">
        <f t="shared" ref="R83:R99" si="17">P83*$W$6*DOCF*Q83</f>
        <v>0</v>
      </c>
      <c r="S83" s="849">
        <f t="shared" si="7"/>
        <v>0</v>
      </c>
      <c r="T83" s="849">
        <f t="shared" si="8"/>
        <v>0</v>
      </c>
      <c r="U83" s="849">
        <f t="shared" si="9"/>
        <v>0</v>
      </c>
      <c r="V83" s="849">
        <f t="shared" si="10"/>
        <v>0</v>
      </c>
      <c r="W83" s="850">
        <f t="shared" si="11"/>
        <v>0</v>
      </c>
    </row>
    <row r="84" spans="2:23">
      <c r="B84" s="845">
        <f>Amnt_Deposited!B79</f>
        <v>2065</v>
      </c>
      <c r="C84" s="846">
        <f>Amnt_Deposited!O79</f>
        <v>0</v>
      </c>
      <c r="D84" s="847">
        <f>Dry_Matter_Content!O71</f>
        <v>0</v>
      </c>
      <c r="E84" s="848">
        <f>MCF!R83</f>
        <v>0.6</v>
      </c>
      <c r="F84" s="849">
        <f t="shared" si="12"/>
        <v>0</v>
      </c>
      <c r="G84" s="849">
        <f t="shared" si="13"/>
        <v>0</v>
      </c>
      <c r="H84" s="849">
        <f t="shared" si="14"/>
        <v>0</v>
      </c>
      <c r="I84" s="849">
        <f t="shared" si="15"/>
        <v>0</v>
      </c>
      <c r="J84" s="849">
        <f t="shared" si="16"/>
        <v>0</v>
      </c>
      <c r="K84" s="850">
        <f t="shared" si="6"/>
        <v>0</v>
      </c>
      <c r="O84" s="845">
        <f>Amnt_Deposited!B79</f>
        <v>2065</v>
      </c>
      <c r="P84" s="846">
        <f>Amnt_Deposited!O79</f>
        <v>0</v>
      </c>
      <c r="Q84" s="848">
        <f>MCF!R83</f>
        <v>0.6</v>
      </c>
      <c r="R84" s="849">
        <f t="shared" si="17"/>
        <v>0</v>
      </c>
      <c r="S84" s="849">
        <f t="shared" si="7"/>
        <v>0</v>
      </c>
      <c r="T84" s="849">
        <f t="shared" si="8"/>
        <v>0</v>
      </c>
      <c r="U84" s="849">
        <f t="shared" si="9"/>
        <v>0</v>
      </c>
      <c r="V84" s="849">
        <f t="shared" si="10"/>
        <v>0</v>
      </c>
      <c r="W84" s="850">
        <f t="shared" si="11"/>
        <v>0</v>
      </c>
    </row>
    <row r="85" spans="2:23">
      <c r="B85" s="845">
        <f>Amnt_Deposited!B80</f>
        <v>2066</v>
      </c>
      <c r="C85" s="846">
        <f>Amnt_Deposited!O80</f>
        <v>0</v>
      </c>
      <c r="D85" s="847">
        <f>Dry_Matter_Content!O72</f>
        <v>0</v>
      </c>
      <c r="E85" s="848">
        <f>MCF!R84</f>
        <v>0.6</v>
      </c>
      <c r="F85" s="849">
        <f t="shared" si="12"/>
        <v>0</v>
      </c>
      <c r="G85" s="849">
        <f t="shared" si="13"/>
        <v>0</v>
      </c>
      <c r="H85" s="849">
        <f t="shared" si="14"/>
        <v>0</v>
      </c>
      <c r="I85" s="849">
        <f t="shared" si="15"/>
        <v>0</v>
      </c>
      <c r="J85" s="849">
        <f t="shared" si="16"/>
        <v>0</v>
      </c>
      <c r="K85" s="850">
        <f t="shared" ref="K85:K99" si="18">J85*CH4_fraction*conv</f>
        <v>0</v>
      </c>
      <c r="O85" s="845">
        <f>Amnt_Deposited!B80</f>
        <v>2066</v>
      </c>
      <c r="P85" s="846">
        <f>Amnt_Deposited!O80</f>
        <v>0</v>
      </c>
      <c r="Q85" s="848">
        <f>MCF!R84</f>
        <v>0.6</v>
      </c>
      <c r="R85" s="849">
        <f t="shared" si="17"/>
        <v>0</v>
      </c>
      <c r="S85" s="849">
        <f t="shared" ref="S85:S98" si="19">R85*$W$12</f>
        <v>0</v>
      </c>
      <c r="T85" s="849">
        <f t="shared" ref="T85:T98" si="20">R85*(1-$W$12)</f>
        <v>0</v>
      </c>
      <c r="U85" s="849">
        <f t="shared" ref="U85:U98" si="21">S85+U84*$W$10</f>
        <v>0</v>
      </c>
      <c r="V85" s="849">
        <f t="shared" ref="V85:V98" si="22">U84*(1-$W$10)+T85</f>
        <v>0</v>
      </c>
      <c r="W85" s="850">
        <f t="shared" ref="W85:W99" si="23">V85*CH4_fraction*conv</f>
        <v>0</v>
      </c>
    </row>
    <row r="86" spans="2:23">
      <c r="B86" s="845">
        <f>Amnt_Deposited!B81</f>
        <v>2067</v>
      </c>
      <c r="C86" s="846">
        <f>Amnt_Deposited!O81</f>
        <v>0</v>
      </c>
      <c r="D86" s="847">
        <f>Dry_Matter_Content!O73</f>
        <v>0</v>
      </c>
      <c r="E86" s="848">
        <f>MCF!R85</f>
        <v>0.6</v>
      </c>
      <c r="F86" s="849">
        <f t="shared" si="12"/>
        <v>0</v>
      </c>
      <c r="G86" s="849">
        <f t="shared" si="13"/>
        <v>0</v>
      </c>
      <c r="H86" s="849">
        <f t="shared" si="14"/>
        <v>0</v>
      </c>
      <c r="I86" s="849">
        <f t="shared" si="15"/>
        <v>0</v>
      </c>
      <c r="J86" s="849">
        <f t="shared" si="16"/>
        <v>0</v>
      </c>
      <c r="K86" s="850">
        <f t="shared" si="18"/>
        <v>0</v>
      </c>
      <c r="O86" s="845">
        <f>Amnt_Deposited!B81</f>
        <v>2067</v>
      </c>
      <c r="P86" s="846">
        <f>Amnt_Deposited!O81</f>
        <v>0</v>
      </c>
      <c r="Q86" s="848">
        <f>MCF!R85</f>
        <v>0.6</v>
      </c>
      <c r="R86" s="849">
        <f t="shared" si="17"/>
        <v>0</v>
      </c>
      <c r="S86" s="849">
        <f t="shared" si="19"/>
        <v>0</v>
      </c>
      <c r="T86" s="849">
        <f t="shared" si="20"/>
        <v>0</v>
      </c>
      <c r="U86" s="849">
        <f t="shared" si="21"/>
        <v>0</v>
      </c>
      <c r="V86" s="849">
        <f t="shared" si="22"/>
        <v>0</v>
      </c>
      <c r="W86" s="850">
        <f t="shared" si="23"/>
        <v>0</v>
      </c>
    </row>
    <row r="87" spans="2:23">
      <c r="B87" s="845">
        <f>Amnt_Deposited!B82</f>
        <v>2068</v>
      </c>
      <c r="C87" s="846">
        <f>Amnt_Deposited!O82</f>
        <v>0</v>
      </c>
      <c r="D87" s="847">
        <f>Dry_Matter_Content!O74</f>
        <v>0</v>
      </c>
      <c r="E87" s="848">
        <f>MCF!R86</f>
        <v>0.6</v>
      </c>
      <c r="F87" s="849">
        <f t="shared" si="12"/>
        <v>0</v>
      </c>
      <c r="G87" s="849">
        <f t="shared" si="13"/>
        <v>0</v>
      </c>
      <c r="H87" s="849">
        <f t="shared" si="14"/>
        <v>0</v>
      </c>
      <c r="I87" s="849">
        <f t="shared" si="15"/>
        <v>0</v>
      </c>
      <c r="J87" s="849">
        <f t="shared" si="16"/>
        <v>0</v>
      </c>
      <c r="K87" s="850">
        <f t="shared" si="18"/>
        <v>0</v>
      </c>
      <c r="O87" s="845">
        <f>Amnt_Deposited!B82</f>
        <v>2068</v>
      </c>
      <c r="P87" s="846">
        <f>Amnt_Deposited!O82</f>
        <v>0</v>
      </c>
      <c r="Q87" s="848">
        <f>MCF!R86</f>
        <v>0.6</v>
      </c>
      <c r="R87" s="849">
        <f t="shared" si="17"/>
        <v>0</v>
      </c>
      <c r="S87" s="849">
        <f t="shared" si="19"/>
        <v>0</v>
      </c>
      <c r="T87" s="849">
        <f t="shared" si="20"/>
        <v>0</v>
      </c>
      <c r="U87" s="849">
        <f t="shared" si="21"/>
        <v>0</v>
      </c>
      <c r="V87" s="849">
        <f t="shared" si="22"/>
        <v>0</v>
      </c>
      <c r="W87" s="850">
        <f t="shared" si="23"/>
        <v>0</v>
      </c>
    </row>
    <row r="88" spans="2:23">
      <c r="B88" s="845">
        <f>Amnt_Deposited!B83</f>
        <v>2069</v>
      </c>
      <c r="C88" s="846">
        <f>Amnt_Deposited!O83</f>
        <v>0</v>
      </c>
      <c r="D88" s="847">
        <f>Dry_Matter_Content!O75</f>
        <v>0</v>
      </c>
      <c r="E88" s="848">
        <f>MCF!R87</f>
        <v>0.6</v>
      </c>
      <c r="F88" s="849">
        <f t="shared" si="12"/>
        <v>0</v>
      </c>
      <c r="G88" s="849">
        <f t="shared" si="13"/>
        <v>0</v>
      </c>
      <c r="H88" s="849">
        <f t="shared" si="14"/>
        <v>0</v>
      </c>
      <c r="I88" s="849">
        <f t="shared" si="15"/>
        <v>0</v>
      </c>
      <c r="J88" s="849">
        <f t="shared" si="16"/>
        <v>0</v>
      </c>
      <c r="K88" s="850">
        <f t="shared" si="18"/>
        <v>0</v>
      </c>
      <c r="O88" s="845">
        <f>Amnt_Deposited!B83</f>
        <v>2069</v>
      </c>
      <c r="P88" s="846">
        <f>Amnt_Deposited!O83</f>
        <v>0</v>
      </c>
      <c r="Q88" s="848">
        <f>MCF!R87</f>
        <v>0.6</v>
      </c>
      <c r="R88" s="849">
        <f t="shared" si="17"/>
        <v>0</v>
      </c>
      <c r="S88" s="849">
        <f t="shared" si="19"/>
        <v>0</v>
      </c>
      <c r="T88" s="849">
        <f t="shared" si="20"/>
        <v>0</v>
      </c>
      <c r="U88" s="849">
        <f t="shared" si="21"/>
        <v>0</v>
      </c>
      <c r="V88" s="849">
        <f t="shared" si="22"/>
        <v>0</v>
      </c>
      <c r="W88" s="850">
        <f t="shared" si="23"/>
        <v>0</v>
      </c>
    </row>
    <row r="89" spans="2:23">
      <c r="B89" s="845">
        <f>Amnt_Deposited!B84</f>
        <v>2070</v>
      </c>
      <c r="C89" s="846">
        <f>Amnt_Deposited!O84</f>
        <v>0</v>
      </c>
      <c r="D89" s="847">
        <f>Dry_Matter_Content!O76</f>
        <v>0</v>
      </c>
      <c r="E89" s="848">
        <f>MCF!R88</f>
        <v>0.6</v>
      </c>
      <c r="F89" s="849">
        <f t="shared" si="12"/>
        <v>0</v>
      </c>
      <c r="G89" s="849">
        <f t="shared" si="13"/>
        <v>0</v>
      </c>
      <c r="H89" s="849">
        <f t="shared" si="14"/>
        <v>0</v>
      </c>
      <c r="I89" s="849">
        <f t="shared" si="15"/>
        <v>0</v>
      </c>
      <c r="J89" s="849">
        <f t="shared" si="16"/>
        <v>0</v>
      </c>
      <c r="K89" s="850">
        <f t="shared" si="18"/>
        <v>0</v>
      </c>
      <c r="O89" s="845">
        <f>Amnt_Deposited!B84</f>
        <v>2070</v>
      </c>
      <c r="P89" s="846">
        <f>Amnt_Deposited!O84</f>
        <v>0</v>
      </c>
      <c r="Q89" s="848">
        <f>MCF!R88</f>
        <v>0.6</v>
      </c>
      <c r="R89" s="849">
        <f t="shared" si="17"/>
        <v>0</v>
      </c>
      <c r="S89" s="849">
        <f t="shared" si="19"/>
        <v>0</v>
      </c>
      <c r="T89" s="849">
        <f t="shared" si="20"/>
        <v>0</v>
      </c>
      <c r="U89" s="849">
        <f t="shared" si="21"/>
        <v>0</v>
      </c>
      <c r="V89" s="849">
        <f t="shared" si="22"/>
        <v>0</v>
      </c>
      <c r="W89" s="850">
        <f t="shared" si="23"/>
        <v>0</v>
      </c>
    </row>
    <row r="90" spans="2:23">
      <c r="B90" s="845">
        <f>Amnt_Deposited!B85</f>
        <v>2071</v>
      </c>
      <c r="C90" s="846">
        <f>Amnt_Deposited!O85</f>
        <v>0</v>
      </c>
      <c r="D90" s="847">
        <f>Dry_Matter_Content!O77</f>
        <v>0</v>
      </c>
      <c r="E90" s="848">
        <f>MCF!R89</f>
        <v>0.6</v>
      </c>
      <c r="F90" s="849">
        <f t="shared" si="12"/>
        <v>0</v>
      </c>
      <c r="G90" s="849">
        <f t="shared" si="13"/>
        <v>0</v>
      </c>
      <c r="H90" s="849">
        <f t="shared" si="14"/>
        <v>0</v>
      </c>
      <c r="I90" s="849">
        <f t="shared" si="15"/>
        <v>0</v>
      </c>
      <c r="J90" s="849">
        <f t="shared" si="16"/>
        <v>0</v>
      </c>
      <c r="K90" s="850">
        <f t="shared" si="18"/>
        <v>0</v>
      </c>
      <c r="O90" s="845">
        <f>Amnt_Deposited!B85</f>
        <v>2071</v>
      </c>
      <c r="P90" s="846">
        <f>Amnt_Deposited!O85</f>
        <v>0</v>
      </c>
      <c r="Q90" s="848">
        <f>MCF!R89</f>
        <v>0.6</v>
      </c>
      <c r="R90" s="849">
        <f t="shared" si="17"/>
        <v>0</v>
      </c>
      <c r="S90" s="849">
        <f t="shared" si="19"/>
        <v>0</v>
      </c>
      <c r="T90" s="849">
        <f t="shared" si="20"/>
        <v>0</v>
      </c>
      <c r="U90" s="849">
        <f t="shared" si="21"/>
        <v>0</v>
      </c>
      <c r="V90" s="849">
        <f t="shared" si="22"/>
        <v>0</v>
      </c>
      <c r="W90" s="850">
        <f t="shared" si="23"/>
        <v>0</v>
      </c>
    </row>
    <row r="91" spans="2:23">
      <c r="B91" s="845">
        <f>Amnt_Deposited!B86</f>
        <v>2072</v>
      </c>
      <c r="C91" s="846">
        <f>Amnt_Deposited!O86</f>
        <v>0</v>
      </c>
      <c r="D91" s="847">
        <f>Dry_Matter_Content!O78</f>
        <v>0</v>
      </c>
      <c r="E91" s="848">
        <f>MCF!R90</f>
        <v>0.6</v>
      </c>
      <c r="F91" s="849">
        <f t="shared" si="12"/>
        <v>0</v>
      </c>
      <c r="G91" s="849">
        <f t="shared" si="13"/>
        <v>0</v>
      </c>
      <c r="H91" s="849">
        <f t="shared" si="14"/>
        <v>0</v>
      </c>
      <c r="I91" s="849">
        <f t="shared" si="15"/>
        <v>0</v>
      </c>
      <c r="J91" s="849">
        <f t="shared" si="16"/>
        <v>0</v>
      </c>
      <c r="K91" s="850">
        <f t="shared" si="18"/>
        <v>0</v>
      </c>
      <c r="O91" s="845">
        <f>Amnt_Deposited!B86</f>
        <v>2072</v>
      </c>
      <c r="P91" s="846">
        <f>Amnt_Deposited!O86</f>
        <v>0</v>
      </c>
      <c r="Q91" s="848">
        <f>MCF!R90</f>
        <v>0.6</v>
      </c>
      <c r="R91" s="849">
        <f t="shared" si="17"/>
        <v>0</v>
      </c>
      <c r="S91" s="849">
        <f t="shared" si="19"/>
        <v>0</v>
      </c>
      <c r="T91" s="849">
        <f t="shared" si="20"/>
        <v>0</v>
      </c>
      <c r="U91" s="849">
        <f t="shared" si="21"/>
        <v>0</v>
      </c>
      <c r="V91" s="849">
        <f t="shared" si="22"/>
        <v>0</v>
      </c>
      <c r="W91" s="850">
        <f t="shared" si="23"/>
        <v>0</v>
      </c>
    </row>
    <row r="92" spans="2:23">
      <c r="B92" s="845">
        <f>Amnt_Deposited!B87</f>
        <v>2073</v>
      </c>
      <c r="C92" s="846">
        <f>Amnt_Deposited!O87</f>
        <v>0</v>
      </c>
      <c r="D92" s="847">
        <f>Dry_Matter_Content!O79</f>
        <v>0</v>
      </c>
      <c r="E92" s="848">
        <f>MCF!R91</f>
        <v>0.6</v>
      </c>
      <c r="F92" s="849">
        <f t="shared" si="12"/>
        <v>0</v>
      </c>
      <c r="G92" s="849">
        <f t="shared" si="13"/>
        <v>0</v>
      </c>
      <c r="H92" s="849">
        <f t="shared" si="14"/>
        <v>0</v>
      </c>
      <c r="I92" s="849">
        <f t="shared" si="15"/>
        <v>0</v>
      </c>
      <c r="J92" s="849">
        <f t="shared" si="16"/>
        <v>0</v>
      </c>
      <c r="K92" s="850">
        <f t="shared" si="18"/>
        <v>0</v>
      </c>
      <c r="O92" s="845">
        <f>Amnt_Deposited!B87</f>
        <v>2073</v>
      </c>
      <c r="P92" s="846">
        <f>Amnt_Deposited!O87</f>
        <v>0</v>
      </c>
      <c r="Q92" s="848">
        <f>MCF!R91</f>
        <v>0.6</v>
      </c>
      <c r="R92" s="849">
        <f t="shared" si="17"/>
        <v>0</v>
      </c>
      <c r="S92" s="849">
        <f t="shared" si="19"/>
        <v>0</v>
      </c>
      <c r="T92" s="849">
        <f t="shared" si="20"/>
        <v>0</v>
      </c>
      <c r="U92" s="849">
        <f t="shared" si="21"/>
        <v>0</v>
      </c>
      <c r="V92" s="849">
        <f t="shared" si="22"/>
        <v>0</v>
      </c>
      <c r="W92" s="850">
        <f t="shared" si="23"/>
        <v>0</v>
      </c>
    </row>
    <row r="93" spans="2:23">
      <c r="B93" s="845">
        <f>Amnt_Deposited!B88</f>
        <v>2074</v>
      </c>
      <c r="C93" s="846">
        <f>Amnt_Deposited!O88</f>
        <v>0</v>
      </c>
      <c r="D93" s="847">
        <f>Dry_Matter_Content!O80</f>
        <v>0</v>
      </c>
      <c r="E93" s="848">
        <f>MCF!R92</f>
        <v>0.6</v>
      </c>
      <c r="F93" s="849">
        <f t="shared" si="12"/>
        <v>0</v>
      </c>
      <c r="G93" s="849">
        <f t="shared" si="13"/>
        <v>0</v>
      </c>
      <c r="H93" s="849">
        <f t="shared" si="14"/>
        <v>0</v>
      </c>
      <c r="I93" s="849">
        <f t="shared" si="15"/>
        <v>0</v>
      </c>
      <c r="J93" s="849">
        <f t="shared" si="16"/>
        <v>0</v>
      </c>
      <c r="K93" s="850">
        <f t="shared" si="18"/>
        <v>0</v>
      </c>
      <c r="O93" s="845">
        <f>Amnt_Deposited!B88</f>
        <v>2074</v>
      </c>
      <c r="P93" s="846">
        <f>Amnt_Deposited!O88</f>
        <v>0</v>
      </c>
      <c r="Q93" s="848">
        <f>MCF!R92</f>
        <v>0.6</v>
      </c>
      <c r="R93" s="849">
        <f t="shared" si="17"/>
        <v>0</v>
      </c>
      <c r="S93" s="849">
        <f t="shared" si="19"/>
        <v>0</v>
      </c>
      <c r="T93" s="849">
        <f t="shared" si="20"/>
        <v>0</v>
      </c>
      <c r="U93" s="849">
        <f t="shared" si="21"/>
        <v>0</v>
      </c>
      <c r="V93" s="849">
        <f t="shared" si="22"/>
        <v>0</v>
      </c>
      <c r="W93" s="850">
        <f t="shared" si="23"/>
        <v>0</v>
      </c>
    </row>
    <row r="94" spans="2:23">
      <c r="B94" s="845">
        <f>Amnt_Deposited!B89</f>
        <v>2075</v>
      </c>
      <c r="C94" s="846">
        <f>Amnt_Deposited!O89</f>
        <v>0</v>
      </c>
      <c r="D94" s="847">
        <f>Dry_Matter_Content!O81</f>
        <v>0</v>
      </c>
      <c r="E94" s="848">
        <f>MCF!R93</f>
        <v>0.6</v>
      </c>
      <c r="F94" s="849">
        <f t="shared" si="12"/>
        <v>0</v>
      </c>
      <c r="G94" s="849">
        <f t="shared" si="13"/>
        <v>0</v>
      </c>
      <c r="H94" s="849">
        <f t="shared" si="14"/>
        <v>0</v>
      </c>
      <c r="I94" s="849">
        <f t="shared" si="15"/>
        <v>0</v>
      </c>
      <c r="J94" s="849">
        <f t="shared" si="16"/>
        <v>0</v>
      </c>
      <c r="K94" s="850">
        <f t="shared" si="18"/>
        <v>0</v>
      </c>
      <c r="O94" s="845">
        <f>Amnt_Deposited!B89</f>
        <v>2075</v>
      </c>
      <c r="P94" s="846">
        <f>Amnt_Deposited!O89</f>
        <v>0</v>
      </c>
      <c r="Q94" s="848">
        <f>MCF!R93</f>
        <v>0.6</v>
      </c>
      <c r="R94" s="849">
        <f t="shared" si="17"/>
        <v>0</v>
      </c>
      <c r="S94" s="849">
        <f t="shared" si="19"/>
        <v>0</v>
      </c>
      <c r="T94" s="849">
        <f t="shared" si="20"/>
        <v>0</v>
      </c>
      <c r="U94" s="849">
        <f t="shared" si="21"/>
        <v>0</v>
      </c>
      <c r="V94" s="849">
        <f t="shared" si="22"/>
        <v>0</v>
      </c>
      <c r="W94" s="850">
        <f t="shared" si="23"/>
        <v>0</v>
      </c>
    </row>
    <row r="95" spans="2:23">
      <c r="B95" s="845">
        <f>Amnt_Deposited!B90</f>
        <v>2076</v>
      </c>
      <c r="C95" s="846">
        <f>Amnt_Deposited!O90</f>
        <v>0</v>
      </c>
      <c r="D95" s="847">
        <f>Dry_Matter_Content!O82</f>
        <v>0</v>
      </c>
      <c r="E95" s="848">
        <f>MCF!R94</f>
        <v>0.6</v>
      </c>
      <c r="F95" s="849">
        <f t="shared" si="12"/>
        <v>0</v>
      </c>
      <c r="G95" s="849">
        <f t="shared" si="13"/>
        <v>0</v>
      </c>
      <c r="H95" s="849">
        <f t="shared" si="14"/>
        <v>0</v>
      </c>
      <c r="I95" s="849">
        <f t="shared" si="15"/>
        <v>0</v>
      </c>
      <c r="J95" s="849">
        <f t="shared" si="16"/>
        <v>0</v>
      </c>
      <c r="K95" s="850">
        <f t="shared" si="18"/>
        <v>0</v>
      </c>
      <c r="O95" s="845">
        <f>Amnt_Deposited!B90</f>
        <v>2076</v>
      </c>
      <c r="P95" s="846">
        <f>Amnt_Deposited!O90</f>
        <v>0</v>
      </c>
      <c r="Q95" s="848">
        <f>MCF!R94</f>
        <v>0.6</v>
      </c>
      <c r="R95" s="849">
        <f t="shared" si="17"/>
        <v>0</v>
      </c>
      <c r="S95" s="849">
        <f t="shared" si="19"/>
        <v>0</v>
      </c>
      <c r="T95" s="849">
        <f t="shared" si="20"/>
        <v>0</v>
      </c>
      <c r="U95" s="849">
        <f t="shared" si="21"/>
        <v>0</v>
      </c>
      <c r="V95" s="849">
        <f t="shared" si="22"/>
        <v>0</v>
      </c>
      <c r="W95" s="850">
        <f t="shared" si="23"/>
        <v>0</v>
      </c>
    </row>
    <row r="96" spans="2:23">
      <c r="B96" s="845">
        <f>Amnt_Deposited!B91</f>
        <v>2077</v>
      </c>
      <c r="C96" s="846">
        <f>Amnt_Deposited!O91</f>
        <v>0</v>
      </c>
      <c r="D96" s="847">
        <f>Dry_Matter_Content!O83</f>
        <v>0</v>
      </c>
      <c r="E96" s="848">
        <f>MCF!R95</f>
        <v>0.6</v>
      </c>
      <c r="F96" s="849">
        <f t="shared" si="12"/>
        <v>0</v>
      </c>
      <c r="G96" s="849">
        <f t="shared" si="13"/>
        <v>0</v>
      </c>
      <c r="H96" s="849">
        <f t="shared" si="14"/>
        <v>0</v>
      </c>
      <c r="I96" s="849">
        <f t="shared" si="15"/>
        <v>0</v>
      </c>
      <c r="J96" s="849">
        <f t="shared" si="16"/>
        <v>0</v>
      </c>
      <c r="K96" s="850">
        <f t="shared" si="18"/>
        <v>0</v>
      </c>
      <c r="O96" s="845">
        <f>Amnt_Deposited!B91</f>
        <v>2077</v>
      </c>
      <c r="P96" s="846">
        <f>Amnt_Deposited!O91</f>
        <v>0</v>
      </c>
      <c r="Q96" s="848">
        <f>MCF!R95</f>
        <v>0.6</v>
      </c>
      <c r="R96" s="849">
        <f t="shared" si="17"/>
        <v>0</v>
      </c>
      <c r="S96" s="849">
        <f t="shared" si="19"/>
        <v>0</v>
      </c>
      <c r="T96" s="849">
        <f t="shared" si="20"/>
        <v>0</v>
      </c>
      <c r="U96" s="849">
        <f t="shared" si="21"/>
        <v>0</v>
      </c>
      <c r="V96" s="849">
        <f t="shared" si="22"/>
        <v>0</v>
      </c>
      <c r="W96" s="850">
        <f t="shared" si="23"/>
        <v>0</v>
      </c>
    </row>
    <row r="97" spans="2:23">
      <c r="B97" s="845">
        <f>Amnt_Deposited!B92</f>
        <v>2078</v>
      </c>
      <c r="C97" s="846">
        <f>Amnt_Deposited!O92</f>
        <v>0</v>
      </c>
      <c r="D97" s="847">
        <f>Dry_Matter_Content!O84</f>
        <v>0</v>
      </c>
      <c r="E97" s="848">
        <f>MCF!R96</f>
        <v>0.6</v>
      </c>
      <c r="F97" s="849">
        <f t="shared" si="12"/>
        <v>0</v>
      </c>
      <c r="G97" s="849">
        <f t="shared" si="13"/>
        <v>0</v>
      </c>
      <c r="H97" s="849">
        <f t="shared" si="14"/>
        <v>0</v>
      </c>
      <c r="I97" s="849">
        <f t="shared" si="15"/>
        <v>0</v>
      </c>
      <c r="J97" s="849">
        <f t="shared" si="16"/>
        <v>0</v>
      </c>
      <c r="K97" s="850">
        <f t="shared" si="18"/>
        <v>0</v>
      </c>
      <c r="O97" s="845">
        <f>Amnt_Deposited!B92</f>
        <v>2078</v>
      </c>
      <c r="P97" s="846">
        <f>Amnt_Deposited!O92</f>
        <v>0</v>
      </c>
      <c r="Q97" s="848">
        <f>MCF!R96</f>
        <v>0.6</v>
      </c>
      <c r="R97" s="849">
        <f t="shared" si="17"/>
        <v>0</v>
      </c>
      <c r="S97" s="849">
        <f t="shared" si="19"/>
        <v>0</v>
      </c>
      <c r="T97" s="849">
        <f t="shared" si="20"/>
        <v>0</v>
      </c>
      <c r="U97" s="849">
        <f t="shared" si="21"/>
        <v>0</v>
      </c>
      <c r="V97" s="849">
        <f t="shared" si="22"/>
        <v>0</v>
      </c>
      <c r="W97" s="850">
        <f t="shared" si="23"/>
        <v>0</v>
      </c>
    </row>
    <row r="98" spans="2:23">
      <c r="B98" s="845">
        <f>Amnt_Deposited!B93</f>
        <v>2079</v>
      </c>
      <c r="C98" s="846">
        <f>Amnt_Deposited!O93</f>
        <v>0</v>
      </c>
      <c r="D98" s="847">
        <f>Dry_Matter_Content!O85</f>
        <v>0</v>
      </c>
      <c r="E98" s="848">
        <f>MCF!R97</f>
        <v>0.6</v>
      </c>
      <c r="F98" s="849">
        <f t="shared" si="12"/>
        <v>0</v>
      </c>
      <c r="G98" s="849">
        <f t="shared" si="13"/>
        <v>0</v>
      </c>
      <c r="H98" s="849">
        <f t="shared" si="14"/>
        <v>0</v>
      </c>
      <c r="I98" s="849">
        <f t="shared" si="15"/>
        <v>0</v>
      </c>
      <c r="J98" s="849">
        <f t="shared" si="16"/>
        <v>0</v>
      </c>
      <c r="K98" s="850">
        <f t="shared" si="18"/>
        <v>0</v>
      </c>
      <c r="O98" s="845">
        <f>Amnt_Deposited!B93</f>
        <v>2079</v>
      </c>
      <c r="P98" s="846">
        <f>Amnt_Deposited!O93</f>
        <v>0</v>
      </c>
      <c r="Q98" s="848">
        <f>MCF!R97</f>
        <v>0.6</v>
      </c>
      <c r="R98" s="849">
        <f t="shared" si="17"/>
        <v>0</v>
      </c>
      <c r="S98" s="849">
        <f t="shared" si="19"/>
        <v>0</v>
      </c>
      <c r="T98" s="849">
        <f t="shared" si="20"/>
        <v>0</v>
      </c>
      <c r="U98" s="849">
        <f t="shared" si="21"/>
        <v>0</v>
      </c>
      <c r="V98" s="849">
        <f t="shared" si="22"/>
        <v>0</v>
      </c>
      <c r="W98" s="850">
        <f t="shared" si="23"/>
        <v>0</v>
      </c>
    </row>
    <row r="99" spans="2:23" ht="13.5" thickBot="1">
      <c r="B99" s="853">
        <f>Amnt_Deposited!B94</f>
        <v>2080</v>
      </c>
      <c r="C99" s="846">
        <f>Amnt_Deposited!O94</f>
        <v>0</v>
      </c>
      <c r="D99" s="854">
        <f>Dry_Matter_Content!O86</f>
        <v>0</v>
      </c>
      <c r="E99" s="855">
        <f>MCF!R98</f>
        <v>0.6</v>
      </c>
      <c r="F99" s="856">
        <f t="shared" si="12"/>
        <v>0</v>
      </c>
      <c r="G99" s="856">
        <f t="shared" si="13"/>
        <v>0</v>
      </c>
      <c r="H99" s="856">
        <f t="shared" si="14"/>
        <v>0</v>
      </c>
      <c r="I99" s="856">
        <f t="shared" si="15"/>
        <v>0</v>
      </c>
      <c r="J99" s="856">
        <f t="shared" si="16"/>
        <v>0</v>
      </c>
      <c r="K99" s="857">
        <f t="shared" si="18"/>
        <v>0</v>
      </c>
      <c r="O99" s="853">
        <f>Amnt_Deposited!B94</f>
        <v>2080</v>
      </c>
      <c r="P99" s="846">
        <f>Amnt_Deposited!O94</f>
        <v>0</v>
      </c>
      <c r="Q99" s="855">
        <f>MCF!R98</f>
        <v>0.6</v>
      </c>
      <c r="R99" s="856">
        <f t="shared" si="17"/>
        <v>0</v>
      </c>
      <c r="S99" s="856">
        <f>R99*$W$12</f>
        <v>0</v>
      </c>
      <c r="T99" s="856">
        <f>R99*(1-$W$12)</f>
        <v>0</v>
      </c>
      <c r="U99" s="856">
        <f>S99+U98*$W$10</f>
        <v>0</v>
      </c>
      <c r="V99" s="856">
        <f>U98*(1-$W$10)+T99</f>
        <v>0</v>
      </c>
      <c r="W99" s="857">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658" customWidth="1"/>
    <col min="2" max="2" width="15.28515625" style="658" customWidth="1"/>
    <col min="3" max="4" width="10.140625" style="658" bestFit="1" customWidth="1"/>
    <col min="5" max="5" width="9.42578125" style="658" customWidth="1"/>
    <col min="6" max="6" width="11.28515625" style="658" customWidth="1"/>
    <col min="7" max="7" width="9.42578125" style="658" customWidth="1"/>
    <col min="8" max="8" width="8.42578125" style="658" customWidth="1"/>
    <col min="9" max="10" width="10.85546875" style="658" customWidth="1"/>
    <col min="11" max="11" width="9.42578125" style="658" bestFit="1" customWidth="1"/>
    <col min="12" max="12" width="10.28515625" style="658" customWidth="1"/>
    <col min="13" max="13" width="10.140625" style="658" customWidth="1"/>
    <col min="14" max="14" width="8.42578125" style="658" customWidth="1"/>
    <col min="15" max="15" width="23.7109375" style="658" customWidth="1"/>
    <col min="16" max="16" width="9.28515625" style="658" customWidth="1"/>
    <col min="17" max="17" width="3.85546875" style="658" customWidth="1"/>
    <col min="18" max="19" width="13" style="658" customWidth="1"/>
    <col min="20" max="20" width="9.42578125" style="658" customWidth="1"/>
    <col min="21" max="16384" width="11.42578125" style="658"/>
  </cols>
  <sheetData>
    <row r="2" spans="2:20" ht="15.75">
      <c r="C2" s="659" t="s">
        <v>106</v>
      </c>
      <c r="Q2" s="905" t="s">
        <v>107</v>
      </c>
      <c r="R2" s="905"/>
      <c r="S2" s="905"/>
      <c r="T2" s="905"/>
    </row>
    <row r="4" spans="2:20">
      <c r="C4" s="658" t="s">
        <v>26</v>
      </c>
    </row>
    <row r="5" spans="2:20">
      <c r="C5" s="658" t="s">
        <v>281</v>
      </c>
    </row>
    <row r="6" spans="2:20">
      <c r="C6" s="658" t="s">
        <v>29</v>
      </c>
    </row>
    <row r="7" spans="2:20">
      <c r="C7" s="658" t="s">
        <v>109</v>
      </c>
    </row>
    <row r="8" spans="2:20" ht="13.5" thickBot="1"/>
    <row r="9" spans="2:20" ht="13.5" thickBot="1">
      <c r="C9" s="906" t="s">
        <v>95</v>
      </c>
      <c r="D9" s="907"/>
      <c r="E9" s="907"/>
      <c r="F9" s="907"/>
      <c r="G9" s="907"/>
      <c r="H9" s="908"/>
      <c r="I9" s="914" t="s">
        <v>308</v>
      </c>
      <c r="J9" s="915"/>
      <c r="K9" s="915"/>
      <c r="L9" s="915"/>
      <c r="M9" s="915"/>
      <c r="N9" s="916"/>
      <c r="R9" s="660" t="s">
        <v>95</v>
      </c>
      <c r="S9" s="661" t="s">
        <v>308</v>
      </c>
    </row>
    <row r="10" spans="2:20" s="668" customFormat="1" ht="38.25" customHeight="1">
      <c r="B10" s="662"/>
      <c r="C10" s="662" t="s">
        <v>104</v>
      </c>
      <c r="D10" s="663" t="s">
        <v>105</v>
      </c>
      <c r="E10" s="663" t="s">
        <v>0</v>
      </c>
      <c r="F10" s="663" t="s">
        <v>206</v>
      </c>
      <c r="G10" s="663" t="s">
        <v>103</v>
      </c>
      <c r="H10" s="664" t="s">
        <v>161</v>
      </c>
      <c r="I10" s="665" t="s">
        <v>104</v>
      </c>
      <c r="J10" s="666" t="s">
        <v>105</v>
      </c>
      <c r="K10" s="666" t="s">
        <v>0</v>
      </c>
      <c r="L10" s="666" t="s">
        <v>206</v>
      </c>
      <c r="M10" s="666" t="s">
        <v>103</v>
      </c>
      <c r="N10" s="667" t="s">
        <v>161</v>
      </c>
      <c r="O10" s="369" t="s">
        <v>28</v>
      </c>
      <c r="R10" s="909" t="s">
        <v>147</v>
      </c>
      <c r="S10" s="909" t="s">
        <v>315</v>
      </c>
    </row>
    <row r="11" spans="2:20" s="673" customFormat="1" ht="13.5" thickBot="1">
      <c r="B11" s="669"/>
      <c r="C11" s="669" t="s">
        <v>11</v>
      </c>
      <c r="D11" s="670" t="s">
        <v>11</v>
      </c>
      <c r="E11" s="670" t="s">
        <v>11</v>
      </c>
      <c r="F11" s="670" t="s">
        <v>11</v>
      </c>
      <c r="G11" s="670" t="s">
        <v>11</v>
      </c>
      <c r="H11" s="671"/>
      <c r="I11" s="669" t="s">
        <v>11</v>
      </c>
      <c r="J11" s="670" t="s">
        <v>11</v>
      </c>
      <c r="K11" s="670" t="s">
        <v>11</v>
      </c>
      <c r="L11" s="670" t="s">
        <v>11</v>
      </c>
      <c r="M11" s="670" t="s">
        <v>11</v>
      </c>
      <c r="N11" s="671"/>
      <c r="O11" s="672"/>
      <c r="R11" s="910"/>
      <c r="S11" s="910"/>
    </row>
    <row r="12" spans="2:20" s="673" customFormat="1" ht="13.5" thickBot="1">
      <c r="B12" s="674" t="s">
        <v>25</v>
      </c>
      <c r="C12" s="675">
        <v>0.4</v>
      </c>
      <c r="D12" s="676">
        <v>0.8</v>
      </c>
      <c r="E12" s="676">
        <v>1</v>
      </c>
      <c r="F12" s="676">
        <v>0.5</v>
      </c>
      <c r="G12" s="676">
        <v>0.6</v>
      </c>
      <c r="H12" s="677"/>
      <c r="I12" s="675">
        <v>0.4</v>
      </c>
      <c r="J12" s="676">
        <v>0.8</v>
      </c>
      <c r="K12" s="676">
        <v>1</v>
      </c>
      <c r="L12" s="676">
        <v>0.5</v>
      </c>
      <c r="M12" s="676">
        <v>0.6</v>
      </c>
      <c r="N12" s="677"/>
      <c r="O12" s="678"/>
      <c r="R12" s="910"/>
      <c r="S12" s="910"/>
    </row>
    <row r="13" spans="2:20" s="673" customFormat="1" ht="26.25" thickBot="1">
      <c r="B13" s="674" t="s">
        <v>159</v>
      </c>
      <c r="C13" s="679">
        <f>C12</f>
        <v>0.4</v>
      </c>
      <c r="D13" s="680">
        <f>D12</f>
        <v>0.8</v>
      </c>
      <c r="E13" s="680">
        <f>E12</f>
        <v>1</v>
      </c>
      <c r="F13" s="680">
        <f>F12</f>
        <v>0.5</v>
      </c>
      <c r="G13" s="680">
        <f>G12</f>
        <v>0.6</v>
      </c>
      <c r="H13" s="681"/>
      <c r="I13" s="679">
        <v>0.4</v>
      </c>
      <c r="J13" s="680">
        <v>0.8</v>
      </c>
      <c r="K13" s="680">
        <v>1</v>
      </c>
      <c r="L13" s="680">
        <v>0.5</v>
      </c>
      <c r="M13" s="680">
        <v>0.6</v>
      </c>
      <c r="N13" s="681"/>
      <c r="O13" s="682"/>
      <c r="R13" s="910"/>
      <c r="S13" s="910"/>
    </row>
    <row r="14" spans="2:20" s="673" customFormat="1" ht="13.5" thickBot="1">
      <c r="B14" s="683"/>
      <c r="C14" s="683"/>
      <c r="D14" s="684"/>
      <c r="E14" s="684"/>
      <c r="F14" s="684"/>
      <c r="G14" s="684"/>
      <c r="H14" s="685"/>
      <c r="I14" s="683"/>
      <c r="J14" s="684"/>
      <c r="K14" s="684"/>
      <c r="L14" s="684"/>
      <c r="M14" s="684"/>
      <c r="N14" s="685"/>
      <c r="O14" s="686"/>
      <c r="R14" s="910"/>
      <c r="S14" s="910"/>
    </row>
    <row r="15" spans="2:20" s="673" customFormat="1" ht="12.75" customHeight="1" thickBot="1">
      <c r="B15" s="687"/>
      <c r="C15" s="902" t="s">
        <v>158</v>
      </c>
      <c r="D15" s="903"/>
      <c r="E15" s="903"/>
      <c r="F15" s="903"/>
      <c r="G15" s="903"/>
      <c r="H15" s="904"/>
      <c r="I15" s="902" t="s">
        <v>158</v>
      </c>
      <c r="J15" s="903"/>
      <c r="K15" s="903"/>
      <c r="L15" s="903"/>
      <c r="M15" s="903"/>
      <c r="N15" s="904"/>
      <c r="O15" s="688"/>
      <c r="R15" s="910"/>
      <c r="S15" s="910"/>
    </row>
    <row r="16" spans="2:20" s="673" customFormat="1" ht="26.25" thickBot="1">
      <c r="B16" s="674" t="s">
        <v>160</v>
      </c>
      <c r="C16" s="860">
        <v>0</v>
      </c>
      <c r="D16" s="861">
        <v>0</v>
      </c>
      <c r="E16" s="861">
        <v>0</v>
      </c>
      <c r="F16" s="861">
        <v>0</v>
      </c>
      <c r="G16" s="861">
        <v>1</v>
      </c>
      <c r="H16" s="912" t="s">
        <v>36</v>
      </c>
      <c r="I16" s="689">
        <v>0.2</v>
      </c>
      <c r="J16" s="690">
        <v>0.3</v>
      </c>
      <c r="K16" s="690">
        <v>0.25</v>
      </c>
      <c r="L16" s="690">
        <v>0.05</v>
      </c>
      <c r="M16" s="690">
        <v>0.2</v>
      </c>
      <c r="N16" s="912" t="s">
        <v>36</v>
      </c>
      <c r="O16" s="691"/>
      <c r="R16" s="911"/>
      <c r="S16" s="911"/>
    </row>
    <row r="17" spans="2:19" s="673" customFormat="1" ht="13.5" thickBot="1">
      <c r="B17" s="692" t="s">
        <v>1</v>
      </c>
      <c r="C17" s="692" t="s">
        <v>24</v>
      </c>
      <c r="D17" s="693" t="s">
        <v>24</v>
      </c>
      <c r="E17" s="693" t="s">
        <v>24</v>
      </c>
      <c r="F17" s="693" t="s">
        <v>24</v>
      </c>
      <c r="G17" s="693" t="s">
        <v>24</v>
      </c>
      <c r="H17" s="913"/>
      <c r="I17" s="692" t="s">
        <v>24</v>
      </c>
      <c r="J17" s="693" t="s">
        <v>24</v>
      </c>
      <c r="K17" s="693" t="s">
        <v>24</v>
      </c>
      <c r="L17" s="693" t="s">
        <v>24</v>
      </c>
      <c r="M17" s="693" t="s">
        <v>24</v>
      </c>
      <c r="N17" s="913"/>
      <c r="O17" s="672"/>
      <c r="R17" s="674" t="s">
        <v>157</v>
      </c>
      <c r="S17" s="694" t="s">
        <v>157</v>
      </c>
    </row>
    <row r="18" spans="2:19">
      <c r="B18" s="695">
        <f>year</f>
        <v>2000</v>
      </c>
      <c r="C18" s="696">
        <f>C$16</f>
        <v>0</v>
      </c>
      <c r="D18" s="697">
        <f t="shared" ref="D18:G33" si="0">D$16</f>
        <v>0</v>
      </c>
      <c r="E18" s="697">
        <f t="shared" si="0"/>
        <v>0</v>
      </c>
      <c r="F18" s="697">
        <f t="shared" si="0"/>
        <v>0</v>
      </c>
      <c r="G18" s="697">
        <f t="shared" si="0"/>
        <v>1</v>
      </c>
      <c r="H18" s="698">
        <f>SUM(C18:G18)</f>
        <v>1</v>
      </c>
      <c r="I18" s="696">
        <f>I$16</f>
        <v>0.2</v>
      </c>
      <c r="J18" s="697">
        <f t="shared" ref="J18:M33" si="1">J$16</f>
        <v>0.3</v>
      </c>
      <c r="K18" s="697">
        <f t="shared" si="1"/>
        <v>0.25</v>
      </c>
      <c r="L18" s="697">
        <f t="shared" si="1"/>
        <v>0.05</v>
      </c>
      <c r="M18" s="697">
        <f t="shared" si="1"/>
        <v>0.2</v>
      </c>
      <c r="N18" s="698">
        <f>SUM(I18:M18)</f>
        <v>1</v>
      </c>
      <c r="O18" s="699"/>
      <c r="R18" s="700">
        <f>C18*C$13+D18*D$13+E18*E$13+F18*F$13+G18*G$13</f>
        <v>0.6</v>
      </c>
      <c r="S18" s="701">
        <f>I18*I$13+J18*J$13+K18*K$13+L18*L$13+M18*M$13</f>
        <v>0.71500000000000008</v>
      </c>
    </row>
    <row r="19" spans="2:19">
      <c r="B19" s="702">
        <f t="shared" ref="B19:B50" si="2">B18+1</f>
        <v>2001</v>
      </c>
      <c r="C19" s="703">
        <f t="shared" ref="C19:G50" si="3">C$16</f>
        <v>0</v>
      </c>
      <c r="D19" s="704">
        <f t="shared" si="0"/>
        <v>0</v>
      </c>
      <c r="E19" s="704">
        <f t="shared" si="0"/>
        <v>0</v>
      </c>
      <c r="F19" s="704">
        <f t="shared" si="0"/>
        <v>0</v>
      </c>
      <c r="G19" s="704">
        <f t="shared" si="0"/>
        <v>1</v>
      </c>
      <c r="H19" s="705">
        <f t="shared" ref="H19:H82" si="4">SUM(C19:G19)</f>
        <v>1</v>
      </c>
      <c r="I19" s="703">
        <f t="shared" ref="I19:M50" si="5">I$16</f>
        <v>0.2</v>
      </c>
      <c r="J19" s="704">
        <f t="shared" si="1"/>
        <v>0.3</v>
      </c>
      <c r="K19" s="704">
        <f t="shared" si="1"/>
        <v>0.25</v>
      </c>
      <c r="L19" s="704">
        <f t="shared" si="1"/>
        <v>0.05</v>
      </c>
      <c r="M19" s="704">
        <f t="shared" si="1"/>
        <v>0.2</v>
      </c>
      <c r="N19" s="705">
        <f t="shared" ref="N19:N82" si="6">SUM(I19:M19)</f>
        <v>1</v>
      </c>
      <c r="O19" s="706"/>
      <c r="R19" s="700">
        <f t="shared" ref="R19:R82" si="7">C19*C$13+D19*D$13+E19*E$13+F19*F$13+G19*G$13</f>
        <v>0.6</v>
      </c>
      <c r="S19" s="701">
        <f t="shared" ref="S19:S82" si="8">I19*I$13+J19*J$13+K19*K$13+L19*L$13+M19*M$13</f>
        <v>0.71500000000000008</v>
      </c>
    </row>
    <row r="20" spans="2:19">
      <c r="B20" s="702">
        <f t="shared" si="2"/>
        <v>2002</v>
      </c>
      <c r="C20" s="703">
        <f t="shared" si="3"/>
        <v>0</v>
      </c>
      <c r="D20" s="704">
        <f t="shared" si="0"/>
        <v>0</v>
      </c>
      <c r="E20" s="704">
        <f t="shared" si="0"/>
        <v>0</v>
      </c>
      <c r="F20" s="704">
        <f t="shared" si="0"/>
        <v>0</v>
      </c>
      <c r="G20" s="704">
        <f t="shared" si="0"/>
        <v>1</v>
      </c>
      <c r="H20" s="705">
        <f t="shared" si="4"/>
        <v>1</v>
      </c>
      <c r="I20" s="703">
        <f t="shared" si="5"/>
        <v>0.2</v>
      </c>
      <c r="J20" s="704">
        <f t="shared" si="1"/>
        <v>0.3</v>
      </c>
      <c r="K20" s="704">
        <f t="shared" si="1"/>
        <v>0.25</v>
      </c>
      <c r="L20" s="704">
        <f t="shared" si="1"/>
        <v>0.05</v>
      </c>
      <c r="M20" s="704">
        <f t="shared" si="1"/>
        <v>0.2</v>
      </c>
      <c r="N20" s="705">
        <f t="shared" si="6"/>
        <v>1</v>
      </c>
      <c r="O20" s="706"/>
      <c r="R20" s="700">
        <f t="shared" si="7"/>
        <v>0.6</v>
      </c>
      <c r="S20" s="701">
        <f t="shared" si="8"/>
        <v>0.71500000000000008</v>
      </c>
    </row>
    <row r="21" spans="2:19">
      <c r="B21" s="702">
        <f t="shared" si="2"/>
        <v>2003</v>
      </c>
      <c r="C21" s="703">
        <f t="shared" si="3"/>
        <v>0</v>
      </c>
      <c r="D21" s="704">
        <f t="shared" si="0"/>
        <v>0</v>
      </c>
      <c r="E21" s="704">
        <f t="shared" si="0"/>
        <v>0</v>
      </c>
      <c r="F21" s="704">
        <f t="shared" si="0"/>
        <v>0</v>
      </c>
      <c r="G21" s="704">
        <f t="shared" si="0"/>
        <v>1</v>
      </c>
      <c r="H21" s="705">
        <f t="shared" si="4"/>
        <v>1</v>
      </c>
      <c r="I21" s="703">
        <f t="shared" si="5"/>
        <v>0.2</v>
      </c>
      <c r="J21" s="704">
        <f t="shared" si="1"/>
        <v>0.3</v>
      </c>
      <c r="K21" s="704">
        <f t="shared" si="1"/>
        <v>0.25</v>
      </c>
      <c r="L21" s="704">
        <f t="shared" si="1"/>
        <v>0.05</v>
      </c>
      <c r="M21" s="704">
        <f t="shared" si="1"/>
        <v>0.2</v>
      </c>
      <c r="N21" s="705">
        <f t="shared" si="6"/>
        <v>1</v>
      </c>
      <c r="O21" s="706"/>
      <c r="R21" s="700">
        <f t="shared" si="7"/>
        <v>0.6</v>
      </c>
      <c r="S21" s="701">
        <f t="shared" si="8"/>
        <v>0.71500000000000008</v>
      </c>
    </row>
    <row r="22" spans="2:19">
      <c r="B22" s="702">
        <f t="shared" si="2"/>
        <v>2004</v>
      </c>
      <c r="C22" s="703">
        <f t="shared" si="3"/>
        <v>0</v>
      </c>
      <c r="D22" s="704">
        <f t="shared" si="0"/>
        <v>0</v>
      </c>
      <c r="E22" s="704">
        <f t="shared" si="0"/>
        <v>0</v>
      </c>
      <c r="F22" s="704">
        <f t="shared" si="0"/>
        <v>0</v>
      </c>
      <c r="G22" s="704">
        <f t="shared" si="0"/>
        <v>1</v>
      </c>
      <c r="H22" s="705">
        <f t="shared" si="4"/>
        <v>1</v>
      </c>
      <c r="I22" s="703">
        <f t="shared" si="5"/>
        <v>0.2</v>
      </c>
      <c r="J22" s="704">
        <f t="shared" si="1"/>
        <v>0.3</v>
      </c>
      <c r="K22" s="704">
        <f t="shared" si="1"/>
        <v>0.25</v>
      </c>
      <c r="L22" s="704">
        <f t="shared" si="1"/>
        <v>0.05</v>
      </c>
      <c r="M22" s="704">
        <f t="shared" si="1"/>
        <v>0.2</v>
      </c>
      <c r="N22" s="705">
        <f t="shared" si="6"/>
        <v>1</v>
      </c>
      <c r="O22" s="706"/>
      <c r="R22" s="700">
        <f t="shared" si="7"/>
        <v>0.6</v>
      </c>
      <c r="S22" s="701">
        <f t="shared" si="8"/>
        <v>0.71500000000000008</v>
      </c>
    </row>
    <row r="23" spans="2:19">
      <c r="B23" s="702">
        <f t="shared" si="2"/>
        <v>2005</v>
      </c>
      <c r="C23" s="703">
        <f t="shared" si="3"/>
        <v>0</v>
      </c>
      <c r="D23" s="704">
        <f t="shared" si="0"/>
        <v>0</v>
      </c>
      <c r="E23" s="704">
        <f t="shared" si="0"/>
        <v>0</v>
      </c>
      <c r="F23" s="704">
        <f t="shared" si="0"/>
        <v>0</v>
      </c>
      <c r="G23" s="704">
        <f t="shared" si="0"/>
        <v>1</v>
      </c>
      <c r="H23" s="705">
        <f t="shared" si="4"/>
        <v>1</v>
      </c>
      <c r="I23" s="703">
        <f t="shared" si="5"/>
        <v>0.2</v>
      </c>
      <c r="J23" s="704">
        <f t="shared" si="1"/>
        <v>0.3</v>
      </c>
      <c r="K23" s="704">
        <f t="shared" si="1"/>
        <v>0.25</v>
      </c>
      <c r="L23" s="704">
        <f t="shared" si="1"/>
        <v>0.05</v>
      </c>
      <c r="M23" s="704">
        <f t="shared" si="1"/>
        <v>0.2</v>
      </c>
      <c r="N23" s="705">
        <f t="shared" si="6"/>
        <v>1</v>
      </c>
      <c r="O23" s="706"/>
      <c r="R23" s="700">
        <f t="shared" si="7"/>
        <v>0.6</v>
      </c>
      <c r="S23" s="701">
        <f t="shared" si="8"/>
        <v>0.71500000000000008</v>
      </c>
    </row>
    <row r="24" spans="2:19">
      <c r="B24" s="702">
        <f t="shared" si="2"/>
        <v>2006</v>
      </c>
      <c r="C24" s="703">
        <f t="shared" si="3"/>
        <v>0</v>
      </c>
      <c r="D24" s="704">
        <f t="shared" si="0"/>
        <v>0</v>
      </c>
      <c r="E24" s="704">
        <f t="shared" si="0"/>
        <v>0</v>
      </c>
      <c r="F24" s="704">
        <f t="shared" si="0"/>
        <v>0</v>
      </c>
      <c r="G24" s="704">
        <f t="shared" si="0"/>
        <v>1</v>
      </c>
      <c r="H24" s="705">
        <f t="shared" si="4"/>
        <v>1</v>
      </c>
      <c r="I24" s="703">
        <f t="shared" si="5"/>
        <v>0.2</v>
      </c>
      <c r="J24" s="704">
        <f t="shared" si="1"/>
        <v>0.3</v>
      </c>
      <c r="K24" s="704">
        <f t="shared" si="1"/>
        <v>0.25</v>
      </c>
      <c r="L24" s="704">
        <f t="shared" si="1"/>
        <v>0.05</v>
      </c>
      <c r="M24" s="704">
        <f t="shared" si="1"/>
        <v>0.2</v>
      </c>
      <c r="N24" s="705">
        <f t="shared" si="6"/>
        <v>1</v>
      </c>
      <c r="O24" s="706"/>
      <c r="R24" s="700">
        <f t="shared" si="7"/>
        <v>0.6</v>
      </c>
      <c r="S24" s="701">
        <f t="shared" si="8"/>
        <v>0.71500000000000008</v>
      </c>
    </row>
    <row r="25" spans="2:19">
      <c r="B25" s="702">
        <f t="shared" si="2"/>
        <v>2007</v>
      </c>
      <c r="C25" s="703">
        <f t="shared" si="3"/>
        <v>0</v>
      </c>
      <c r="D25" s="704">
        <f t="shared" si="0"/>
        <v>0</v>
      </c>
      <c r="E25" s="704">
        <f t="shared" si="0"/>
        <v>0</v>
      </c>
      <c r="F25" s="704">
        <f t="shared" si="0"/>
        <v>0</v>
      </c>
      <c r="G25" s="704">
        <f t="shared" si="0"/>
        <v>1</v>
      </c>
      <c r="H25" s="705">
        <f t="shared" si="4"/>
        <v>1</v>
      </c>
      <c r="I25" s="703">
        <f t="shared" si="5"/>
        <v>0.2</v>
      </c>
      <c r="J25" s="704">
        <f t="shared" si="1"/>
        <v>0.3</v>
      </c>
      <c r="K25" s="704">
        <f t="shared" si="1"/>
        <v>0.25</v>
      </c>
      <c r="L25" s="704">
        <f t="shared" si="1"/>
        <v>0.05</v>
      </c>
      <c r="M25" s="704">
        <f t="shared" si="1"/>
        <v>0.2</v>
      </c>
      <c r="N25" s="705">
        <f t="shared" si="6"/>
        <v>1</v>
      </c>
      <c r="O25" s="706"/>
      <c r="R25" s="700">
        <f t="shared" si="7"/>
        <v>0.6</v>
      </c>
      <c r="S25" s="701">
        <f t="shared" si="8"/>
        <v>0.71500000000000008</v>
      </c>
    </row>
    <row r="26" spans="2:19">
      <c r="B26" s="702">
        <f t="shared" si="2"/>
        <v>2008</v>
      </c>
      <c r="C26" s="703">
        <f t="shared" si="3"/>
        <v>0</v>
      </c>
      <c r="D26" s="704">
        <f t="shared" si="0"/>
        <v>0</v>
      </c>
      <c r="E26" s="704">
        <f t="shared" si="0"/>
        <v>0</v>
      </c>
      <c r="F26" s="704">
        <f t="shared" si="0"/>
        <v>0</v>
      </c>
      <c r="G26" s="704">
        <f t="shared" si="0"/>
        <v>1</v>
      </c>
      <c r="H26" s="705">
        <f t="shared" si="4"/>
        <v>1</v>
      </c>
      <c r="I26" s="703">
        <f t="shared" si="5"/>
        <v>0.2</v>
      </c>
      <c r="J26" s="704">
        <f t="shared" si="1"/>
        <v>0.3</v>
      </c>
      <c r="K26" s="704">
        <f t="shared" si="1"/>
        <v>0.25</v>
      </c>
      <c r="L26" s="704">
        <f t="shared" si="1"/>
        <v>0.05</v>
      </c>
      <c r="M26" s="704">
        <f t="shared" si="1"/>
        <v>0.2</v>
      </c>
      <c r="N26" s="705">
        <f t="shared" si="6"/>
        <v>1</v>
      </c>
      <c r="O26" s="706"/>
      <c r="R26" s="700">
        <f t="shared" si="7"/>
        <v>0.6</v>
      </c>
      <c r="S26" s="701">
        <f t="shared" si="8"/>
        <v>0.71500000000000008</v>
      </c>
    </row>
    <row r="27" spans="2:19">
      <c r="B27" s="702">
        <f t="shared" si="2"/>
        <v>2009</v>
      </c>
      <c r="C27" s="703">
        <f t="shared" si="3"/>
        <v>0</v>
      </c>
      <c r="D27" s="704">
        <f t="shared" si="0"/>
        <v>0</v>
      </c>
      <c r="E27" s="704">
        <f t="shared" si="0"/>
        <v>0</v>
      </c>
      <c r="F27" s="704">
        <f t="shared" si="0"/>
        <v>0</v>
      </c>
      <c r="G27" s="704">
        <f t="shared" si="0"/>
        <v>1</v>
      </c>
      <c r="H27" s="705">
        <f t="shared" si="4"/>
        <v>1</v>
      </c>
      <c r="I27" s="703">
        <f t="shared" si="5"/>
        <v>0.2</v>
      </c>
      <c r="J27" s="704">
        <f t="shared" si="1"/>
        <v>0.3</v>
      </c>
      <c r="K27" s="704">
        <f t="shared" si="1"/>
        <v>0.25</v>
      </c>
      <c r="L27" s="704">
        <f t="shared" si="1"/>
        <v>0.05</v>
      </c>
      <c r="M27" s="704">
        <f t="shared" si="1"/>
        <v>0.2</v>
      </c>
      <c r="N27" s="705">
        <f t="shared" si="6"/>
        <v>1</v>
      </c>
      <c r="O27" s="706"/>
      <c r="R27" s="700">
        <f t="shared" si="7"/>
        <v>0.6</v>
      </c>
      <c r="S27" s="701">
        <f t="shared" si="8"/>
        <v>0.71500000000000008</v>
      </c>
    </row>
    <row r="28" spans="2:19">
      <c r="B28" s="702">
        <f t="shared" si="2"/>
        <v>2010</v>
      </c>
      <c r="C28" s="703">
        <f t="shared" si="3"/>
        <v>0</v>
      </c>
      <c r="D28" s="704">
        <f t="shared" si="0"/>
        <v>0</v>
      </c>
      <c r="E28" s="704">
        <f t="shared" si="0"/>
        <v>0</v>
      </c>
      <c r="F28" s="704">
        <f t="shared" si="0"/>
        <v>0</v>
      </c>
      <c r="G28" s="704">
        <f t="shared" si="0"/>
        <v>1</v>
      </c>
      <c r="H28" s="705">
        <f t="shared" si="4"/>
        <v>1</v>
      </c>
      <c r="I28" s="703">
        <f t="shared" si="5"/>
        <v>0.2</v>
      </c>
      <c r="J28" s="704">
        <f t="shared" si="1"/>
        <v>0.3</v>
      </c>
      <c r="K28" s="704">
        <f t="shared" si="1"/>
        <v>0.25</v>
      </c>
      <c r="L28" s="704">
        <f t="shared" si="1"/>
        <v>0.05</v>
      </c>
      <c r="M28" s="704">
        <f t="shared" si="1"/>
        <v>0.2</v>
      </c>
      <c r="N28" s="705">
        <f t="shared" si="6"/>
        <v>1</v>
      </c>
      <c r="O28" s="706"/>
      <c r="R28" s="700">
        <f t="shared" si="7"/>
        <v>0.6</v>
      </c>
      <c r="S28" s="701">
        <f t="shared" si="8"/>
        <v>0.71500000000000008</v>
      </c>
    </row>
    <row r="29" spans="2:19">
      <c r="B29" s="702">
        <f t="shared" si="2"/>
        <v>2011</v>
      </c>
      <c r="C29" s="703">
        <f t="shared" si="3"/>
        <v>0</v>
      </c>
      <c r="D29" s="704">
        <f t="shared" si="0"/>
        <v>0</v>
      </c>
      <c r="E29" s="704">
        <f t="shared" si="0"/>
        <v>0</v>
      </c>
      <c r="F29" s="704">
        <f t="shared" si="0"/>
        <v>0</v>
      </c>
      <c r="G29" s="704">
        <f t="shared" si="0"/>
        <v>1</v>
      </c>
      <c r="H29" s="705">
        <f t="shared" si="4"/>
        <v>1</v>
      </c>
      <c r="I29" s="703">
        <f t="shared" si="5"/>
        <v>0.2</v>
      </c>
      <c r="J29" s="704">
        <f t="shared" si="1"/>
        <v>0.3</v>
      </c>
      <c r="K29" s="704">
        <f t="shared" si="1"/>
        <v>0.25</v>
      </c>
      <c r="L29" s="704">
        <f t="shared" si="1"/>
        <v>0.05</v>
      </c>
      <c r="M29" s="704">
        <f t="shared" si="1"/>
        <v>0.2</v>
      </c>
      <c r="N29" s="705">
        <f t="shared" si="6"/>
        <v>1</v>
      </c>
      <c r="O29" s="706"/>
      <c r="R29" s="700">
        <f t="shared" si="7"/>
        <v>0.6</v>
      </c>
      <c r="S29" s="701">
        <f t="shared" si="8"/>
        <v>0.71500000000000008</v>
      </c>
    </row>
    <row r="30" spans="2:19">
      <c r="B30" s="702">
        <f t="shared" si="2"/>
        <v>2012</v>
      </c>
      <c r="C30" s="703">
        <f t="shared" si="3"/>
        <v>0</v>
      </c>
      <c r="D30" s="704">
        <f t="shared" si="0"/>
        <v>0</v>
      </c>
      <c r="E30" s="704">
        <f t="shared" si="0"/>
        <v>0</v>
      </c>
      <c r="F30" s="704">
        <f t="shared" si="0"/>
        <v>0</v>
      </c>
      <c r="G30" s="704">
        <f t="shared" si="0"/>
        <v>1</v>
      </c>
      <c r="H30" s="705">
        <f t="shared" si="4"/>
        <v>1</v>
      </c>
      <c r="I30" s="703">
        <f t="shared" si="5"/>
        <v>0.2</v>
      </c>
      <c r="J30" s="704">
        <f t="shared" si="1"/>
        <v>0.3</v>
      </c>
      <c r="K30" s="704">
        <f t="shared" si="1"/>
        <v>0.25</v>
      </c>
      <c r="L30" s="704">
        <f t="shared" si="1"/>
        <v>0.05</v>
      </c>
      <c r="M30" s="704">
        <f t="shared" si="1"/>
        <v>0.2</v>
      </c>
      <c r="N30" s="705">
        <f t="shared" si="6"/>
        <v>1</v>
      </c>
      <c r="O30" s="706"/>
      <c r="R30" s="700">
        <f t="shared" si="7"/>
        <v>0.6</v>
      </c>
      <c r="S30" s="701">
        <f t="shared" si="8"/>
        <v>0.71500000000000008</v>
      </c>
    </row>
    <row r="31" spans="2:19">
      <c r="B31" s="702">
        <f t="shared" si="2"/>
        <v>2013</v>
      </c>
      <c r="C31" s="703">
        <f t="shared" si="3"/>
        <v>0</v>
      </c>
      <c r="D31" s="704">
        <f t="shared" si="0"/>
        <v>0</v>
      </c>
      <c r="E31" s="704">
        <f t="shared" si="0"/>
        <v>0</v>
      </c>
      <c r="F31" s="704">
        <f t="shared" si="0"/>
        <v>0</v>
      </c>
      <c r="G31" s="704">
        <f t="shared" si="0"/>
        <v>1</v>
      </c>
      <c r="H31" s="705">
        <f t="shared" si="4"/>
        <v>1</v>
      </c>
      <c r="I31" s="703">
        <f t="shared" si="5"/>
        <v>0.2</v>
      </c>
      <c r="J31" s="704">
        <f t="shared" si="1"/>
        <v>0.3</v>
      </c>
      <c r="K31" s="704">
        <f t="shared" si="1"/>
        <v>0.25</v>
      </c>
      <c r="L31" s="704">
        <f t="shared" si="1"/>
        <v>0.05</v>
      </c>
      <c r="M31" s="704">
        <f t="shared" si="1"/>
        <v>0.2</v>
      </c>
      <c r="N31" s="705">
        <f t="shared" si="6"/>
        <v>1</v>
      </c>
      <c r="O31" s="706"/>
      <c r="R31" s="700">
        <f t="shared" si="7"/>
        <v>0.6</v>
      </c>
      <c r="S31" s="701">
        <f t="shared" si="8"/>
        <v>0.71500000000000008</v>
      </c>
    </row>
    <row r="32" spans="2:19">
      <c r="B32" s="702">
        <f t="shared" si="2"/>
        <v>2014</v>
      </c>
      <c r="C32" s="703">
        <f t="shared" si="3"/>
        <v>0</v>
      </c>
      <c r="D32" s="704">
        <f t="shared" si="0"/>
        <v>0</v>
      </c>
      <c r="E32" s="704">
        <f t="shared" si="0"/>
        <v>0</v>
      </c>
      <c r="F32" s="704">
        <f t="shared" si="0"/>
        <v>0</v>
      </c>
      <c r="G32" s="704">
        <f t="shared" si="0"/>
        <v>1</v>
      </c>
      <c r="H32" s="705">
        <f t="shared" si="4"/>
        <v>1</v>
      </c>
      <c r="I32" s="703">
        <f t="shared" si="5"/>
        <v>0.2</v>
      </c>
      <c r="J32" s="704">
        <f t="shared" si="1"/>
        <v>0.3</v>
      </c>
      <c r="K32" s="704">
        <f t="shared" si="1"/>
        <v>0.25</v>
      </c>
      <c r="L32" s="704">
        <f t="shared" si="1"/>
        <v>0.05</v>
      </c>
      <c r="M32" s="704">
        <f t="shared" si="1"/>
        <v>0.2</v>
      </c>
      <c r="N32" s="705">
        <f t="shared" si="6"/>
        <v>1</v>
      </c>
      <c r="O32" s="706"/>
      <c r="R32" s="700">
        <f t="shared" si="7"/>
        <v>0.6</v>
      </c>
      <c r="S32" s="701">
        <f t="shared" si="8"/>
        <v>0.71500000000000008</v>
      </c>
    </row>
    <row r="33" spans="2:19">
      <c r="B33" s="702">
        <f t="shared" si="2"/>
        <v>2015</v>
      </c>
      <c r="C33" s="703">
        <f t="shared" si="3"/>
        <v>0</v>
      </c>
      <c r="D33" s="704">
        <f t="shared" si="0"/>
        <v>0</v>
      </c>
      <c r="E33" s="704">
        <f t="shared" si="0"/>
        <v>0</v>
      </c>
      <c r="F33" s="704">
        <f t="shared" si="0"/>
        <v>0</v>
      </c>
      <c r="G33" s="704">
        <f t="shared" si="0"/>
        <v>1</v>
      </c>
      <c r="H33" s="705">
        <f t="shared" si="4"/>
        <v>1</v>
      </c>
      <c r="I33" s="703">
        <f t="shared" si="5"/>
        <v>0.2</v>
      </c>
      <c r="J33" s="704">
        <f t="shared" si="1"/>
        <v>0.3</v>
      </c>
      <c r="K33" s="704">
        <f t="shared" si="1"/>
        <v>0.25</v>
      </c>
      <c r="L33" s="704">
        <f t="shared" si="1"/>
        <v>0.05</v>
      </c>
      <c r="M33" s="704">
        <f t="shared" si="1"/>
        <v>0.2</v>
      </c>
      <c r="N33" s="705">
        <f t="shared" si="6"/>
        <v>1</v>
      </c>
      <c r="O33" s="706"/>
      <c r="R33" s="700">
        <f t="shared" si="7"/>
        <v>0.6</v>
      </c>
      <c r="S33" s="701">
        <f t="shared" si="8"/>
        <v>0.71500000000000008</v>
      </c>
    </row>
    <row r="34" spans="2:19">
      <c r="B34" s="702">
        <f t="shared" si="2"/>
        <v>2016</v>
      </c>
      <c r="C34" s="703">
        <f t="shared" si="3"/>
        <v>0</v>
      </c>
      <c r="D34" s="704">
        <f t="shared" si="3"/>
        <v>0</v>
      </c>
      <c r="E34" s="704">
        <f t="shared" si="3"/>
        <v>0</v>
      </c>
      <c r="F34" s="704">
        <f t="shared" si="3"/>
        <v>0</v>
      </c>
      <c r="G34" s="704">
        <f t="shared" si="3"/>
        <v>1</v>
      </c>
      <c r="H34" s="705">
        <f t="shared" si="4"/>
        <v>1</v>
      </c>
      <c r="I34" s="703">
        <f t="shared" si="5"/>
        <v>0.2</v>
      </c>
      <c r="J34" s="704">
        <f t="shared" si="5"/>
        <v>0.3</v>
      </c>
      <c r="K34" s="704">
        <f t="shared" si="5"/>
        <v>0.25</v>
      </c>
      <c r="L34" s="704">
        <f t="shared" si="5"/>
        <v>0.05</v>
      </c>
      <c r="M34" s="704">
        <f t="shared" si="5"/>
        <v>0.2</v>
      </c>
      <c r="N34" s="705">
        <f t="shared" si="6"/>
        <v>1</v>
      </c>
      <c r="O34" s="706"/>
      <c r="R34" s="700">
        <f t="shared" si="7"/>
        <v>0.6</v>
      </c>
      <c r="S34" s="701">
        <f t="shared" si="8"/>
        <v>0.71500000000000008</v>
      </c>
    </row>
    <row r="35" spans="2:19">
      <c r="B35" s="702">
        <f t="shared" si="2"/>
        <v>2017</v>
      </c>
      <c r="C35" s="703">
        <f t="shared" si="3"/>
        <v>0</v>
      </c>
      <c r="D35" s="704">
        <f t="shared" si="3"/>
        <v>0</v>
      </c>
      <c r="E35" s="704">
        <f t="shared" si="3"/>
        <v>0</v>
      </c>
      <c r="F35" s="704">
        <f t="shared" si="3"/>
        <v>0</v>
      </c>
      <c r="G35" s="704">
        <f t="shared" si="3"/>
        <v>1</v>
      </c>
      <c r="H35" s="705">
        <f t="shared" si="4"/>
        <v>1</v>
      </c>
      <c r="I35" s="703">
        <f t="shared" si="5"/>
        <v>0.2</v>
      </c>
      <c r="J35" s="704">
        <f t="shared" si="5"/>
        <v>0.3</v>
      </c>
      <c r="K35" s="704">
        <f t="shared" si="5"/>
        <v>0.25</v>
      </c>
      <c r="L35" s="704">
        <f t="shared" si="5"/>
        <v>0.05</v>
      </c>
      <c r="M35" s="704">
        <f t="shared" si="5"/>
        <v>0.2</v>
      </c>
      <c r="N35" s="705">
        <f t="shared" si="6"/>
        <v>1</v>
      </c>
      <c r="O35" s="706"/>
      <c r="R35" s="700">
        <f t="shared" si="7"/>
        <v>0.6</v>
      </c>
      <c r="S35" s="701">
        <f t="shared" si="8"/>
        <v>0.71500000000000008</v>
      </c>
    </row>
    <row r="36" spans="2:19">
      <c r="B36" s="702">
        <f t="shared" si="2"/>
        <v>2018</v>
      </c>
      <c r="C36" s="703">
        <f t="shared" si="3"/>
        <v>0</v>
      </c>
      <c r="D36" s="704">
        <f t="shared" si="3"/>
        <v>0</v>
      </c>
      <c r="E36" s="704">
        <f t="shared" si="3"/>
        <v>0</v>
      </c>
      <c r="F36" s="704">
        <f t="shared" si="3"/>
        <v>0</v>
      </c>
      <c r="G36" s="704">
        <f t="shared" si="3"/>
        <v>1</v>
      </c>
      <c r="H36" s="705">
        <f t="shared" si="4"/>
        <v>1</v>
      </c>
      <c r="I36" s="703">
        <f t="shared" si="5"/>
        <v>0.2</v>
      </c>
      <c r="J36" s="704">
        <f t="shared" si="5"/>
        <v>0.3</v>
      </c>
      <c r="K36" s="704">
        <f t="shared" si="5"/>
        <v>0.25</v>
      </c>
      <c r="L36" s="704">
        <f t="shared" si="5"/>
        <v>0.05</v>
      </c>
      <c r="M36" s="704">
        <f t="shared" si="5"/>
        <v>0.2</v>
      </c>
      <c r="N36" s="705">
        <f t="shared" si="6"/>
        <v>1</v>
      </c>
      <c r="O36" s="706"/>
      <c r="R36" s="700">
        <f t="shared" si="7"/>
        <v>0.6</v>
      </c>
      <c r="S36" s="701">
        <f t="shared" si="8"/>
        <v>0.71500000000000008</v>
      </c>
    </row>
    <row r="37" spans="2:19">
      <c r="B37" s="702">
        <f t="shared" si="2"/>
        <v>2019</v>
      </c>
      <c r="C37" s="703">
        <f t="shared" si="3"/>
        <v>0</v>
      </c>
      <c r="D37" s="704">
        <f t="shared" si="3"/>
        <v>0</v>
      </c>
      <c r="E37" s="704">
        <f t="shared" si="3"/>
        <v>0</v>
      </c>
      <c r="F37" s="704">
        <f t="shared" si="3"/>
        <v>0</v>
      </c>
      <c r="G37" s="704">
        <f t="shared" si="3"/>
        <v>1</v>
      </c>
      <c r="H37" s="705">
        <f t="shared" si="4"/>
        <v>1</v>
      </c>
      <c r="I37" s="703">
        <f t="shared" si="5"/>
        <v>0.2</v>
      </c>
      <c r="J37" s="704">
        <f t="shared" si="5"/>
        <v>0.3</v>
      </c>
      <c r="K37" s="704">
        <f t="shared" si="5"/>
        <v>0.25</v>
      </c>
      <c r="L37" s="704">
        <f t="shared" si="5"/>
        <v>0.05</v>
      </c>
      <c r="M37" s="704">
        <f t="shared" si="5"/>
        <v>0.2</v>
      </c>
      <c r="N37" s="705">
        <f t="shared" si="6"/>
        <v>1</v>
      </c>
      <c r="O37" s="706"/>
      <c r="R37" s="700">
        <f t="shared" si="7"/>
        <v>0.6</v>
      </c>
      <c r="S37" s="701">
        <f t="shared" si="8"/>
        <v>0.71500000000000008</v>
      </c>
    </row>
    <row r="38" spans="2:19">
      <c r="B38" s="702">
        <f t="shared" si="2"/>
        <v>2020</v>
      </c>
      <c r="C38" s="703">
        <f t="shared" si="3"/>
        <v>0</v>
      </c>
      <c r="D38" s="704">
        <f t="shared" si="3"/>
        <v>0</v>
      </c>
      <c r="E38" s="704">
        <f t="shared" si="3"/>
        <v>0</v>
      </c>
      <c r="F38" s="704">
        <f t="shared" si="3"/>
        <v>0</v>
      </c>
      <c r="G38" s="704">
        <f t="shared" si="3"/>
        <v>1</v>
      </c>
      <c r="H38" s="705">
        <f t="shared" si="4"/>
        <v>1</v>
      </c>
      <c r="I38" s="703">
        <f t="shared" si="5"/>
        <v>0.2</v>
      </c>
      <c r="J38" s="704">
        <f t="shared" si="5"/>
        <v>0.3</v>
      </c>
      <c r="K38" s="704">
        <f t="shared" si="5"/>
        <v>0.25</v>
      </c>
      <c r="L38" s="704">
        <f t="shared" si="5"/>
        <v>0.05</v>
      </c>
      <c r="M38" s="704">
        <f t="shared" si="5"/>
        <v>0.2</v>
      </c>
      <c r="N38" s="705">
        <f t="shared" si="6"/>
        <v>1</v>
      </c>
      <c r="O38" s="706"/>
      <c r="R38" s="700">
        <f t="shared" si="7"/>
        <v>0.6</v>
      </c>
      <c r="S38" s="701">
        <f t="shared" si="8"/>
        <v>0.71500000000000008</v>
      </c>
    </row>
    <row r="39" spans="2:19">
      <c r="B39" s="702">
        <f t="shared" si="2"/>
        <v>2021</v>
      </c>
      <c r="C39" s="703">
        <f t="shared" si="3"/>
        <v>0</v>
      </c>
      <c r="D39" s="704">
        <f t="shared" si="3"/>
        <v>0</v>
      </c>
      <c r="E39" s="704">
        <f t="shared" si="3"/>
        <v>0</v>
      </c>
      <c r="F39" s="704">
        <f t="shared" si="3"/>
        <v>0</v>
      </c>
      <c r="G39" s="704">
        <f t="shared" si="3"/>
        <v>1</v>
      </c>
      <c r="H39" s="705">
        <f t="shared" si="4"/>
        <v>1</v>
      </c>
      <c r="I39" s="703">
        <f t="shared" si="5"/>
        <v>0.2</v>
      </c>
      <c r="J39" s="704">
        <f t="shared" si="5"/>
        <v>0.3</v>
      </c>
      <c r="K39" s="704">
        <f t="shared" si="5"/>
        <v>0.25</v>
      </c>
      <c r="L39" s="704">
        <f t="shared" si="5"/>
        <v>0.05</v>
      </c>
      <c r="M39" s="704">
        <f t="shared" si="5"/>
        <v>0.2</v>
      </c>
      <c r="N39" s="705">
        <f t="shared" si="6"/>
        <v>1</v>
      </c>
      <c r="O39" s="706"/>
      <c r="R39" s="700">
        <f t="shared" si="7"/>
        <v>0.6</v>
      </c>
      <c r="S39" s="701">
        <f t="shared" si="8"/>
        <v>0.71500000000000008</v>
      </c>
    </row>
    <row r="40" spans="2:19">
      <c r="B40" s="702">
        <f t="shared" si="2"/>
        <v>2022</v>
      </c>
      <c r="C40" s="703">
        <f t="shared" si="3"/>
        <v>0</v>
      </c>
      <c r="D40" s="704">
        <f t="shared" si="3"/>
        <v>0</v>
      </c>
      <c r="E40" s="704">
        <f t="shared" si="3"/>
        <v>0</v>
      </c>
      <c r="F40" s="704">
        <f t="shared" si="3"/>
        <v>0</v>
      </c>
      <c r="G40" s="704">
        <f t="shared" si="3"/>
        <v>1</v>
      </c>
      <c r="H40" s="705">
        <f t="shared" si="4"/>
        <v>1</v>
      </c>
      <c r="I40" s="703">
        <f t="shared" si="5"/>
        <v>0.2</v>
      </c>
      <c r="J40" s="704">
        <f t="shared" si="5"/>
        <v>0.3</v>
      </c>
      <c r="K40" s="704">
        <f t="shared" si="5"/>
        <v>0.25</v>
      </c>
      <c r="L40" s="704">
        <f t="shared" si="5"/>
        <v>0.05</v>
      </c>
      <c r="M40" s="704">
        <f t="shared" si="5"/>
        <v>0.2</v>
      </c>
      <c r="N40" s="705">
        <f t="shared" si="6"/>
        <v>1</v>
      </c>
      <c r="O40" s="706"/>
      <c r="R40" s="700">
        <f t="shared" si="7"/>
        <v>0.6</v>
      </c>
      <c r="S40" s="701">
        <f t="shared" si="8"/>
        <v>0.71500000000000008</v>
      </c>
    </row>
    <row r="41" spans="2:19">
      <c r="B41" s="702">
        <f t="shared" si="2"/>
        <v>2023</v>
      </c>
      <c r="C41" s="703">
        <f t="shared" si="3"/>
        <v>0</v>
      </c>
      <c r="D41" s="704">
        <f t="shared" si="3"/>
        <v>0</v>
      </c>
      <c r="E41" s="704">
        <f t="shared" si="3"/>
        <v>0</v>
      </c>
      <c r="F41" s="704">
        <f t="shared" si="3"/>
        <v>0</v>
      </c>
      <c r="G41" s="704">
        <f t="shared" si="3"/>
        <v>1</v>
      </c>
      <c r="H41" s="705">
        <f t="shared" si="4"/>
        <v>1</v>
      </c>
      <c r="I41" s="703">
        <f t="shared" si="5"/>
        <v>0.2</v>
      </c>
      <c r="J41" s="704">
        <f t="shared" si="5"/>
        <v>0.3</v>
      </c>
      <c r="K41" s="704">
        <f t="shared" si="5"/>
        <v>0.25</v>
      </c>
      <c r="L41" s="704">
        <f t="shared" si="5"/>
        <v>0.05</v>
      </c>
      <c r="M41" s="704">
        <f t="shared" si="5"/>
        <v>0.2</v>
      </c>
      <c r="N41" s="705">
        <f t="shared" si="6"/>
        <v>1</v>
      </c>
      <c r="O41" s="706"/>
      <c r="R41" s="700">
        <f t="shared" si="7"/>
        <v>0.6</v>
      </c>
      <c r="S41" s="701">
        <f t="shared" si="8"/>
        <v>0.71500000000000008</v>
      </c>
    </row>
    <row r="42" spans="2:19">
      <c r="B42" s="702">
        <f t="shared" si="2"/>
        <v>2024</v>
      </c>
      <c r="C42" s="703">
        <f t="shared" si="3"/>
        <v>0</v>
      </c>
      <c r="D42" s="704">
        <f t="shared" si="3"/>
        <v>0</v>
      </c>
      <c r="E42" s="704">
        <f t="shared" si="3"/>
        <v>0</v>
      </c>
      <c r="F42" s="704">
        <f t="shared" si="3"/>
        <v>0</v>
      </c>
      <c r="G42" s="704">
        <f t="shared" si="3"/>
        <v>1</v>
      </c>
      <c r="H42" s="705">
        <f t="shared" si="4"/>
        <v>1</v>
      </c>
      <c r="I42" s="703">
        <f t="shared" si="5"/>
        <v>0.2</v>
      </c>
      <c r="J42" s="704">
        <f t="shared" si="5"/>
        <v>0.3</v>
      </c>
      <c r="K42" s="704">
        <f t="shared" si="5"/>
        <v>0.25</v>
      </c>
      <c r="L42" s="704">
        <f t="shared" si="5"/>
        <v>0.05</v>
      </c>
      <c r="M42" s="704">
        <f t="shared" si="5"/>
        <v>0.2</v>
      </c>
      <c r="N42" s="705">
        <f t="shared" si="6"/>
        <v>1</v>
      </c>
      <c r="O42" s="706"/>
      <c r="R42" s="700">
        <f t="shared" si="7"/>
        <v>0.6</v>
      </c>
      <c r="S42" s="701">
        <f t="shared" si="8"/>
        <v>0.71500000000000008</v>
      </c>
    </row>
    <row r="43" spans="2:19">
      <c r="B43" s="702">
        <f t="shared" si="2"/>
        <v>2025</v>
      </c>
      <c r="C43" s="703">
        <f t="shared" si="3"/>
        <v>0</v>
      </c>
      <c r="D43" s="704">
        <f t="shared" si="3"/>
        <v>0</v>
      </c>
      <c r="E43" s="704">
        <f t="shared" si="3"/>
        <v>0</v>
      </c>
      <c r="F43" s="704">
        <f t="shared" si="3"/>
        <v>0</v>
      </c>
      <c r="G43" s="704">
        <f t="shared" si="3"/>
        <v>1</v>
      </c>
      <c r="H43" s="705">
        <f t="shared" si="4"/>
        <v>1</v>
      </c>
      <c r="I43" s="703">
        <f t="shared" si="5"/>
        <v>0.2</v>
      </c>
      <c r="J43" s="704">
        <f t="shared" si="5"/>
        <v>0.3</v>
      </c>
      <c r="K43" s="704">
        <f t="shared" si="5"/>
        <v>0.25</v>
      </c>
      <c r="L43" s="704">
        <f t="shared" si="5"/>
        <v>0.05</v>
      </c>
      <c r="M43" s="704">
        <f t="shared" si="5"/>
        <v>0.2</v>
      </c>
      <c r="N43" s="705">
        <f t="shared" si="6"/>
        <v>1</v>
      </c>
      <c r="O43" s="706"/>
      <c r="R43" s="700">
        <f t="shared" si="7"/>
        <v>0.6</v>
      </c>
      <c r="S43" s="701">
        <f t="shared" si="8"/>
        <v>0.71500000000000008</v>
      </c>
    </row>
    <row r="44" spans="2:19">
      <c r="B44" s="702">
        <f t="shared" si="2"/>
        <v>2026</v>
      </c>
      <c r="C44" s="703">
        <f t="shared" si="3"/>
        <v>0</v>
      </c>
      <c r="D44" s="704">
        <f t="shared" si="3"/>
        <v>0</v>
      </c>
      <c r="E44" s="704">
        <f t="shared" si="3"/>
        <v>0</v>
      </c>
      <c r="F44" s="704">
        <f t="shared" si="3"/>
        <v>0</v>
      </c>
      <c r="G44" s="704">
        <f t="shared" si="3"/>
        <v>1</v>
      </c>
      <c r="H44" s="705">
        <f t="shared" si="4"/>
        <v>1</v>
      </c>
      <c r="I44" s="703">
        <f t="shared" si="5"/>
        <v>0.2</v>
      </c>
      <c r="J44" s="704">
        <f t="shared" si="5"/>
        <v>0.3</v>
      </c>
      <c r="K44" s="704">
        <f t="shared" si="5"/>
        <v>0.25</v>
      </c>
      <c r="L44" s="704">
        <f t="shared" si="5"/>
        <v>0.05</v>
      </c>
      <c r="M44" s="704">
        <f t="shared" si="5"/>
        <v>0.2</v>
      </c>
      <c r="N44" s="705">
        <f t="shared" si="6"/>
        <v>1</v>
      </c>
      <c r="O44" s="706"/>
      <c r="R44" s="700">
        <f t="shared" si="7"/>
        <v>0.6</v>
      </c>
      <c r="S44" s="701">
        <f t="shared" si="8"/>
        <v>0.71500000000000008</v>
      </c>
    </row>
    <row r="45" spans="2:19">
      <c r="B45" s="702">
        <f t="shared" si="2"/>
        <v>2027</v>
      </c>
      <c r="C45" s="703">
        <f t="shared" si="3"/>
        <v>0</v>
      </c>
      <c r="D45" s="704">
        <f t="shared" si="3"/>
        <v>0</v>
      </c>
      <c r="E45" s="704">
        <f t="shared" si="3"/>
        <v>0</v>
      </c>
      <c r="F45" s="704">
        <f t="shared" si="3"/>
        <v>0</v>
      </c>
      <c r="G45" s="704">
        <f t="shared" si="3"/>
        <v>1</v>
      </c>
      <c r="H45" s="705">
        <f t="shared" si="4"/>
        <v>1</v>
      </c>
      <c r="I45" s="703">
        <f t="shared" si="5"/>
        <v>0.2</v>
      </c>
      <c r="J45" s="704">
        <f t="shared" si="5"/>
        <v>0.3</v>
      </c>
      <c r="K45" s="704">
        <f t="shared" si="5"/>
        <v>0.25</v>
      </c>
      <c r="L45" s="704">
        <f t="shared" si="5"/>
        <v>0.05</v>
      </c>
      <c r="M45" s="704">
        <f t="shared" si="5"/>
        <v>0.2</v>
      </c>
      <c r="N45" s="705">
        <f t="shared" si="6"/>
        <v>1</v>
      </c>
      <c r="O45" s="706"/>
      <c r="R45" s="700">
        <f t="shared" si="7"/>
        <v>0.6</v>
      </c>
      <c r="S45" s="701">
        <f t="shared" si="8"/>
        <v>0.71500000000000008</v>
      </c>
    </row>
    <row r="46" spans="2:19">
      <c r="B46" s="702">
        <f t="shared" si="2"/>
        <v>2028</v>
      </c>
      <c r="C46" s="703">
        <f t="shared" si="3"/>
        <v>0</v>
      </c>
      <c r="D46" s="704">
        <f t="shared" si="3"/>
        <v>0</v>
      </c>
      <c r="E46" s="704">
        <f t="shared" si="3"/>
        <v>0</v>
      </c>
      <c r="F46" s="704">
        <f t="shared" si="3"/>
        <v>0</v>
      </c>
      <c r="G46" s="704">
        <f t="shared" si="3"/>
        <v>1</v>
      </c>
      <c r="H46" s="705">
        <f t="shared" si="4"/>
        <v>1</v>
      </c>
      <c r="I46" s="703">
        <f t="shared" si="5"/>
        <v>0.2</v>
      </c>
      <c r="J46" s="704">
        <f t="shared" si="5"/>
        <v>0.3</v>
      </c>
      <c r="K46" s="704">
        <f t="shared" si="5"/>
        <v>0.25</v>
      </c>
      <c r="L46" s="704">
        <f t="shared" si="5"/>
        <v>0.05</v>
      </c>
      <c r="M46" s="704">
        <f t="shared" si="5"/>
        <v>0.2</v>
      </c>
      <c r="N46" s="705">
        <f t="shared" si="6"/>
        <v>1</v>
      </c>
      <c r="O46" s="706"/>
      <c r="R46" s="700">
        <f t="shared" si="7"/>
        <v>0.6</v>
      </c>
      <c r="S46" s="701">
        <f t="shared" si="8"/>
        <v>0.71500000000000008</v>
      </c>
    </row>
    <row r="47" spans="2:19">
      <c r="B47" s="702">
        <f t="shared" si="2"/>
        <v>2029</v>
      </c>
      <c r="C47" s="703">
        <f t="shared" si="3"/>
        <v>0</v>
      </c>
      <c r="D47" s="704">
        <f t="shared" si="3"/>
        <v>0</v>
      </c>
      <c r="E47" s="704">
        <f t="shared" si="3"/>
        <v>0</v>
      </c>
      <c r="F47" s="704">
        <f t="shared" si="3"/>
        <v>0</v>
      </c>
      <c r="G47" s="704">
        <f t="shared" si="3"/>
        <v>1</v>
      </c>
      <c r="H47" s="705">
        <f t="shared" si="4"/>
        <v>1</v>
      </c>
      <c r="I47" s="703">
        <f t="shared" si="5"/>
        <v>0.2</v>
      </c>
      <c r="J47" s="704">
        <f t="shared" si="5"/>
        <v>0.3</v>
      </c>
      <c r="K47" s="704">
        <f t="shared" si="5"/>
        <v>0.25</v>
      </c>
      <c r="L47" s="704">
        <f t="shared" si="5"/>
        <v>0.05</v>
      </c>
      <c r="M47" s="704">
        <f t="shared" si="5"/>
        <v>0.2</v>
      </c>
      <c r="N47" s="705">
        <f t="shared" si="6"/>
        <v>1</v>
      </c>
      <c r="O47" s="706"/>
      <c r="R47" s="700">
        <f t="shared" si="7"/>
        <v>0.6</v>
      </c>
      <c r="S47" s="701">
        <f t="shared" si="8"/>
        <v>0.71500000000000008</v>
      </c>
    </row>
    <row r="48" spans="2:19">
      <c r="B48" s="702">
        <f t="shared" si="2"/>
        <v>2030</v>
      </c>
      <c r="C48" s="703">
        <f t="shared" si="3"/>
        <v>0</v>
      </c>
      <c r="D48" s="704">
        <f t="shared" si="3"/>
        <v>0</v>
      </c>
      <c r="E48" s="704">
        <f t="shared" si="3"/>
        <v>0</v>
      </c>
      <c r="F48" s="704">
        <f t="shared" si="3"/>
        <v>0</v>
      </c>
      <c r="G48" s="704">
        <f t="shared" si="3"/>
        <v>1</v>
      </c>
      <c r="H48" s="705">
        <f t="shared" si="4"/>
        <v>1</v>
      </c>
      <c r="I48" s="703">
        <f t="shared" si="5"/>
        <v>0.2</v>
      </c>
      <c r="J48" s="704">
        <f t="shared" si="5"/>
        <v>0.3</v>
      </c>
      <c r="K48" s="704">
        <f t="shared" si="5"/>
        <v>0.25</v>
      </c>
      <c r="L48" s="704">
        <f t="shared" si="5"/>
        <v>0.05</v>
      </c>
      <c r="M48" s="704">
        <f t="shared" si="5"/>
        <v>0.2</v>
      </c>
      <c r="N48" s="705">
        <f t="shared" si="6"/>
        <v>1</v>
      </c>
      <c r="O48" s="706"/>
      <c r="R48" s="700">
        <f t="shared" si="7"/>
        <v>0.6</v>
      </c>
      <c r="S48" s="701">
        <f t="shared" si="8"/>
        <v>0.71500000000000008</v>
      </c>
    </row>
    <row r="49" spans="2:19">
      <c r="B49" s="702">
        <f t="shared" si="2"/>
        <v>2031</v>
      </c>
      <c r="C49" s="703">
        <f t="shared" si="3"/>
        <v>0</v>
      </c>
      <c r="D49" s="704">
        <f t="shared" si="3"/>
        <v>0</v>
      </c>
      <c r="E49" s="704">
        <f t="shared" si="3"/>
        <v>0</v>
      </c>
      <c r="F49" s="704">
        <f t="shared" si="3"/>
        <v>0</v>
      </c>
      <c r="G49" s="704">
        <f t="shared" si="3"/>
        <v>1</v>
      </c>
      <c r="H49" s="705">
        <f t="shared" si="4"/>
        <v>1</v>
      </c>
      <c r="I49" s="703">
        <f t="shared" si="5"/>
        <v>0.2</v>
      </c>
      <c r="J49" s="704">
        <f t="shared" si="5"/>
        <v>0.3</v>
      </c>
      <c r="K49" s="704">
        <f t="shared" si="5"/>
        <v>0.25</v>
      </c>
      <c r="L49" s="704">
        <f t="shared" si="5"/>
        <v>0.05</v>
      </c>
      <c r="M49" s="704">
        <f t="shared" si="5"/>
        <v>0.2</v>
      </c>
      <c r="N49" s="705">
        <f t="shared" si="6"/>
        <v>1</v>
      </c>
      <c r="O49" s="706"/>
      <c r="R49" s="700">
        <f t="shared" si="7"/>
        <v>0.6</v>
      </c>
      <c r="S49" s="701">
        <f t="shared" si="8"/>
        <v>0.71500000000000008</v>
      </c>
    </row>
    <row r="50" spans="2:19">
      <c r="B50" s="702">
        <f t="shared" si="2"/>
        <v>2032</v>
      </c>
      <c r="C50" s="703">
        <f t="shared" si="3"/>
        <v>0</v>
      </c>
      <c r="D50" s="704">
        <f t="shared" si="3"/>
        <v>0</v>
      </c>
      <c r="E50" s="704">
        <f t="shared" si="3"/>
        <v>0</v>
      </c>
      <c r="F50" s="704">
        <f t="shared" si="3"/>
        <v>0</v>
      </c>
      <c r="G50" s="704">
        <f t="shared" si="3"/>
        <v>1</v>
      </c>
      <c r="H50" s="705">
        <f t="shared" si="4"/>
        <v>1</v>
      </c>
      <c r="I50" s="703">
        <f t="shared" si="5"/>
        <v>0.2</v>
      </c>
      <c r="J50" s="704">
        <f t="shared" si="5"/>
        <v>0.3</v>
      </c>
      <c r="K50" s="704">
        <f t="shared" si="5"/>
        <v>0.25</v>
      </c>
      <c r="L50" s="704">
        <f t="shared" si="5"/>
        <v>0.05</v>
      </c>
      <c r="M50" s="704">
        <f t="shared" si="5"/>
        <v>0.2</v>
      </c>
      <c r="N50" s="705">
        <f t="shared" si="6"/>
        <v>1</v>
      </c>
      <c r="O50" s="706"/>
      <c r="R50" s="700">
        <f t="shared" si="7"/>
        <v>0.6</v>
      </c>
      <c r="S50" s="701">
        <f t="shared" si="8"/>
        <v>0.71500000000000008</v>
      </c>
    </row>
    <row r="51" spans="2:19">
      <c r="B51" s="702">
        <f t="shared" ref="B51:B82" si="9">B50+1</f>
        <v>2033</v>
      </c>
      <c r="C51" s="703">
        <f t="shared" ref="C51:G98" si="10">C$16</f>
        <v>0</v>
      </c>
      <c r="D51" s="704">
        <f t="shared" si="10"/>
        <v>0</v>
      </c>
      <c r="E51" s="704">
        <f t="shared" si="10"/>
        <v>0</v>
      </c>
      <c r="F51" s="704">
        <f t="shared" si="10"/>
        <v>0</v>
      </c>
      <c r="G51" s="704">
        <f t="shared" si="10"/>
        <v>1</v>
      </c>
      <c r="H51" s="705">
        <f t="shared" si="4"/>
        <v>1</v>
      </c>
      <c r="I51" s="703">
        <f t="shared" ref="I51:M98" si="11">I$16</f>
        <v>0.2</v>
      </c>
      <c r="J51" s="704">
        <f t="shared" si="11"/>
        <v>0.3</v>
      </c>
      <c r="K51" s="704">
        <f t="shared" si="11"/>
        <v>0.25</v>
      </c>
      <c r="L51" s="704">
        <f t="shared" si="11"/>
        <v>0.05</v>
      </c>
      <c r="M51" s="704">
        <f t="shared" si="11"/>
        <v>0.2</v>
      </c>
      <c r="N51" s="705">
        <f t="shared" si="6"/>
        <v>1</v>
      </c>
      <c r="O51" s="706"/>
      <c r="R51" s="700">
        <f t="shared" si="7"/>
        <v>0.6</v>
      </c>
      <c r="S51" s="701">
        <f t="shared" si="8"/>
        <v>0.71500000000000008</v>
      </c>
    </row>
    <row r="52" spans="2:19">
      <c r="B52" s="702">
        <f t="shared" si="9"/>
        <v>2034</v>
      </c>
      <c r="C52" s="703">
        <f t="shared" si="10"/>
        <v>0</v>
      </c>
      <c r="D52" s="704">
        <f t="shared" si="10"/>
        <v>0</v>
      </c>
      <c r="E52" s="704">
        <f t="shared" si="10"/>
        <v>0</v>
      </c>
      <c r="F52" s="704">
        <f t="shared" si="10"/>
        <v>0</v>
      </c>
      <c r="G52" s="704">
        <f t="shared" si="10"/>
        <v>1</v>
      </c>
      <c r="H52" s="705">
        <f t="shared" si="4"/>
        <v>1</v>
      </c>
      <c r="I52" s="703">
        <f t="shared" si="11"/>
        <v>0.2</v>
      </c>
      <c r="J52" s="704">
        <f t="shared" si="11"/>
        <v>0.3</v>
      </c>
      <c r="K52" s="704">
        <f t="shared" si="11"/>
        <v>0.25</v>
      </c>
      <c r="L52" s="704">
        <f t="shared" si="11"/>
        <v>0.05</v>
      </c>
      <c r="M52" s="704">
        <f t="shared" si="11"/>
        <v>0.2</v>
      </c>
      <c r="N52" s="705">
        <f t="shared" si="6"/>
        <v>1</v>
      </c>
      <c r="O52" s="706"/>
      <c r="R52" s="700">
        <f t="shared" si="7"/>
        <v>0.6</v>
      </c>
      <c r="S52" s="701">
        <f t="shared" si="8"/>
        <v>0.71500000000000008</v>
      </c>
    </row>
    <row r="53" spans="2:19">
      <c r="B53" s="702">
        <f t="shared" si="9"/>
        <v>2035</v>
      </c>
      <c r="C53" s="703">
        <f t="shared" si="10"/>
        <v>0</v>
      </c>
      <c r="D53" s="704">
        <f t="shared" si="10"/>
        <v>0</v>
      </c>
      <c r="E53" s="704">
        <f t="shared" si="10"/>
        <v>0</v>
      </c>
      <c r="F53" s="704">
        <f t="shared" si="10"/>
        <v>0</v>
      </c>
      <c r="G53" s="704">
        <f t="shared" si="10"/>
        <v>1</v>
      </c>
      <c r="H53" s="705">
        <f t="shared" si="4"/>
        <v>1</v>
      </c>
      <c r="I53" s="703">
        <f t="shared" si="11"/>
        <v>0.2</v>
      </c>
      <c r="J53" s="704">
        <f t="shared" si="11"/>
        <v>0.3</v>
      </c>
      <c r="K53" s="704">
        <f t="shared" si="11"/>
        <v>0.25</v>
      </c>
      <c r="L53" s="704">
        <f t="shared" si="11"/>
        <v>0.05</v>
      </c>
      <c r="M53" s="704">
        <f t="shared" si="11"/>
        <v>0.2</v>
      </c>
      <c r="N53" s="705">
        <f t="shared" si="6"/>
        <v>1</v>
      </c>
      <c r="O53" s="706"/>
      <c r="R53" s="700">
        <f t="shared" si="7"/>
        <v>0.6</v>
      </c>
      <c r="S53" s="701">
        <f t="shared" si="8"/>
        <v>0.71500000000000008</v>
      </c>
    </row>
    <row r="54" spans="2:19">
      <c r="B54" s="702">
        <f t="shared" si="9"/>
        <v>2036</v>
      </c>
      <c r="C54" s="703">
        <f t="shared" si="10"/>
        <v>0</v>
      </c>
      <c r="D54" s="704">
        <f t="shared" si="10"/>
        <v>0</v>
      </c>
      <c r="E54" s="704">
        <f t="shared" si="10"/>
        <v>0</v>
      </c>
      <c r="F54" s="704">
        <f t="shared" si="10"/>
        <v>0</v>
      </c>
      <c r="G54" s="704">
        <f t="shared" si="10"/>
        <v>1</v>
      </c>
      <c r="H54" s="705">
        <f t="shared" si="4"/>
        <v>1</v>
      </c>
      <c r="I54" s="703">
        <f t="shared" si="11"/>
        <v>0.2</v>
      </c>
      <c r="J54" s="704">
        <f t="shared" si="11"/>
        <v>0.3</v>
      </c>
      <c r="K54" s="704">
        <f t="shared" si="11"/>
        <v>0.25</v>
      </c>
      <c r="L54" s="704">
        <f t="shared" si="11"/>
        <v>0.05</v>
      </c>
      <c r="M54" s="704">
        <f t="shared" si="11"/>
        <v>0.2</v>
      </c>
      <c r="N54" s="705">
        <f t="shared" si="6"/>
        <v>1</v>
      </c>
      <c r="O54" s="706"/>
      <c r="R54" s="700">
        <f t="shared" si="7"/>
        <v>0.6</v>
      </c>
      <c r="S54" s="701">
        <f t="shared" si="8"/>
        <v>0.71500000000000008</v>
      </c>
    </row>
    <row r="55" spans="2:19">
      <c r="B55" s="702">
        <f t="shared" si="9"/>
        <v>2037</v>
      </c>
      <c r="C55" s="703">
        <f t="shared" si="10"/>
        <v>0</v>
      </c>
      <c r="D55" s="704">
        <f t="shared" si="10"/>
        <v>0</v>
      </c>
      <c r="E55" s="704">
        <f t="shared" si="10"/>
        <v>0</v>
      </c>
      <c r="F55" s="704">
        <f t="shared" si="10"/>
        <v>0</v>
      </c>
      <c r="G55" s="704">
        <f t="shared" si="10"/>
        <v>1</v>
      </c>
      <c r="H55" s="705">
        <f t="shared" si="4"/>
        <v>1</v>
      </c>
      <c r="I55" s="703">
        <f t="shared" si="11"/>
        <v>0.2</v>
      </c>
      <c r="J55" s="704">
        <f t="shared" si="11"/>
        <v>0.3</v>
      </c>
      <c r="K55" s="704">
        <f t="shared" si="11"/>
        <v>0.25</v>
      </c>
      <c r="L55" s="704">
        <f t="shared" si="11"/>
        <v>0.05</v>
      </c>
      <c r="M55" s="704">
        <f t="shared" si="11"/>
        <v>0.2</v>
      </c>
      <c r="N55" s="705">
        <f t="shared" si="6"/>
        <v>1</v>
      </c>
      <c r="O55" s="706"/>
      <c r="R55" s="700">
        <f t="shared" si="7"/>
        <v>0.6</v>
      </c>
      <c r="S55" s="701">
        <f t="shared" si="8"/>
        <v>0.71500000000000008</v>
      </c>
    </row>
    <row r="56" spans="2:19">
      <c r="B56" s="702">
        <f t="shared" si="9"/>
        <v>2038</v>
      </c>
      <c r="C56" s="703">
        <f t="shared" si="10"/>
        <v>0</v>
      </c>
      <c r="D56" s="704">
        <f t="shared" si="10"/>
        <v>0</v>
      </c>
      <c r="E56" s="704">
        <f t="shared" si="10"/>
        <v>0</v>
      </c>
      <c r="F56" s="704">
        <f t="shared" si="10"/>
        <v>0</v>
      </c>
      <c r="G56" s="704">
        <f t="shared" si="10"/>
        <v>1</v>
      </c>
      <c r="H56" s="705">
        <f t="shared" si="4"/>
        <v>1</v>
      </c>
      <c r="I56" s="703">
        <f t="shared" si="11"/>
        <v>0.2</v>
      </c>
      <c r="J56" s="704">
        <f t="shared" si="11"/>
        <v>0.3</v>
      </c>
      <c r="K56" s="704">
        <f t="shared" si="11"/>
        <v>0.25</v>
      </c>
      <c r="L56" s="704">
        <f t="shared" si="11"/>
        <v>0.05</v>
      </c>
      <c r="M56" s="704">
        <f t="shared" si="11"/>
        <v>0.2</v>
      </c>
      <c r="N56" s="705">
        <f t="shared" si="6"/>
        <v>1</v>
      </c>
      <c r="O56" s="706"/>
      <c r="R56" s="700">
        <f t="shared" si="7"/>
        <v>0.6</v>
      </c>
      <c r="S56" s="701">
        <f t="shared" si="8"/>
        <v>0.71500000000000008</v>
      </c>
    </row>
    <row r="57" spans="2:19">
      <c r="B57" s="702">
        <f t="shared" si="9"/>
        <v>2039</v>
      </c>
      <c r="C57" s="703">
        <f t="shared" si="10"/>
        <v>0</v>
      </c>
      <c r="D57" s="704">
        <f t="shared" si="10"/>
        <v>0</v>
      </c>
      <c r="E57" s="704">
        <f t="shared" si="10"/>
        <v>0</v>
      </c>
      <c r="F57" s="704">
        <f t="shared" si="10"/>
        <v>0</v>
      </c>
      <c r="G57" s="704">
        <f t="shared" si="10"/>
        <v>1</v>
      </c>
      <c r="H57" s="705">
        <f t="shared" si="4"/>
        <v>1</v>
      </c>
      <c r="I57" s="703">
        <f t="shared" si="11"/>
        <v>0.2</v>
      </c>
      <c r="J57" s="704">
        <f t="shared" si="11"/>
        <v>0.3</v>
      </c>
      <c r="K57" s="704">
        <f t="shared" si="11"/>
        <v>0.25</v>
      </c>
      <c r="L57" s="704">
        <f t="shared" si="11"/>
        <v>0.05</v>
      </c>
      <c r="M57" s="704">
        <f t="shared" si="11"/>
        <v>0.2</v>
      </c>
      <c r="N57" s="705">
        <f t="shared" si="6"/>
        <v>1</v>
      </c>
      <c r="O57" s="706"/>
      <c r="R57" s="700">
        <f t="shared" si="7"/>
        <v>0.6</v>
      </c>
      <c r="S57" s="701">
        <f t="shared" si="8"/>
        <v>0.71500000000000008</v>
      </c>
    </row>
    <row r="58" spans="2:19">
      <c r="B58" s="702">
        <f t="shared" si="9"/>
        <v>2040</v>
      </c>
      <c r="C58" s="703">
        <f t="shared" si="10"/>
        <v>0</v>
      </c>
      <c r="D58" s="704">
        <f t="shared" si="10"/>
        <v>0</v>
      </c>
      <c r="E58" s="704">
        <f t="shared" si="10"/>
        <v>0</v>
      </c>
      <c r="F58" s="704">
        <f t="shared" si="10"/>
        <v>0</v>
      </c>
      <c r="G58" s="704">
        <f t="shared" si="10"/>
        <v>1</v>
      </c>
      <c r="H58" s="705">
        <f t="shared" si="4"/>
        <v>1</v>
      </c>
      <c r="I58" s="703">
        <f t="shared" si="11"/>
        <v>0.2</v>
      </c>
      <c r="J58" s="704">
        <f t="shared" si="11"/>
        <v>0.3</v>
      </c>
      <c r="K58" s="704">
        <f t="shared" si="11"/>
        <v>0.25</v>
      </c>
      <c r="L58" s="704">
        <f t="shared" si="11"/>
        <v>0.05</v>
      </c>
      <c r="M58" s="704">
        <f t="shared" si="11"/>
        <v>0.2</v>
      </c>
      <c r="N58" s="705">
        <f t="shared" si="6"/>
        <v>1</v>
      </c>
      <c r="O58" s="706"/>
      <c r="R58" s="700">
        <f t="shared" si="7"/>
        <v>0.6</v>
      </c>
      <c r="S58" s="701">
        <f t="shared" si="8"/>
        <v>0.71500000000000008</v>
      </c>
    </row>
    <row r="59" spans="2:19">
      <c r="B59" s="702">
        <f t="shared" si="9"/>
        <v>2041</v>
      </c>
      <c r="C59" s="703">
        <f t="shared" si="10"/>
        <v>0</v>
      </c>
      <c r="D59" s="704">
        <f t="shared" si="10"/>
        <v>0</v>
      </c>
      <c r="E59" s="704">
        <f t="shared" si="10"/>
        <v>0</v>
      </c>
      <c r="F59" s="704">
        <f t="shared" si="10"/>
        <v>0</v>
      </c>
      <c r="G59" s="704">
        <f t="shared" si="10"/>
        <v>1</v>
      </c>
      <c r="H59" s="705">
        <f t="shared" si="4"/>
        <v>1</v>
      </c>
      <c r="I59" s="703">
        <f t="shared" si="11"/>
        <v>0.2</v>
      </c>
      <c r="J59" s="704">
        <f t="shared" si="11"/>
        <v>0.3</v>
      </c>
      <c r="K59" s="704">
        <f t="shared" si="11"/>
        <v>0.25</v>
      </c>
      <c r="L59" s="704">
        <f t="shared" si="11"/>
        <v>0.05</v>
      </c>
      <c r="M59" s="704">
        <f t="shared" si="11"/>
        <v>0.2</v>
      </c>
      <c r="N59" s="705">
        <f t="shared" si="6"/>
        <v>1</v>
      </c>
      <c r="O59" s="706"/>
      <c r="R59" s="700">
        <f t="shared" si="7"/>
        <v>0.6</v>
      </c>
      <c r="S59" s="701">
        <f t="shared" si="8"/>
        <v>0.71500000000000008</v>
      </c>
    </row>
    <row r="60" spans="2:19">
      <c r="B60" s="702">
        <f t="shared" si="9"/>
        <v>2042</v>
      </c>
      <c r="C60" s="703">
        <f t="shared" si="10"/>
        <v>0</v>
      </c>
      <c r="D60" s="704">
        <f t="shared" si="10"/>
        <v>0</v>
      </c>
      <c r="E60" s="704">
        <f t="shared" si="10"/>
        <v>0</v>
      </c>
      <c r="F60" s="704">
        <f t="shared" si="10"/>
        <v>0</v>
      </c>
      <c r="G60" s="704">
        <f t="shared" si="10"/>
        <v>1</v>
      </c>
      <c r="H60" s="705">
        <f t="shared" si="4"/>
        <v>1</v>
      </c>
      <c r="I60" s="703">
        <f t="shared" si="11"/>
        <v>0.2</v>
      </c>
      <c r="J60" s="704">
        <f t="shared" si="11"/>
        <v>0.3</v>
      </c>
      <c r="K60" s="704">
        <f t="shared" si="11"/>
        <v>0.25</v>
      </c>
      <c r="L60" s="704">
        <f t="shared" si="11"/>
        <v>0.05</v>
      </c>
      <c r="M60" s="704">
        <f t="shared" si="11"/>
        <v>0.2</v>
      </c>
      <c r="N60" s="705">
        <f t="shared" si="6"/>
        <v>1</v>
      </c>
      <c r="O60" s="706"/>
      <c r="R60" s="700">
        <f t="shared" si="7"/>
        <v>0.6</v>
      </c>
      <c r="S60" s="701">
        <f t="shared" si="8"/>
        <v>0.71500000000000008</v>
      </c>
    </row>
    <row r="61" spans="2:19">
      <c r="B61" s="702">
        <f t="shared" si="9"/>
        <v>2043</v>
      </c>
      <c r="C61" s="703">
        <f t="shared" si="10"/>
        <v>0</v>
      </c>
      <c r="D61" s="704">
        <f t="shared" si="10"/>
        <v>0</v>
      </c>
      <c r="E61" s="704">
        <f t="shared" si="10"/>
        <v>0</v>
      </c>
      <c r="F61" s="704">
        <f t="shared" si="10"/>
        <v>0</v>
      </c>
      <c r="G61" s="704">
        <f t="shared" si="10"/>
        <v>1</v>
      </c>
      <c r="H61" s="705">
        <f t="shared" si="4"/>
        <v>1</v>
      </c>
      <c r="I61" s="703">
        <f t="shared" si="11"/>
        <v>0.2</v>
      </c>
      <c r="J61" s="704">
        <f t="shared" si="11"/>
        <v>0.3</v>
      </c>
      <c r="K61" s="704">
        <f t="shared" si="11"/>
        <v>0.25</v>
      </c>
      <c r="L61" s="704">
        <f t="shared" si="11"/>
        <v>0.05</v>
      </c>
      <c r="M61" s="704">
        <f t="shared" si="11"/>
        <v>0.2</v>
      </c>
      <c r="N61" s="705">
        <f t="shared" si="6"/>
        <v>1</v>
      </c>
      <c r="O61" s="706"/>
      <c r="R61" s="700">
        <f t="shared" si="7"/>
        <v>0.6</v>
      </c>
      <c r="S61" s="701">
        <f t="shared" si="8"/>
        <v>0.71500000000000008</v>
      </c>
    </row>
    <row r="62" spans="2:19">
      <c r="B62" s="702">
        <f t="shared" si="9"/>
        <v>2044</v>
      </c>
      <c r="C62" s="703">
        <f t="shared" si="10"/>
        <v>0</v>
      </c>
      <c r="D62" s="704">
        <f t="shared" si="10"/>
        <v>0</v>
      </c>
      <c r="E62" s="704">
        <f t="shared" si="10"/>
        <v>0</v>
      </c>
      <c r="F62" s="704">
        <f t="shared" si="10"/>
        <v>0</v>
      </c>
      <c r="G62" s="704">
        <f t="shared" si="10"/>
        <v>1</v>
      </c>
      <c r="H62" s="705">
        <f t="shared" si="4"/>
        <v>1</v>
      </c>
      <c r="I62" s="703">
        <f t="shared" si="11"/>
        <v>0.2</v>
      </c>
      <c r="J62" s="704">
        <f t="shared" si="11"/>
        <v>0.3</v>
      </c>
      <c r="K62" s="704">
        <f t="shared" si="11"/>
        <v>0.25</v>
      </c>
      <c r="L62" s="704">
        <f t="shared" si="11"/>
        <v>0.05</v>
      </c>
      <c r="M62" s="704">
        <f t="shared" si="11"/>
        <v>0.2</v>
      </c>
      <c r="N62" s="705">
        <f t="shared" si="6"/>
        <v>1</v>
      </c>
      <c r="O62" s="706"/>
      <c r="R62" s="700">
        <f t="shared" si="7"/>
        <v>0.6</v>
      </c>
      <c r="S62" s="701">
        <f t="shared" si="8"/>
        <v>0.71500000000000008</v>
      </c>
    </row>
    <row r="63" spans="2:19">
      <c r="B63" s="702">
        <f t="shared" si="9"/>
        <v>2045</v>
      </c>
      <c r="C63" s="703">
        <f t="shared" si="10"/>
        <v>0</v>
      </c>
      <c r="D63" s="704">
        <f t="shared" si="10"/>
        <v>0</v>
      </c>
      <c r="E63" s="704">
        <f t="shared" si="10"/>
        <v>0</v>
      </c>
      <c r="F63" s="704">
        <f t="shared" si="10"/>
        <v>0</v>
      </c>
      <c r="G63" s="704">
        <f t="shared" si="10"/>
        <v>1</v>
      </c>
      <c r="H63" s="705">
        <f t="shared" si="4"/>
        <v>1</v>
      </c>
      <c r="I63" s="703">
        <f t="shared" si="11"/>
        <v>0.2</v>
      </c>
      <c r="J63" s="704">
        <f t="shared" si="11"/>
        <v>0.3</v>
      </c>
      <c r="K63" s="704">
        <f t="shared" si="11"/>
        <v>0.25</v>
      </c>
      <c r="L63" s="704">
        <f t="shared" si="11"/>
        <v>0.05</v>
      </c>
      <c r="M63" s="704">
        <f t="shared" si="11"/>
        <v>0.2</v>
      </c>
      <c r="N63" s="705">
        <f t="shared" si="6"/>
        <v>1</v>
      </c>
      <c r="O63" s="706"/>
      <c r="R63" s="700">
        <f t="shared" si="7"/>
        <v>0.6</v>
      </c>
      <c r="S63" s="701">
        <f t="shared" si="8"/>
        <v>0.71500000000000008</v>
      </c>
    </row>
    <row r="64" spans="2:19">
      <c r="B64" s="702">
        <f t="shared" si="9"/>
        <v>2046</v>
      </c>
      <c r="C64" s="703">
        <f t="shared" si="10"/>
        <v>0</v>
      </c>
      <c r="D64" s="704">
        <f t="shared" si="10"/>
        <v>0</v>
      </c>
      <c r="E64" s="704">
        <f t="shared" si="10"/>
        <v>0</v>
      </c>
      <c r="F64" s="704">
        <f t="shared" si="10"/>
        <v>0</v>
      </c>
      <c r="G64" s="704">
        <f t="shared" si="10"/>
        <v>1</v>
      </c>
      <c r="H64" s="705">
        <f t="shared" si="4"/>
        <v>1</v>
      </c>
      <c r="I64" s="703">
        <f t="shared" si="11"/>
        <v>0.2</v>
      </c>
      <c r="J64" s="704">
        <f t="shared" si="11"/>
        <v>0.3</v>
      </c>
      <c r="K64" s="704">
        <f t="shared" si="11"/>
        <v>0.25</v>
      </c>
      <c r="L64" s="704">
        <f t="shared" si="11"/>
        <v>0.05</v>
      </c>
      <c r="M64" s="704">
        <f t="shared" si="11"/>
        <v>0.2</v>
      </c>
      <c r="N64" s="705">
        <f t="shared" si="6"/>
        <v>1</v>
      </c>
      <c r="O64" s="706"/>
      <c r="R64" s="700">
        <f t="shared" si="7"/>
        <v>0.6</v>
      </c>
      <c r="S64" s="701">
        <f t="shared" si="8"/>
        <v>0.71500000000000008</v>
      </c>
    </row>
    <row r="65" spans="2:19">
      <c r="B65" s="702">
        <f t="shared" si="9"/>
        <v>2047</v>
      </c>
      <c r="C65" s="703">
        <f t="shared" si="10"/>
        <v>0</v>
      </c>
      <c r="D65" s="704">
        <f t="shared" si="10"/>
        <v>0</v>
      </c>
      <c r="E65" s="704">
        <f t="shared" si="10"/>
        <v>0</v>
      </c>
      <c r="F65" s="704">
        <f t="shared" si="10"/>
        <v>0</v>
      </c>
      <c r="G65" s="704">
        <f t="shared" si="10"/>
        <v>1</v>
      </c>
      <c r="H65" s="705">
        <f t="shared" si="4"/>
        <v>1</v>
      </c>
      <c r="I65" s="703">
        <f t="shared" si="11"/>
        <v>0.2</v>
      </c>
      <c r="J65" s="704">
        <f t="shared" si="11"/>
        <v>0.3</v>
      </c>
      <c r="K65" s="704">
        <f t="shared" si="11"/>
        <v>0.25</v>
      </c>
      <c r="L65" s="704">
        <f t="shared" si="11"/>
        <v>0.05</v>
      </c>
      <c r="M65" s="704">
        <f t="shared" si="11"/>
        <v>0.2</v>
      </c>
      <c r="N65" s="705">
        <f t="shared" si="6"/>
        <v>1</v>
      </c>
      <c r="O65" s="706"/>
      <c r="R65" s="700">
        <f t="shared" si="7"/>
        <v>0.6</v>
      </c>
      <c r="S65" s="701">
        <f t="shared" si="8"/>
        <v>0.71500000000000008</v>
      </c>
    </row>
    <row r="66" spans="2:19">
      <c r="B66" s="702">
        <f t="shared" si="9"/>
        <v>2048</v>
      </c>
      <c r="C66" s="703">
        <f t="shared" si="10"/>
        <v>0</v>
      </c>
      <c r="D66" s="704">
        <f t="shared" si="10"/>
        <v>0</v>
      </c>
      <c r="E66" s="704">
        <f t="shared" si="10"/>
        <v>0</v>
      </c>
      <c r="F66" s="704">
        <f t="shared" si="10"/>
        <v>0</v>
      </c>
      <c r="G66" s="704">
        <f t="shared" si="10"/>
        <v>1</v>
      </c>
      <c r="H66" s="705">
        <f t="shared" si="4"/>
        <v>1</v>
      </c>
      <c r="I66" s="703">
        <f t="shared" si="11"/>
        <v>0.2</v>
      </c>
      <c r="J66" s="704">
        <f t="shared" si="11"/>
        <v>0.3</v>
      </c>
      <c r="K66" s="704">
        <f t="shared" si="11"/>
        <v>0.25</v>
      </c>
      <c r="L66" s="704">
        <f t="shared" si="11"/>
        <v>0.05</v>
      </c>
      <c r="M66" s="704">
        <f t="shared" si="11"/>
        <v>0.2</v>
      </c>
      <c r="N66" s="705">
        <f t="shared" si="6"/>
        <v>1</v>
      </c>
      <c r="O66" s="706"/>
      <c r="R66" s="700">
        <f t="shared" si="7"/>
        <v>0.6</v>
      </c>
      <c r="S66" s="701">
        <f t="shared" si="8"/>
        <v>0.71500000000000008</v>
      </c>
    </row>
    <row r="67" spans="2:19">
      <c r="B67" s="702">
        <f t="shared" si="9"/>
        <v>2049</v>
      </c>
      <c r="C67" s="703">
        <f t="shared" si="10"/>
        <v>0</v>
      </c>
      <c r="D67" s="704">
        <f t="shared" si="10"/>
        <v>0</v>
      </c>
      <c r="E67" s="704">
        <f t="shared" si="10"/>
        <v>0</v>
      </c>
      <c r="F67" s="704">
        <f t="shared" si="10"/>
        <v>0</v>
      </c>
      <c r="G67" s="704">
        <f t="shared" si="10"/>
        <v>1</v>
      </c>
      <c r="H67" s="705">
        <f t="shared" si="4"/>
        <v>1</v>
      </c>
      <c r="I67" s="703">
        <f t="shared" si="11"/>
        <v>0.2</v>
      </c>
      <c r="J67" s="704">
        <f t="shared" si="11"/>
        <v>0.3</v>
      </c>
      <c r="K67" s="704">
        <f t="shared" si="11"/>
        <v>0.25</v>
      </c>
      <c r="L67" s="704">
        <f t="shared" si="11"/>
        <v>0.05</v>
      </c>
      <c r="M67" s="704">
        <f t="shared" si="11"/>
        <v>0.2</v>
      </c>
      <c r="N67" s="705">
        <f t="shared" si="6"/>
        <v>1</v>
      </c>
      <c r="O67" s="706"/>
      <c r="R67" s="700">
        <f t="shared" si="7"/>
        <v>0.6</v>
      </c>
      <c r="S67" s="701">
        <f t="shared" si="8"/>
        <v>0.71500000000000008</v>
      </c>
    </row>
    <row r="68" spans="2:19">
      <c r="B68" s="702">
        <f t="shared" si="9"/>
        <v>2050</v>
      </c>
      <c r="C68" s="703">
        <f t="shared" si="10"/>
        <v>0</v>
      </c>
      <c r="D68" s="704">
        <f t="shared" si="10"/>
        <v>0</v>
      </c>
      <c r="E68" s="704">
        <f t="shared" si="10"/>
        <v>0</v>
      </c>
      <c r="F68" s="704">
        <f t="shared" si="10"/>
        <v>0</v>
      </c>
      <c r="G68" s="704">
        <f t="shared" si="10"/>
        <v>1</v>
      </c>
      <c r="H68" s="705">
        <f t="shared" si="4"/>
        <v>1</v>
      </c>
      <c r="I68" s="703">
        <f t="shared" si="11"/>
        <v>0.2</v>
      </c>
      <c r="J68" s="704">
        <f t="shared" si="11"/>
        <v>0.3</v>
      </c>
      <c r="K68" s="704">
        <f t="shared" si="11"/>
        <v>0.25</v>
      </c>
      <c r="L68" s="704">
        <f t="shared" si="11"/>
        <v>0.05</v>
      </c>
      <c r="M68" s="704">
        <f t="shared" si="11"/>
        <v>0.2</v>
      </c>
      <c r="N68" s="705">
        <f t="shared" si="6"/>
        <v>1</v>
      </c>
      <c r="O68" s="706"/>
      <c r="R68" s="700">
        <f t="shared" si="7"/>
        <v>0.6</v>
      </c>
      <c r="S68" s="701">
        <f t="shared" si="8"/>
        <v>0.71500000000000008</v>
      </c>
    </row>
    <row r="69" spans="2:19">
      <c r="B69" s="702">
        <f t="shared" si="9"/>
        <v>2051</v>
      </c>
      <c r="C69" s="703">
        <f t="shared" si="10"/>
        <v>0</v>
      </c>
      <c r="D69" s="704">
        <f t="shared" si="10"/>
        <v>0</v>
      </c>
      <c r="E69" s="704">
        <f t="shared" si="10"/>
        <v>0</v>
      </c>
      <c r="F69" s="704">
        <f t="shared" si="10"/>
        <v>0</v>
      </c>
      <c r="G69" s="704">
        <f t="shared" si="10"/>
        <v>1</v>
      </c>
      <c r="H69" s="705">
        <f t="shared" si="4"/>
        <v>1</v>
      </c>
      <c r="I69" s="703">
        <f t="shared" si="11"/>
        <v>0.2</v>
      </c>
      <c r="J69" s="704">
        <f t="shared" si="11"/>
        <v>0.3</v>
      </c>
      <c r="K69" s="704">
        <f t="shared" si="11"/>
        <v>0.25</v>
      </c>
      <c r="L69" s="704">
        <f t="shared" si="11"/>
        <v>0.05</v>
      </c>
      <c r="M69" s="704">
        <f t="shared" si="11"/>
        <v>0.2</v>
      </c>
      <c r="N69" s="705">
        <f t="shared" si="6"/>
        <v>1</v>
      </c>
      <c r="O69" s="706"/>
      <c r="R69" s="700">
        <f t="shared" si="7"/>
        <v>0.6</v>
      </c>
      <c r="S69" s="701">
        <f t="shared" si="8"/>
        <v>0.71500000000000008</v>
      </c>
    </row>
    <row r="70" spans="2:19">
      <c r="B70" s="702">
        <f t="shared" si="9"/>
        <v>2052</v>
      </c>
      <c r="C70" s="703">
        <f t="shared" si="10"/>
        <v>0</v>
      </c>
      <c r="D70" s="704">
        <f t="shared" si="10"/>
        <v>0</v>
      </c>
      <c r="E70" s="704">
        <f t="shared" si="10"/>
        <v>0</v>
      </c>
      <c r="F70" s="704">
        <f t="shared" si="10"/>
        <v>0</v>
      </c>
      <c r="G70" s="704">
        <f t="shared" si="10"/>
        <v>1</v>
      </c>
      <c r="H70" s="705">
        <f t="shared" si="4"/>
        <v>1</v>
      </c>
      <c r="I70" s="703">
        <f t="shared" si="11"/>
        <v>0.2</v>
      </c>
      <c r="J70" s="704">
        <f t="shared" si="11"/>
        <v>0.3</v>
      </c>
      <c r="K70" s="704">
        <f t="shared" si="11"/>
        <v>0.25</v>
      </c>
      <c r="L70" s="704">
        <f t="shared" si="11"/>
        <v>0.05</v>
      </c>
      <c r="M70" s="704">
        <f t="shared" si="11"/>
        <v>0.2</v>
      </c>
      <c r="N70" s="705">
        <f t="shared" si="6"/>
        <v>1</v>
      </c>
      <c r="O70" s="706"/>
      <c r="R70" s="700">
        <f t="shared" si="7"/>
        <v>0.6</v>
      </c>
      <c r="S70" s="701">
        <f t="shared" si="8"/>
        <v>0.71500000000000008</v>
      </c>
    </row>
    <row r="71" spans="2:19">
      <c r="B71" s="702">
        <f t="shared" si="9"/>
        <v>2053</v>
      </c>
      <c r="C71" s="703">
        <f t="shared" si="10"/>
        <v>0</v>
      </c>
      <c r="D71" s="704">
        <f t="shared" si="10"/>
        <v>0</v>
      </c>
      <c r="E71" s="704">
        <f t="shared" si="10"/>
        <v>0</v>
      </c>
      <c r="F71" s="704">
        <f t="shared" si="10"/>
        <v>0</v>
      </c>
      <c r="G71" s="704">
        <f t="shared" si="10"/>
        <v>1</v>
      </c>
      <c r="H71" s="705">
        <f t="shared" si="4"/>
        <v>1</v>
      </c>
      <c r="I71" s="703">
        <f t="shared" si="11"/>
        <v>0.2</v>
      </c>
      <c r="J71" s="704">
        <f t="shared" si="11"/>
        <v>0.3</v>
      </c>
      <c r="K71" s="704">
        <f t="shared" si="11"/>
        <v>0.25</v>
      </c>
      <c r="L71" s="704">
        <f t="shared" si="11"/>
        <v>0.05</v>
      </c>
      <c r="M71" s="704">
        <f t="shared" si="11"/>
        <v>0.2</v>
      </c>
      <c r="N71" s="705">
        <f t="shared" si="6"/>
        <v>1</v>
      </c>
      <c r="O71" s="706"/>
      <c r="R71" s="700">
        <f t="shared" si="7"/>
        <v>0.6</v>
      </c>
      <c r="S71" s="701">
        <f t="shared" si="8"/>
        <v>0.71500000000000008</v>
      </c>
    </row>
    <row r="72" spans="2:19">
      <c r="B72" s="702">
        <f t="shared" si="9"/>
        <v>2054</v>
      </c>
      <c r="C72" s="703">
        <f t="shared" si="10"/>
        <v>0</v>
      </c>
      <c r="D72" s="704">
        <f t="shared" si="10"/>
        <v>0</v>
      </c>
      <c r="E72" s="704">
        <f t="shared" si="10"/>
        <v>0</v>
      </c>
      <c r="F72" s="704">
        <f t="shared" si="10"/>
        <v>0</v>
      </c>
      <c r="G72" s="704">
        <f t="shared" si="10"/>
        <v>1</v>
      </c>
      <c r="H72" s="705">
        <f t="shared" si="4"/>
        <v>1</v>
      </c>
      <c r="I72" s="703">
        <f t="shared" si="11"/>
        <v>0.2</v>
      </c>
      <c r="J72" s="704">
        <f t="shared" si="11"/>
        <v>0.3</v>
      </c>
      <c r="K72" s="704">
        <f t="shared" si="11"/>
        <v>0.25</v>
      </c>
      <c r="L72" s="704">
        <f t="shared" si="11"/>
        <v>0.05</v>
      </c>
      <c r="M72" s="704">
        <f t="shared" si="11"/>
        <v>0.2</v>
      </c>
      <c r="N72" s="705">
        <f t="shared" si="6"/>
        <v>1</v>
      </c>
      <c r="O72" s="706"/>
      <c r="R72" s="700">
        <f t="shared" si="7"/>
        <v>0.6</v>
      </c>
      <c r="S72" s="701">
        <f t="shared" si="8"/>
        <v>0.71500000000000008</v>
      </c>
    </row>
    <row r="73" spans="2:19">
      <c r="B73" s="702">
        <f t="shared" si="9"/>
        <v>2055</v>
      </c>
      <c r="C73" s="703">
        <f t="shared" si="10"/>
        <v>0</v>
      </c>
      <c r="D73" s="704">
        <f t="shared" si="10"/>
        <v>0</v>
      </c>
      <c r="E73" s="704">
        <f t="shared" si="10"/>
        <v>0</v>
      </c>
      <c r="F73" s="704">
        <f t="shared" si="10"/>
        <v>0</v>
      </c>
      <c r="G73" s="704">
        <f t="shared" si="10"/>
        <v>1</v>
      </c>
      <c r="H73" s="705">
        <f t="shared" si="4"/>
        <v>1</v>
      </c>
      <c r="I73" s="703">
        <f t="shared" si="11"/>
        <v>0.2</v>
      </c>
      <c r="J73" s="704">
        <f t="shared" si="11"/>
        <v>0.3</v>
      </c>
      <c r="K73" s="704">
        <f t="shared" si="11"/>
        <v>0.25</v>
      </c>
      <c r="L73" s="704">
        <f t="shared" si="11"/>
        <v>0.05</v>
      </c>
      <c r="M73" s="704">
        <f t="shared" si="11"/>
        <v>0.2</v>
      </c>
      <c r="N73" s="705">
        <f t="shared" si="6"/>
        <v>1</v>
      </c>
      <c r="O73" s="706"/>
      <c r="R73" s="700">
        <f t="shared" si="7"/>
        <v>0.6</v>
      </c>
      <c r="S73" s="701">
        <f t="shared" si="8"/>
        <v>0.71500000000000008</v>
      </c>
    </row>
    <row r="74" spans="2:19">
      <c r="B74" s="702">
        <f t="shared" si="9"/>
        <v>2056</v>
      </c>
      <c r="C74" s="703">
        <f t="shared" si="10"/>
        <v>0</v>
      </c>
      <c r="D74" s="704">
        <f t="shared" si="10"/>
        <v>0</v>
      </c>
      <c r="E74" s="704">
        <f t="shared" si="10"/>
        <v>0</v>
      </c>
      <c r="F74" s="704">
        <f t="shared" si="10"/>
        <v>0</v>
      </c>
      <c r="G74" s="704">
        <f t="shared" si="10"/>
        <v>1</v>
      </c>
      <c r="H74" s="705">
        <f t="shared" si="4"/>
        <v>1</v>
      </c>
      <c r="I74" s="703">
        <f t="shared" si="11"/>
        <v>0.2</v>
      </c>
      <c r="J74" s="704">
        <f t="shared" si="11"/>
        <v>0.3</v>
      </c>
      <c r="K74" s="704">
        <f t="shared" si="11"/>
        <v>0.25</v>
      </c>
      <c r="L74" s="704">
        <f t="shared" si="11"/>
        <v>0.05</v>
      </c>
      <c r="M74" s="704">
        <f t="shared" si="11"/>
        <v>0.2</v>
      </c>
      <c r="N74" s="705">
        <f t="shared" si="6"/>
        <v>1</v>
      </c>
      <c r="O74" s="706"/>
      <c r="R74" s="700">
        <f t="shared" si="7"/>
        <v>0.6</v>
      </c>
      <c r="S74" s="701">
        <f t="shared" si="8"/>
        <v>0.71500000000000008</v>
      </c>
    </row>
    <row r="75" spans="2:19">
      <c r="B75" s="702">
        <f t="shared" si="9"/>
        <v>2057</v>
      </c>
      <c r="C75" s="703">
        <f t="shared" si="10"/>
        <v>0</v>
      </c>
      <c r="D75" s="704">
        <f t="shared" si="10"/>
        <v>0</v>
      </c>
      <c r="E75" s="704">
        <f t="shared" si="10"/>
        <v>0</v>
      </c>
      <c r="F75" s="704">
        <f t="shared" si="10"/>
        <v>0</v>
      </c>
      <c r="G75" s="704">
        <f t="shared" si="10"/>
        <v>1</v>
      </c>
      <c r="H75" s="705">
        <f t="shared" si="4"/>
        <v>1</v>
      </c>
      <c r="I75" s="703">
        <f t="shared" si="11"/>
        <v>0.2</v>
      </c>
      <c r="J75" s="704">
        <f t="shared" si="11"/>
        <v>0.3</v>
      </c>
      <c r="K75" s="704">
        <f t="shared" si="11"/>
        <v>0.25</v>
      </c>
      <c r="L75" s="704">
        <f t="shared" si="11"/>
        <v>0.05</v>
      </c>
      <c r="M75" s="704">
        <f t="shared" si="11"/>
        <v>0.2</v>
      </c>
      <c r="N75" s="705">
        <f t="shared" si="6"/>
        <v>1</v>
      </c>
      <c r="O75" s="706"/>
      <c r="R75" s="700">
        <f t="shared" si="7"/>
        <v>0.6</v>
      </c>
      <c r="S75" s="701">
        <f t="shared" si="8"/>
        <v>0.71500000000000008</v>
      </c>
    </row>
    <row r="76" spans="2:19">
      <c r="B76" s="702">
        <f t="shared" si="9"/>
        <v>2058</v>
      </c>
      <c r="C76" s="703">
        <f t="shared" si="10"/>
        <v>0</v>
      </c>
      <c r="D76" s="704">
        <f t="shared" si="10"/>
        <v>0</v>
      </c>
      <c r="E76" s="704">
        <f t="shared" si="10"/>
        <v>0</v>
      </c>
      <c r="F76" s="704">
        <f t="shared" si="10"/>
        <v>0</v>
      </c>
      <c r="G76" s="704">
        <f t="shared" si="10"/>
        <v>1</v>
      </c>
      <c r="H76" s="705">
        <f t="shared" si="4"/>
        <v>1</v>
      </c>
      <c r="I76" s="703">
        <f t="shared" si="11"/>
        <v>0.2</v>
      </c>
      <c r="J76" s="704">
        <f t="shared" si="11"/>
        <v>0.3</v>
      </c>
      <c r="K76" s="704">
        <f t="shared" si="11"/>
        <v>0.25</v>
      </c>
      <c r="L76" s="704">
        <f t="shared" si="11"/>
        <v>0.05</v>
      </c>
      <c r="M76" s="704">
        <f t="shared" si="11"/>
        <v>0.2</v>
      </c>
      <c r="N76" s="705">
        <f t="shared" si="6"/>
        <v>1</v>
      </c>
      <c r="O76" s="706"/>
      <c r="R76" s="700">
        <f t="shared" si="7"/>
        <v>0.6</v>
      </c>
      <c r="S76" s="701">
        <f t="shared" si="8"/>
        <v>0.71500000000000008</v>
      </c>
    </row>
    <row r="77" spans="2:19">
      <c r="B77" s="702">
        <f t="shared" si="9"/>
        <v>2059</v>
      </c>
      <c r="C77" s="703">
        <f t="shared" si="10"/>
        <v>0</v>
      </c>
      <c r="D77" s="704">
        <f t="shared" si="10"/>
        <v>0</v>
      </c>
      <c r="E77" s="704">
        <f t="shared" si="10"/>
        <v>0</v>
      </c>
      <c r="F77" s="704">
        <f t="shared" si="10"/>
        <v>0</v>
      </c>
      <c r="G77" s="704">
        <f t="shared" si="10"/>
        <v>1</v>
      </c>
      <c r="H77" s="705">
        <f t="shared" si="4"/>
        <v>1</v>
      </c>
      <c r="I77" s="703">
        <f t="shared" si="11"/>
        <v>0.2</v>
      </c>
      <c r="J77" s="704">
        <f t="shared" si="11"/>
        <v>0.3</v>
      </c>
      <c r="K77" s="704">
        <f t="shared" si="11"/>
        <v>0.25</v>
      </c>
      <c r="L77" s="704">
        <f t="shared" si="11"/>
        <v>0.05</v>
      </c>
      <c r="M77" s="704">
        <f t="shared" si="11"/>
        <v>0.2</v>
      </c>
      <c r="N77" s="705">
        <f t="shared" si="6"/>
        <v>1</v>
      </c>
      <c r="O77" s="706"/>
      <c r="R77" s="700">
        <f t="shared" si="7"/>
        <v>0.6</v>
      </c>
      <c r="S77" s="701">
        <f t="shared" si="8"/>
        <v>0.71500000000000008</v>
      </c>
    </row>
    <row r="78" spans="2:19">
      <c r="B78" s="702">
        <f t="shared" si="9"/>
        <v>2060</v>
      </c>
      <c r="C78" s="703">
        <f t="shared" si="10"/>
        <v>0</v>
      </c>
      <c r="D78" s="704">
        <f t="shared" si="10"/>
        <v>0</v>
      </c>
      <c r="E78" s="704">
        <f t="shared" si="10"/>
        <v>0</v>
      </c>
      <c r="F78" s="704">
        <f t="shared" si="10"/>
        <v>0</v>
      </c>
      <c r="G78" s="704">
        <f t="shared" si="10"/>
        <v>1</v>
      </c>
      <c r="H78" s="705">
        <f t="shared" si="4"/>
        <v>1</v>
      </c>
      <c r="I78" s="703">
        <f t="shared" si="11"/>
        <v>0.2</v>
      </c>
      <c r="J78" s="704">
        <f t="shared" si="11"/>
        <v>0.3</v>
      </c>
      <c r="K78" s="704">
        <f t="shared" si="11"/>
        <v>0.25</v>
      </c>
      <c r="L78" s="704">
        <f t="shared" si="11"/>
        <v>0.05</v>
      </c>
      <c r="M78" s="704">
        <f t="shared" si="11"/>
        <v>0.2</v>
      </c>
      <c r="N78" s="705">
        <f t="shared" si="6"/>
        <v>1</v>
      </c>
      <c r="O78" s="706"/>
      <c r="R78" s="700">
        <f t="shared" si="7"/>
        <v>0.6</v>
      </c>
      <c r="S78" s="701">
        <f t="shared" si="8"/>
        <v>0.71500000000000008</v>
      </c>
    </row>
    <row r="79" spans="2:19">
      <c r="B79" s="702">
        <f t="shared" si="9"/>
        <v>2061</v>
      </c>
      <c r="C79" s="703">
        <f t="shared" si="10"/>
        <v>0</v>
      </c>
      <c r="D79" s="704">
        <f t="shared" si="10"/>
        <v>0</v>
      </c>
      <c r="E79" s="704">
        <f t="shared" si="10"/>
        <v>0</v>
      </c>
      <c r="F79" s="704">
        <f t="shared" si="10"/>
        <v>0</v>
      </c>
      <c r="G79" s="704">
        <f t="shared" si="10"/>
        <v>1</v>
      </c>
      <c r="H79" s="705">
        <f t="shared" si="4"/>
        <v>1</v>
      </c>
      <c r="I79" s="703">
        <f t="shared" si="11"/>
        <v>0.2</v>
      </c>
      <c r="J79" s="704">
        <f t="shared" si="11"/>
        <v>0.3</v>
      </c>
      <c r="K79" s="704">
        <f t="shared" si="11"/>
        <v>0.25</v>
      </c>
      <c r="L79" s="704">
        <f t="shared" si="11"/>
        <v>0.05</v>
      </c>
      <c r="M79" s="704">
        <f t="shared" si="11"/>
        <v>0.2</v>
      </c>
      <c r="N79" s="705">
        <f t="shared" si="6"/>
        <v>1</v>
      </c>
      <c r="O79" s="706"/>
      <c r="R79" s="700">
        <f t="shared" si="7"/>
        <v>0.6</v>
      </c>
      <c r="S79" s="701">
        <f t="shared" si="8"/>
        <v>0.71500000000000008</v>
      </c>
    </row>
    <row r="80" spans="2:19">
      <c r="B80" s="702">
        <f t="shared" si="9"/>
        <v>2062</v>
      </c>
      <c r="C80" s="703">
        <f t="shared" si="10"/>
        <v>0</v>
      </c>
      <c r="D80" s="704">
        <f t="shared" si="10"/>
        <v>0</v>
      </c>
      <c r="E80" s="704">
        <f t="shared" si="10"/>
        <v>0</v>
      </c>
      <c r="F80" s="704">
        <f t="shared" si="10"/>
        <v>0</v>
      </c>
      <c r="G80" s="704">
        <f t="shared" si="10"/>
        <v>1</v>
      </c>
      <c r="H80" s="705">
        <f t="shared" si="4"/>
        <v>1</v>
      </c>
      <c r="I80" s="703">
        <f t="shared" si="11"/>
        <v>0.2</v>
      </c>
      <c r="J80" s="704">
        <f t="shared" si="11"/>
        <v>0.3</v>
      </c>
      <c r="K80" s="704">
        <f t="shared" si="11"/>
        <v>0.25</v>
      </c>
      <c r="L80" s="704">
        <f t="shared" si="11"/>
        <v>0.05</v>
      </c>
      <c r="M80" s="704">
        <f t="shared" si="11"/>
        <v>0.2</v>
      </c>
      <c r="N80" s="705">
        <f t="shared" si="6"/>
        <v>1</v>
      </c>
      <c r="O80" s="706"/>
      <c r="R80" s="700">
        <f t="shared" si="7"/>
        <v>0.6</v>
      </c>
      <c r="S80" s="701">
        <f t="shared" si="8"/>
        <v>0.71500000000000008</v>
      </c>
    </row>
    <row r="81" spans="2:19">
      <c r="B81" s="702">
        <f t="shared" si="9"/>
        <v>2063</v>
      </c>
      <c r="C81" s="703">
        <f t="shared" si="10"/>
        <v>0</v>
      </c>
      <c r="D81" s="704">
        <f t="shared" si="10"/>
        <v>0</v>
      </c>
      <c r="E81" s="704">
        <f t="shared" si="10"/>
        <v>0</v>
      </c>
      <c r="F81" s="704">
        <f t="shared" si="10"/>
        <v>0</v>
      </c>
      <c r="G81" s="704">
        <f t="shared" si="10"/>
        <v>1</v>
      </c>
      <c r="H81" s="705">
        <f t="shared" si="4"/>
        <v>1</v>
      </c>
      <c r="I81" s="703">
        <f t="shared" si="11"/>
        <v>0.2</v>
      </c>
      <c r="J81" s="704">
        <f t="shared" si="11"/>
        <v>0.3</v>
      </c>
      <c r="K81" s="704">
        <f t="shared" si="11"/>
        <v>0.25</v>
      </c>
      <c r="L81" s="704">
        <f t="shared" si="11"/>
        <v>0.05</v>
      </c>
      <c r="M81" s="704">
        <f t="shared" si="11"/>
        <v>0.2</v>
      </c>
      <c r="N81" s="705">
        <f t="shared" si="6"/>
        <v>1</v>
      </c>
      <c r="O81" s="706"/>
      <c r="R81" s="700">
        <f t="shared" si="7"/>
        <v>0.6</v>
      </c>
      <c r="S81" s="701">
        <f t="shared" si="8"/>
        <v>0.71500000000000008</v>
      </c>
    </row>
    <row r="82" spans="2:19">
      <c r="B82" s="702">
        <f t="shared" si="9"/>
        <v>2064</v>
      </c>
      <c r="C82" s="703">
        <f t="shared" si="10"/>
        <v>0</v>
      </c>
      <c r="D82" s="704">
        <f t="shared" si="10"/>
        <v>0</v>
      </c>
      <c r="E82" s="704">
        <f t="shared" si="10"/>
        <v>0</v>
      </c>
      <c r="F82" s="704">
        <f t="shared" si="10"/>
        <v>0</v>
      </c>
      <c r="G82" s="704">
        <f t="shared" si="10"/>
        <v>1</v>
      </c>
      <c r="H82" s="705">
        <f t="shared" si="4"/>
        <v>1</v>
      </c>
      <c r="I82" s="703">
        <f t="shared" si="11"/>
        <v>0.2</v>
      </c>
      <c r="J82" s="704">
        <f t="shared" si="11"/>
        <v>0.3</v>
      </c>
      <c r="K82" s="704">
        <f t="shared" si="11"/>
        <v>0.25</v>
      </c>
      <c r="L82" s="704">
        <f t="shared" si="11"/>
        <v>0.05</v>
      </c>
      <c r="M82" s="704">
        <f t="shared" si="11"/>
        <v>0.2</v>
      </c>
      <c r="N82" s="705">
        <f t="shared" si="6"/>
        <v>1</v>
      </c>
      <c r="O82" s="706"/>
      <c r="R82" s="700">
        <f t="shared" si="7"/>
        <v>0.6</v>
      </c>
      <c r="S82" s="701">
        <f t="shared" si="8"/>
        <v>0.71500000000000008</v>
      </c>
    </row>
    <row r="83" spans="2:19">
      <c r="B83" s="702">
        <f t="shared" ref="B83:B98" si="12">B82+1</f>
        <v>2065</v>
      </c>
      <c r="C83" s="703">
        <f t="shared" si="10"/>
        <v>0</v>
      </c>
      <c r="D83" s="704">
        <f t="shared" si="10"/>
        <v>0</v>
      </c>
      <c r="E83" s="704">
        <f t="shared" si="10"/>
        <v>0</v>
      </c>
      <c r="F83" s="704">
        <f t="shared" si="10"/>
        <v>0</v>
      </c>
      <c r="G83" s="704">
        <f t="shared" si="10"/>
        <v>1</v>
      </c>
      <c r="H83" s="705">
        <f t="shared" ref="H83:H98" si="13">SUM(C83:G83)</f>
        <v>1</v>
      </c>
      <c r="I83" s="703">
        <f t="shared" si="11"/>
        <v>0.2</v>
      </c>
      <c r="J83" s="704">
        <f t="shared" si="11"/>
        <v>0.3</v>
      </c>
      <c r="K83" s="704">
        <f t="shared" si="11"/>
        <v>0.25</v>
      </c>
      <c r="L83" s="704">
        <f t="shared" si="11"/>
        <v>0.05</v>
      </c>
      <c r="M83" s="704">
        <f t="shared" si="11"/>
        <v>0.2</v>
      </c>
      <c r="N83" s="705">
        <f t="shared" ref="N83:N98" si="14">SUM(I83:M83)</f>
        <v>1</v>
      </c>
      <c r="O83" s="706"/>
      <c r="R83" s="700">
        <f t="shared" ref="R83:R98" si="15">C83*C$13+D83*D$13+E83*E$13+F83*F$13+G83*G$13</f>
        <v>0.6</v>
      </c>
      <c r="S83" s="701">
        <f t="shared" ref="S83:S98" si="16">I83*I$13+J83*J$13+K83*K$13+L83*L$13+M83*M$13</f>
        <v>0.71500000000000008</v>
      </c>
    </row>
    <row r="84" spans="2:19">
      <c r="B84" s="702">
        <f t="shared" si="12"/>
        <v>2066</v>
      </c>
      <c r="C84" s="703">
        <f t="shared" si="10"/>
        <v>0</v>
      </c>
      <c r="D84" s="704">
        <f t="shared" si="10"/>
        <v>0</v>
      </c>
      <c r="E84" s="704">
        <f t="shared" si="10"/>
        <v>0</v>
      </c>
      <c r="F84" s="704">
        <f t="shared" si="10"/>
        <v>0</v>
      </c>
      <c r="G84" s="704">
        <f t="shared" si="10"/>
        <v>1</v>
      </c>
      <c r="H84" s="705">
        <f t="shared" si="13"/>
        <v>1</v>
      </c>
      <c r="I84" s="703">
        <f t="shared" si="11"/>
        <v>0.2</v>
      </c>
      <c r="J84" s="704">
        <f t="shared" si="11"/>
        <v>0.3</v>
      </c>
      <c r="K84" s="704">
        <f t="shared" si="11"/>
        <v>0.25</v>
      </c>
      <c r="L84" s="704">
        <f t="shared" si="11"/>
        <v>0.05</v>
      </c>
      <c r="M84" s="704">
        <f t="shared" si="11"/>
        <v>0.2</v>
      </c>
      <c r="N84" s="705">
        <f t="shared" si="14"/>
        <v>1</v>
      </c>
      <c r="O84" s="706"/>
      <c r="R84" s="700">
        <f t="shared" si="15"/>
        <v>0.6</v>
      </c>
      <c r="S84" s="701">
        <f t="shared" si="16"/>
        <v>0.71500000000000008</v>
      </c>
    </row>
    <row r="85" spans="2:19">
      <c r="B85" s="702">
        <f t="shared" si="12"/>
        <v>2067</v>
      </c>
      <c r="C85" s="703">
        <f t="shared" si="10"/>
        <v>0</v>
      </c>
      <c r="D85" s="704">
        <f t="shared" si="10"/>
        <v>0</v>
      </c>
      <c r="E85" s="704">
        <f t="shared" si="10"/>
        <v>0</v>
      </c>
      <c r="F85" s="704">
        <f t="shared" si="10"/>
        <v>0</v>
      </c>
      <c r="G85" s="704">
        <f t="shared" si="10"/>
        <v>1</v>
      </c>
      <c r="H85" s="705">
        <f t="shared" si="13"/>
        <v>1</v>
      </c>
      <c r="I85" s="703">
        <f t="shared" si="11"/>
        <v>0.2</v>
      </c>
      <c r="J85" s="704">
        <f t="shared" si="11"/>
        <v>0.3</v>
      </c>
      <c r="K85" s="704">
        <f t="shared" si="11"/>
        <v>0.25</v>
      </c>
      <c r="L85" s="704">
        <f t="shared" si="11"/>
        <v>0.05</v>
      </c>
      <c r="M85" s="704">
        <f t="shared" si="11"/>
        <v>0.2</v>
      </c>
      <c r="N85" s="705">
        <f t="shared" si="14"/>
        <v>1</v>
      </c>
      <c r="O85" s="706"/>
      <c r="R85" s="700">
        <f t="shared" si="15"/>
        <v>0.6</v>
      </c>
      <c r="S85" s="701">
        <f t="shared" si="16"/>
        <v>0.71500000000000008</v>
      </c>
    </row>
    <row r="86" spans="2:19">
      <c r="B86" s="702">
        <f t="shared" si="12"/>
        <v>2068</v>
      </c>
      <c r="C86" s="703">
        <f t="shared" si="10"/>
        <v>0</v>
      </c>
      <c r="D86" s="704">
        <f t="shared" si="10"/>
        <v>0</v>
      </c>
      <c r="E86" s="704">
        <f t="shared" si="10"/>
        <v>0</v>
      </c>
      <c r="F86" s="704">
        <f t="shared" si="10"/>
        <v>0</v>
      </c>
      <c r="G86" s="704">
        <f t="shared" si="10"/>
        <v>1</v>
      </c>
      <c r="H86" s="705">
        <f t="shared" si="13"/>
        <v>1</v>
      </c>
      <c r="I86" s="703">
        <f t="shared" si="11"/>
        <v>0.2</v>
      </c>
      <c r="J86" s="704">
        <f t="shared" si="11"/>
        <v>0.3</v>
      </c>
      <c r="K86" s="704">
        <f t="shared" si="11"/>
        <v>0.25</v>
      </c>
      <c r="L86" s="704">
        <f t="shared" si="11"/>
        <v>0.05</v>
      </c>
      <c r="M86" s="704">
        <f t="shared" si="11"/>
        <v>0.2</v>
      </c>
      <c r="N86" s="705">
        <f t="shared" si="14"/>
        <v>1</v>
      </c>
      <c r="O86" s="706"/>
      <c r="R86" s="700">
        <f t="shared" si="15"/>
        <v>0.6</v>
      </c>
      <c r="S86" s="701">
        <f t="shared" si="16"/>
        <v>0.71500000000000008</v>
      </c>
    </row>
    <row r="87" spans="2:19">
      <c r="B87" s="702">
        <f t="shared" si="12"/>
        <v>2069</v>
      </c>
      <c r="C87" s="703">
        <f t="shared" si="10"/>
        <v>0</v>
      </c>
      <c r="D87" s="704">
        <f t="shared" si="10"/>
        <v>0</v>
      </c>
      <c r="E87" s="704">
        <f t="shared" si="10"/>
        <v>0</v>
      </c>
      <c r="F87" s="704">
        <f t="shared" si="10"/>
        <v>0</v>
      </c>
      <c r="G87" s="704">
        <f t="shared" si="10"/>
        <v>1</v>
      </c>
      <c r="H87" s="705">
        <f t="shared" si="13"/>
        <v>1</v>
      </c>
      <c r="I87" s="703">
        <f t="shared" si="11"/>
        <v>0.2</v>
      </c>
      <c r="J87" s="704">
        <f t="shared" si="11"/>
        <v>0.3</v>
      </c>
      <c r="K87" s="704">
        <f t="shared" si="11"/>
        <v>0.25</v>
      </c>
      <c r="L87" s="704">
        <f t="shared" si="11"/>
        <v>0.05</v>
      </c>
      <c r="M87" s="704">
        <f t="shared" si="11"/>
        <v>0.2</v>
      </c>
      <c r="N87" s="705">
        <f t="shared" si="14"/>
        <v>1</v>
      </c>
      <c r="O87" s="706"/>
      <c r="R87" s="700">
        <f t="shared" si="15"/>
        <v>0.6</v>
      </c>
      <c r="S87" s="701">
        <f t="shared" si="16"/>
        <v>0.71500000000000008</v>
      </c>
    </row>
    <row r="88" spans="2:19">
      <c r="B88" s="702">
        <f t="shared" si="12"/>
        <v>2070</v>
      </c>
      <c r="C88" s="703">
        <f t="shared" si="10"/>
        <v>0</v>
      </c>
      <c r="D88" s="704">
        <f t="shared" si="10"/>
        <v>0</v>
      </c>
      <c r="E88" s="704">
        <f t="shared" si="10"/>
        <v>0</v>
      </c>
      <c r="F88" s="704">
        <f t="shared" si="10"/>
        <v>0</v>
      </c>
      <c r="G88" s="704">
        <f t="shared" si="10"/>
        <v>1</v>
      </c>
      <c r="H88" s="705">
        <f t="shared" si="13"/>
        <v>1</v>
      </c>
      <c r="I88" s="703">
        <f t="shared" si="11"/>
        <v>0.2</v>
      </c>
      <c r="J88" s="704">
        <f t="shared" si="11"/>
        <v>0.3</v>
      </c>
      <c r="K88" s="704">
        <f t="shared" si="11"/>
        <v>0.25</v>
      </c>
      <c r="L88" s="704">
        <f t="shared" si="11"/>
        <v>0.05</v>
      </c>
      <c r="M88" s="704">
        <f t="shared" si="11"/>
        <v>0.2</v>
      </c>
      <c r="N88" s="705">
        <f t="shared" si="14"/>
        <v>1</v>
      </c>
      <c r="O88" s="706"/>
      <c r="R88" s="700">
        <f t="shared" si="15"/>
        <v>0.6</v>
      </c>
      <c r="S88" s="701">
        <f t="shared" si="16"/>
        <v>0.71500000000000008</v>
      </c>
    </row>
    <row r="89" spans="2:19">
      <c r="B89" s="702">
        <f t="shared" si="12"/>
        <v>2071</v>
      </c>
      <c r="C89" s="703">
        <f t="shared" si="10"/>
        <v>0</v>
      </c>
      <c r="D89" s="704">
        <f t="shared" si="10"/>
        <v>0</v>
      </c>
      <c r="E89" s="704">
        <f t="shared" si="10"/>
        <v>0</v>
      </c>
      <c r="F89" s="704">
        <f t="shared" si="10"/>
        <v>0</v>
      </c>
      <c r="G89" s="704">
        <f t="shared" si="10"/>
        <v>1</v>
      </c>
      <c r="H89" s="705">
        <f t="shared" si="13"/>
        <v>1</v>
      </c>
      <c r="I89" s="703">
        <f t="shared" si="11"/>
        <v>0.2</v>
      </c>
      <c r="J89" s="704">
        <f t="shared" si="11"/>
        <v>0.3</v>
      </c>
      <c r="K89" s="704">
        <f t="shared" si="11"/>
        <v>0.25</v>
      </c>
      <c r="L89" s="704">
        <f t="shared" si="11"/>
        <v>0.05</v>
      </c>
      <c r="M89" s="704">
        <f t="shared" si="11"/>
        <v>0.2</v>
      </c>
      <c r="N89" s="705">
        <f t="shared" si="14"/>
        <v>1</v>
      </c>
      <c r="O89" s="706"/>
      <c r="R89" s="700">
        <f t="shared" si="15"/>
        <v>0.6</v>
      </c>
      <c r="S89" s="701">
        <f t="shared" si="16"/>
        <v>0.71500000000000008</v>
      </c>
    </row>
    <row r="90" spans="2:19">
      <c r="B90" s="702">
        <f t="shared" si="12"/>
        <v>2072</v>
      </c>
      <c r="C90" s="703">
        <f t="shared" si="10"/>
        <v>0</v>
      </c>
      <c r="D90" s="704">
        <f t="shared" si="10"/>
        <v>0</v>
      </c>
      <c r="E90" s="704">
        <f t="shared" si="10"/>
        <v>0</v>
      </c>
      <c r="F90" s="704">
        <f t="shared" si="10"/>
        <v>0</v>
      </c>
      <c r="G90" s="704">
        <f t="shared" si="10"/>
        <v>1</v>
      </c>
      <c r="H90" s="705">
        <f t="shared" si="13"/>
        <v>1</v>
      </c>
      <c r="I90" s="703">
        <f t="shared" si="11"/>
        <v>0.2</v>
      </c>
      <c r="J90" s="704">
        <f t="shared" si="11"/>
        <v>0.3</v>
      </c>
      <c r="K90" s="704">
        <f t="shared" si="11"/>
        <v>0.25</v>
      </c>
      <c r="L90" s="704">
        <f t="shared" si="11"/>
        <v>0.05</v>
      </c>
      <c r="M90" s="704">
        <f t="shared" si="11"/>
        <v>0.2</v>
      </c>
      <c r="N90" s="705">
        <f t="shared" si="14"/>
        <v>1</v>
      </c>
      <c r="O90" s="706"/>
      <c r="R90" s="700">
        <f t="shared" si="15"/>
        <v>0.6</v>
      </c>
      <c r="S90" s="701">
        <f t="shared" si="16"/>
        <v>0.71500000000000008</v>
      </c>
    </row>
    <row r="91" spans="2:19">
      <c r="B91" s="702">
        <f t="shared" si="12"/>
        <v>2073</v>
      </c>
      <c r="C91" s="703">
        <f t="shared" si="10"/>
        <v>0</v>
      </c>
      <c r="D91" s="704">
        <f t="shared" si="10"/>
        <v>0</v>
      </c>
      <c r="E91" s="704">
        <f t="shared" si="10"/>
        <v>0</v>
      </c>
      <c r="F91" s="704">
        <f t="shared" si="10"/>
        <v>0</v>
      </c>
      <c r="G91" s="704">
        <f t="shared" si="10"/>
        <v>1</v>
      </c>
      <c r="H91" s="705">
        <f t="shared" si="13"/>
        <v>1</v>
      </c>
      <c r="I91" s="703">
        <f t="shared" si="11"/>
        <v>0.2</v>
      </c>
      <c r="J91" s="704">
        <f t="shared" si="11"/>
        <v>0.3</v>
      </c>
      <c r="K91" s="704">
        <f t="shared" si="11"/>
        <v>0.25</v>
      </c>
      <c r="L91" s="704">
        <f t="shared" si="11"/>
        <v>0.05</v>
      </c>
      <c r="M91" s="704">
        <f t="shared" si="11"/>
        <v>0.2</v>
      </c>
      <c r="N91" s="705">
        <f t="shared" si="14"/>
        <v>1</v>
      </c>
      <c r="O91" s="706"/>
      <c r="R91" s="700">
        <f t="shared" si="15"/>
        <v>0.6</v>
      </c>
      <c r="S91" s="701">
        <f t="shared" si="16"/>
        <v>0.71500000000000008</v>
      </c>
    </row>
    <row r="92" spans="2:19">
      <c r="B92" s="702">
        <f t="shared" si="12"/>
        <v>2074</v>
      </c>
      <c r="C92" s="703">
        <f t="shared" si="10"/>
        <v>0</v>
      </c>
      <c r="D92" s="704">
        <f t="shared" si="10"/>
        <v>0</v>
      </c>
      <c r="E92" s="704">
        <f t="shared" si="10"/>
        <v>0</v>
      </c>
      <c r="F92" s="704">
        <f t="shared" si="10"/>
        <v>0</v>
      </c>
      <c r="G92" s="704">
        <f t="shared" si="10"/>
        <v>1</v>
      </c>
      <c r="H92" s="705">
        <f t="shared" si="13"/>
        <v>1</v>
      </c>
      <c r="I92" s="703">
        <f t="shared" si="11"/>
        <v>0.2</v>
      </c>
      <c r="J92" s="704">
        <f t="shared" si="11"/>
        <v>0.3</v>
      </c>
      <c r="K92" s="704">
        <f t="shared" si="11"/>
        <v>0.25</v>
      </c>
      <c r="L92" s="704">
        <f t="shared" si="11"/>
        <v>0.05</v>
      </c>
      <c r="M92" s="704">
        <f t="shared" si="11"/>
        <v>0.2</v>
      </c>
      <c r="N92" s="705">
        <f t="shared" si="14"/>
        <v>1</v>
      </c>
      <c r="O92" s="706"/>
      <c r="R92" s="700">
        <f t="shared" si="15"/>
        <v>0.6</v>
      </c>
      <c r="S92" s="701">
        <f t="shared" si="16"/>
        <v>0.71500000000000008</v>
      </c>
    </row>
    <row r="93" spans="2:19">
      <c r="B93" s="702">
        <f t="shared" si="12"/>
        <v>2075</v>
      </c>
      <c r="C93" s="703">
        <f t="shared" si="10"/>
        <v>0</v>
      </c>
      <c r="D93" s="704">
        <f t="shared" si="10"/>
        <v>0</v>
      </c>
      <c r="E93" s="704">
        <f t="shared" si="10"/>
        <v>0</v>
      </c>
      <c r="F93" s="704">
        <f t="shared" si="10"/>
        <v>0</v>
      </c>
      <c r="G93" s="704">
        <f t="shared" si="10"/>
        <v>1</v>
      </c>
      <c r="H93" s="705">
        <f t="shared" si="13"/>
        <v>1</v>
      </c>
      <c r="I93" s="703">
        <f t="shared" si="11"/>
        <v>0.2</v>
      </c>
      <c r="J93" s="704">
        <f t="shared" si="11"/>
        <v>0.3</v>
      </c>
      <c r="K93" s="704">
        <f t="shared" si="11"/>
        <v>0.25</v>
      </c>
      <c r="L93" s="704">
        <f t="shared" si="11"/>
        <v>0.05</v>
      </c>
      <c r="M93" s="704">
        <f t="shared" si="11"/>
        <v>0.2</v>
      </c>
      <c r="N93" s="705">
        <f t="shared" si="14"/>
        <v>1</v>
      </c>
      <c r="O93" s="706"/>
      <c r="R93" s="700">
        <f t="shared" si="15"/>
        <v>0.6</v>
      </c>
      <c r="S93" s="701">
        <f t="shared" si="16"/>
        <v>0.71500000000000008</v>
      </c>
    </row>
    <row r="94" spans="2:19">
      <c r="B94" s="702">
        <f t="shared" si="12"/>
        <v>2076</v>
      </c>
      <c r="C94" s="703">
        <f t="shared" si="10"/>
        <v>0</v>
      </c>
      <c r="D94" s="704">
        <f t="shared" si="10"/>
        <v>0</v>
      </c>
      <c r="E94" s="704">
        <f t="shared" si="10"/>
        <v>0</v>
      </c>
      <c r="F94" s="704">
        <f t="shared" si="10"/>
        <v>0</v>
      </c>
      <c r="G94" s="704">
        <f t="shared" si="10"/>
        <v>1</v>
      </c>
      <c r="H94" s="705">
        <f t="shared" si="13"/>
        <v>1</v>
      </c>
      <c r="I94" s="703">
        <f t="shared" si="11"/>
        <v>0.2</v>
      </c>
      <c r="J94" s="704">
        <f t="shared" si="11"/>
        <v>0.3</v>
      </c>
      <c r="K94" s="704">
        <f t="shared" si="11"/>
        <v>0.25</v>
      </c>
      <c r="L94" s="704">
        <f t="shared" si="11"/>
        <v>0.05</v>
      </c>
      <c r="M94" s="704">
        <f t="shared" si="11"/>
        <v>0.2</v>
      </c>
      <c r="N94" s="705">
        <f t="shared" si="14"/>
        <v>1</v>
      </c>
      <c r="O94" s="706"/>
      <c r="R94" s="700">
        <f t="shared" si="15"/>
        <v>0.6</v>
      </c>
      <c r="S94" s="701">
        <f t="shared" si="16"/>
        <v>0.71500000000000008</v>
      </c>
    </row>
    <row r="95" spans="2:19">
      <c r="B95" s="702">
        <f t="shared" si="12"/>
        <v>2077</v>
      </c>
      <c r="C95" s="703">
        <f t="shared" si="10"/>
        <v>0</v>
      </c>
      <c r="D95" s="704">
        <f t="shared" si="10"/>
        <v>0</v>
      </c>
      <c r="E95" s="704">
        <f t="shared" si="10"/>
        <v>0</v>
      </c>
      <c r="F95" s="704">
        <f t="shared" si="10"/>
        <v>0</v>
      </c>
      <c r="G95" s="704">
        <f t="shared" si="10"/>
        <v>1</v>
      </c>
      <c r="H95" s="705">
        <f t="shared" si="13"/>
        <v>1</v>
      </c>
      <c r="I95" s="703">
        <f t="shared" si="11"/>
        <v>0.2</v>
      </c>
      <c r="J95" s="704">
        <f t="shared" si="11"/>
        <v>0.3</v>
      </c>
      <c r="K95" s="704">
        <f t="shared" si="11"/>
        <v>0.25</v>
      </c>
      <c r="L95" s="704">
        <f t="shared" si="11"/>
        <v>0.05</v>
      </c>
      <c r="M95" s="704">
        <f t="shared" si="11"/>
        <v>0.2</v>
      </c>
      <c r="N95" s="705">
        <f t="shared" si="14"/>
        <v>1</v>
      </c>
      <c r="O95" s="706"/>
      <c r="R95" s="700">
        <f t="shared" si="15"/>
        <v>0.6</v>
      </c>
      <c r="S95" s="701">
        <f t="shared" si="16"/>
        <v>0.71500000000000008</v>
      </c>
    </row>
    <row r="96" spans="2:19">
      <c r="B96" s="702">
        <f t="shared" si="12"/>
        <v>2078</v>
      </c>
      <c r="C96" s="703">
        <f t="shared" si="10"/>
        <v>0</v>
      </c>
      <c r="D96" s="704">
        <f t="shared" si="10"/>
        <v>0</v>
      </c>
      <c r="E96" s="704">
        <f t="shared" si="10"/>
        <v>0</v>
      </c>
      <c r="F96" s="704">
        <f t="shared" si="10"/>
        <v>0</v>
      </c>
      <c r="G96" s="704">
        <f t="shared" si="10"/>
        <v>1</v>
      </c>
      <c r="H96" s="705">
        <f t="shared" si="13"/>
        <v>1</v>
      </c>
      <c r="I96" s="703">
        <f t="shared" si="11"/>
        <v>0.2</v>
      </c>
      <c r="J96" s="704">
        <f t="shared" si="11"/>
        <v>0.3</v>
      </c>
      <c r="K96" s="704">
        <f t="shared" si="11"/>
        <v>0.25</v>
      </c>
      <c r="L96" s="704">
        <f t="shared" si="11"/>
        <v>0.05</v>
      </c>
      <c r="M96" s="704">
        <f t="shared" si="11"/>
        <v>0.2</v>
      </c>
      <c r="N96" s="705">
        <f t="shared" si="14"/>
        <v>1</v>
      </c>
      <c r="O96" s="706"/>
      <c r="R96" s="700">
        <f t="shared" si="15"/>
        <v>0.6</v>
      </c>
      <c r="S96" s="701">
        <f t="shared" si="16"/>
        <v>0.71500000000000008</v>
      </c>
    </row>
    <row r="97" spans="2:19">
      <c r="B97" s="702">
        <f t="shared" si="12"/>
        <v>2079</v>
      </c>
      <c r="C97" s="703">
        <f t="shared" si="10"/>
        <v>0</v>
      </c>
      <c r="D97" s="704">
        <f t="shared" si="10"/>
        <v>0</v>
      </c>
      <c r="E97" s="704">
        <f t="shared" si="10"/>
        <v>0</v>
      </c>
      <c r="F97" s="704">
        <f t="shared" si="10"/>
        <v>0</v>
      </c>
      <c r="G97" s="704">
        <f t="shared" si="10"/>
        <v>1</v>
      </c>
      <c r="H97" s="705">
        <f t="shared" si="13"/>
        <v>1</v>
      </c>
      <c r="I97" s="703">
        <f t="shared" si="11"/>
        <v>0.2</v>
      </c>
      <c r="J97" s="704">
        <f t="shared" si="11"/>
        <v>0.3</v>
      </c>
      <c r="K97" s="704">
        <f t="shared" si="11"/>
        <v>0.25</v>
      </c>
      <c r="L97" s="704">
        <f t="shared" si="11"/>
        <v>0.05</v>
      </c>
      <c r="M97" s="704">
        <f t="shared" si="11"/>
        <v>0.2</v>
      </c>
      <c r="N97" s="705">
        <f t="shared" si="14"/>
        <v>1</v>
      </c>
      <c r="O97" s="706"/>
      <c r="R97" s="700">
        <f t="shared" si="15"/>
        <v>0.6</v>
      </c>
      <c r="S97" s="701">
        <f t="shared" si="16"/>
        <v>0.71500000000000008</v>
      </c>
    </row>
    <row r="98" spans="2:19" ht="13.5" thickBot="1">
      <c r="B98" s="707">
        <f t="shared" si="12"/>
        <v>2080</v>
      </c>
      <c r="C98" s="708">
        <f t="shared" si="10"/>
        <v>0</v>
      </c>
      <c r="D98" s="709">
        <f t="shared" si="10"/>
        <v>0</v>
      </c>
      <c r="E98" s="709">
        <f t="shared" si="10"/>
        <v>0</v>
      </c>
      <c r="F98" s="709">
        <f t="shared" si="10"/>
        <v>0</v>
      </c>
      <c r="G98" s="709">
        <f t="shared" si="10"/>
        <v>1</v>
      </c>
      <c r="H98" s="710">
        <f t="shared" si="13"/>
        <v>1</v>
      </c>
      <c r="I98" s="708">
        <f t="shared" si="11"/>
        <v>0.2</v>
      </c>
      <c r="J98" s="709">
        <f t="shared" si="11"/>
        <v>0.3</v>
      </c>
      <c r="K98" s="709">
        <f t="shared" si="11"/>
        <v>0.25</v>
      </c>
      <c r="L98" s="709">
        <f t="shared" si="11"/>
        <v>0.05</v>
      </c>
      <c r="M98" s="709">
        <f t="shared" si="11"/>
        <v>0.2</v>
      </c>
      <c r="N98" s="710">
        <f t="shared" si="14"/>
        <v>1</v>
      </c>
      <c r="O98" s="711"/>
      <c r="R98" s="712">
        <f t="shared" si="15"/>
        <v>0.6</v>
      </c>
      <c r="S98" s="712">
        <f t="shared" si="16"/>
        <v>0.71500000000000008</v>
      </c>
    </row>
    <row r="99" spans="2:19">
      <c r="H99" s="713"/>
    </row>
    <row r="100" spans="2:19">
      <c r="H100" s="713"/>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6"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714" customWidth="1"/>
    <col min="2" max="2" width="6.28515625" style="714" customWidth="1"/>
    <col min="3" max="3" width="9.28515625" style="714" customWidth="1"/>
    <col min="4" max="4" width="7.42578125" style="714" customWidth="1"/>
    <col min="5" max="14" width="8" style="714" customWidth="1"/>
    <col min="15" max="16" width="8.42578125" style="714" customWidth="1"/>
    <col min="17" max="17" width="3.85546875" style="714" customWidth="1"/>
    <col min="18" max="18" width="3.42578125" style="714" customWidth="1"/>
    <col min="19" max="21" width="11.42578125" style="714" hidden="1" customWidth="1"/>
    <col min="22" max="22" width="10.28515625" style="714" hidden="1" customWidth="1"/>
    <col min="23" max="23" width="9.7109375" style="714" hidden="1" customWidth="1"/>
    <col min="24" max="24" width="9.42578125" style="714" hidden="1" customWidth="1"/>
    <col min="25" max="26" width="11.42578125" style="714" hidden="1" customWidth="1"/>
    <col min="27" max="27" width="2.85546875" style="714" hidden="1" customWidth="1"/>
    <col min="28" max="28" width="0" style="714" hidden="1" customWidth="1"/>
    <col min="29" max="29" width="11.42578125" style="714"/>
    <col min="30" max="30" width="10.85546875" style="714" customWidth="1"/>
    <col min="31" max="16384" width="11.42578125" style="714"/>
  </cols>
  <sheetData>
    <row r="2" spans="2:30">
      <c r="C2" s="715" t="s">
        <v>34</v>
      </c>
      <c r="S2" s="715" t="s">
        <v>300</v>
      </c>
      <c r="AC2" s="714" t="s">
        <v>6</v>
      </c>
      <c r="AD2" s="859">
        <v>0.435</v>
      </c>
    </row>
    <row r="3" spans="2:30">
      <c r="B3" s="716"/>
      <c r="C3" s="716"/>
      <c r="S3" s="716"/>
      <c r="AC3" s="714" t="s">
        <v>256</v>
      </c>
      <c r="AD3" s="859">
        <v>0.129</v>
      </c>
    </row>
    <row r="4" spans="2:30">
      <c r="B4" s="716"/>
      <c r="C4" s="716" t="s">
        <v>38</v>
      </c>
      <c r="S4" s="716" t="s">
        <v>301</v>
      </c>
      <c r="AC4" s="714" t="s">
        <v>2</v>
      </c>
      <c r="AD4" s="859">
        <v>9.9000000000000005E-2</v>
      </c>
    </row>
    <row r="5" spans="2:30">
      <c r="B5" s="716"/>
      <c r="C5" s="716"/>
      <c r="S5" s="716" t="s">
        <v>38</v>
      </c>
      <c r="AC5" s="714" t="s">
        <v>16</v>
      </c>
      <c r="AD5" s="859">
        <v>2.7E-2</v>
      </c>
    </row>
    <row r="6" spans="2:30">
      <c r="B6" s="716"/>
      <c r="S6" s="716"/>
      <c r="AC6" s="714" t="s">
        <v>331</v>
      </c>
      <c r="AD6" s="859">
        <v>8.9999999999999993E-3</v>
      </c>
    </row>
    <row r="7" spans="2:30" ht="13.5" thickBot="1">
      <c r="B7" s="716"/>
      <c r="C7" s="717"/>
      <c r="S7" s="716"/>
      <c r="AC7" s="714" t="s">
        <v>332</v>
      </c>
      <c r="AD7" s="859">
        <v>7.1999999999999995E-2</v>
      </c>
    </row>
    <row r="8" spans="2:30" ht="13.5" thickBot="1">
      <c r="B8" s="716"/>
      <c r="D8" s="763">
        <v>6.2100000000000002E-2</v>
      </c>
      <c r="E8" s="718">
        <f>AD2</f>
        <v>0.435</v>
      </c>
      <c r="F8" s="719">
        <f>AD3</f>
        <v>0.129</v>
      </c>
      <c r="G8" s="719">
        <v>0</v>
      </c>
      <c r="H8" s="719">
        <v>0</v>
      </c>
      <c r="I8" s="719">
        <f>AD4</f>
        <v>9.9000000000000005E-2</v>
      </c>
      <c r="J8" s="719">
        <f>AD5</f>
        <v>2.7E-2</v>
      </c>
      <c r="K8" s="719">
        <f>AD6</f>
        <v>8.9999999999999993E-3</v>
      </c>
      <c r="L8" s="719">
        <f>AD7</f>
        <v>7.1999999999999995E-2</v>
      </c>
      <c r="M8" s="719">
        <f>AD8</f>
        <v>3.3000000000000002E-2</v>
      </c>
      <c r="N8" s="719">
        <f>AD9</f>
        <v>0.04</v>
      </c>
      <c r="O8" s="719">
        <f>AD10</f>
        <v>0.156</v>
      </c>
      <c r="P8" s="720">
        <f>SUM(E8:O8)</f>
        <v>1</v>
      </c>
      <c r="S8" s="716"/>
      <c r="T8" s="716"/>
      <c r="AC8" s="714" t="s">
        <v>231</v>
      </c>
      <c r="AD8" s="859">
        <v>3.3000000000000002E-2</v>
      </c>
    </row>
    <row r="9" spans="2:30" ht="13.5" thickBot="1">
      <c r="B9" s="721"/>
      <c r="C9" s="722"/>
      <c r="D9" s="723"/>
      <c r="E9" s="919" t="s">
        <v>41</v>
      </c>
      <c r="F9" s="920"/>
      <c r="G9" s="920"/>
      <c r="H9" s="920"/>
      <c r="I9" s="920"/>
      <c r="J9" s="920"/>
      <c r="K9" s="920"/>
      <c r="L9" s="920"/>
      <c r="M9" s="920"/>
      <c r="N9" s="920"/>
      <c r="O9" s="920"/>
      <c r="P9" s="724"/>
      <c r="AC9" s="714" t="s">
        <v>232</v>
      </c>
      <c r="AD9" s="859">
        <v>0.04</v>
      </c>
    </row>
    <row r="10" spans="2:30" ht="21.75" customHeight="1" thickBot="1">
      <c r="B10" s="917" t="s">
        <v>1</v>
      </c>
      <c r="C10" s="917" t="s">
        <v>33</v>
      </c>
      <c r="D10" s="917" t="s">
        <v>40</v>
      </c>
      <c r="E10" s="917" t="s">
        <v>228</v>
      </c>
      <c r="F10" s="917" t="s">
        <v>271</v>
      </c>
      <c r="G10" s="909" t="s">
        <v>267</v>
      </c>
      <c r="H10" s="917" t="s">
        <v>270</v>
      </c>
      <c r="I10" s="909" t="s">
        <v>2</v>
      </c>
      <c r="J10" s="917" t="s">
        <v>16</v>
      </c>
      <c r="K10" s="909" t="s">
        <v>229</v>
      </c>
      <c r="L10" s="906" t="s">
        <v>273</v>
      </c>
      <c r="M10" s="907"/>
      <c r="N10" s="907"/>
      <c r="O10" s="908"/>
      <c r="P10" s="917" t="s">
        <v>27</v>
      </c>
      <c r="AC10" s="714" t="s">
        <v>233</v>
      </c>
      <c r="AD10" s="859">
        <v>0.156</v>
      </c>
    </row>
    <row r="11" spans="2:30" s="726" customFormat="1" ht="42" customHeight="1" thickBot="1">
      <c r="B11" s="918"/>
      <c r="C11" s="918"/>
      <c r="D11" s="918"/>
      <c r="E11" s="918"/>
      <c r="F11" s="918"/>
      <c r="G11" s="911"/>
      <c r="H11" s="918"/>
      <c r="I11" s="911"/>
      <c r="J11" s="918"/>
      <c r="K11" s="911"/>
      <c r="L11" s="725" t="s">
        <v>230</v>
      </c>
      <c r="M11" s="725" t="s">
        <v>231</v>
      </c>
      <c r="N11" s="725" t="s">
        <v>232</v>
      </c>
      <c r="O11" s="725" t="s">
        <v>233</v>
      </c>
      <c r="P11" s="918"/>
      <c r="S11" s="365" t="s">
        <v>1</v>
      </c>
      <c r="T11" s="369" t="s">
        <v>302</v>
      </c>
      <c r="U11" s="365" t="s">
        <v>303</v>
      </c>
      <c r="V11" s="369" t="s">
        <v>304</v>
      </c>
      <c r="W11" s="365" t="s">
        <v>40</v>
      </c>
      <c r="X11" s="369" t="s">
        <v>305</v>
      </c>
    </row>
    <row r="12" spans="2:30" s="733" customFormat="1" ht="26.25" thickBot="1">
      <c r="B12" s="727"/>
      <c r="C12" s="728" t="s">
        <v>15</v>
      </c>
      <c r="D12" s="728" t="s">
        <v>24</v>
      </c>
      <c r="E12" s="729" t="s">
        <v>24</v>
      </c>
      <c r="F12" s="730" t="s">
        <v>24</v>
      </c>
      <c r="G12" s="730" t="s">
        <v>24</v>
      </c>
      <c r="H12" s="730" t="s">
        <v>24</v>
      </c>
      <c r="I12" s="730" t="s">
        <v>24</v>
      </c>
      <c r="J12" s="730" t="s">
        <v>24</v>
      </c>
      <c r="K12" s="730" t="s">
        <v>24</v>
      </c>
      <c r="L12" s="730" t="s">
        <v>24</v>
      </c>
      <c r="M12" s="730" t="s">
        <v>24</v>
      </c>
      <c r="N12" s="730" t="s">
        <v>24</v>
      </c>
      <c r="O12" s="731" t="s">
        <v>24</v>
      </c>
      <c r="P12" s="732" t="s">
        <v>39</v>
      </c>
      <c r="S12" s="734"/>
      <c r="T12" s="735" t="s">
        <v>306</v>
      </c>
      <c r="U12" s="734" t="s">
        <v>307</v>
      </c>
      <c r="V12" s="735" t="s">
        <v>15</v>
      </c>
      <c r="W12" s="736" t="s">
        <v>24</v>
      </c>
      <c r="X12" s="735" t="s">
        <v>15</v>
      </c>
    </row>
    <row r="13" spans="2:30">
      <c r="B13" s="737">
        <f>year</f>
        <v>2000</v>
      </c>
      <c r="C13" s="738">
        <f>'[2]Fraksi pengelolaan sampah BaU'!F30</f>
        <v>0</v>
      </c>
      <c r="D13" s="739">
        <v>1</v>
      </c>
      <c r="E13" s="740">
        <f>E$8</f>
        <v>0.435</v>
      </c>
      <c r="F13" s="740">
        <f t="shared" ref="E13:O28" si="0">F$8</f>
        <v>0.129</v>
      </c>
      <c r="G13" s="740">
        <f t="shared" si="0"/>
        <v>0</v>
      </c>
      <c r="H13" s="740">
        <f>H$8</f>
        <v>0</v>
      </c>
      <c r="I13" s="740">
        <f t="shared" si="0"/>
        <v>9.9000000000000005E-2</v>
      </c>
      <c r="J13" s="740">
        <f t="shared" si="0"/>
        <v>2.7E-2</v>
      </c>
      <c r="K13" s="740">
        <f t="shared" si="0"/>
        <v>8.9999999999999993E-3</v>
      </c>
      <c r="L13" s="740">
        <f>L$8</f>
        <v>7.1999999999999995E-2</v>
      </c>
      <c r="M13" s="740">
        <f>M$8</f>
        <v>3.3000000000000002E-2</v>
      </c>
      <c r="N13" s="740">
        <f>N$8</f>
        <v>0.04</v>
      </c>
      <c r="O13" s="740">
        <f>O$8</f>
        <v>0.156</v>
      </c>
      <c r="P13" s="741">
        <f t="shared" ref="P13:P44" si="1">SUM(E13:O13)</f>
        <v>1</v>
      </c>
      <c r="S13" s="737">
        <f>year</f>
        <v>2000</v>
      </c>
      <c r="T13" s="742">
        <v>0</v>
      </c>
      <c r="U13" s="742">
        <v>5</v>
      </c>
      <c r="V13" s="743">
        <f>T13*U13</f>
        <v>0</v>
      </c>
      <c r="W13" s="744">
        <v>1</v>
      </c>
      <c r="X13" s="745">
        <f t="shared" ref="X13:X44" si="2">V13*W13</f>
        <v>0</v>
      </c>
    </row>
    <row r="14" spans="2:30">
      <c r="B14" s="746">
        <f t="shared" ref="B14:B45" si="3">B13+1</f>
        <v>2001</v>
      </c>
      <c r="C14" s="738">
        <f>'[2]Fraksi pengelolaan sampah BaU'!F31</f>
        <v>0</v>
      </c>
      <c r="D14" s="739">
        <v>1</v>
      </c>
      <c r="E14" s="740">
        <f t="shared" si="0"/>
        <v>0.435</v>
      </c>
      <c r="F14" s="740">
        <f t="shared" si="0"/>
        <v>0.129</v>
      </c>
      <c r="G14" s="740">
        <f t="shared" si="0"/>
        <v>0</v>
      </c>
      <c r="H14" s="740">
        <f t="shared" si="0"/>
        <v>0</v>
      </c>
      <c r="I14" s="740">
        <f t="shared" si="0"/>
        <v>9.9000000000000005E-2</v>
      </c>
      <c r="J14" s="740">
        <f t="shared" si="0"/>
        <v>2.7E-2</v>
      </c>
      <c r="K14" s="740">
        <f t="shared" si="0"/>
        <v>8.9999999999999993E-3</v>
      </c>
      <c r="L14" s="740">
        <f t="shared" si="0"/>
        <v>7.1999999999999995E-2</v>
      </c>
      <c r="M14" s="740">
        <f t="shared" si="0"/>
        <v>3.3000000000000002E-2</v>
      </c>
      <c r="N14" s="740">
        <f t="shared" si="0"/>
        <v>0.04</v>
      </c>
      <c r="O14" s="740">
        <f t="shared" si="0"/>
        <v>0.156</v>
      </c>
      <c r="P14" s="747">
        <f t="shared" si="1"/>
        <v>1</v>
      </c>
      <c r="S14" s="746">
        <f t="shared" ref="S14:S77" si="4">S13+1</f>
        <v>2001</v>
      </c>
      <c r="T14" s="748">
        <v>0</v>
      </c>
      <c r="U14" s="748">
        <v>5</v>
      </c>
      <c r="V14" s="749">
        <f>T14*U14</f>
        <v>0</v>
      </c>
      <c r="W14" s="750">
        <v>1</v>
      </c>
      <c r="X14" s="751">
        <f t="shared" si="2"/>
        <v>0</v>
      </c>
    </row>
    <row r="15" spans="2:30">
      <c r="B15" s="746">
        <f t="shared" si="3"/>
        <v>2002</v>
      </c>
      <c r="C15" s="738">
        <f>'[2]Fraksi pengelolaan sampah BaU'!F32</f>
        <v>0</v>
      </c>
      <c r="D15" s="739">
        <v>1</v>
      </c>
      <c r="E15" s="740">
        <f t="shared" si="0"/>
        <v>0.435</v>
      </c>
      <c r="F15" s="740">
        <f t="shared" si="0"/>
        <v>0.129</v>
      </c>
      <c r="G15" s="740">
        <f t="shared" si="0"/>
        <v>0</v>
      </c>
      <c r="H15" s="740">
        <f t="shared" si="0"/>
        <v>0</v>
      </c>
      <c r="I15" s="740">
        <f t="shared" si="0"/>
        <v>9.9000000000000005E-2</v>
      </c>
      <c r="J15" s="740">
        <f t="shared" si="0"/>
        <v>2.7E-2</v>
      </c>
      <c r="K15" s="740">
        <f t="shared" si="0"/>
        <v>8.9999999999999993E-3</v>
      </c>
      <c r="L15" s="740">
        <f t="shared" si="0"/>
        <v>7.1999999999999995E-2</v>
      </c>
      <c r="M15" s="740">
        <f t="shared" si="0"/>
        <v>3.3000000000000002E-2</v>
      </c>
      <c r="N15" s="740">
        <f t="shared" si="0"/>
        <v>0.04</v>
      </c>
      <c r="O15" s="740">
        <f t="shared" si="0"/>
        <v>0.156</v>
      </c>
      <c r="P15" s="747">
        <f t="shared" si="1"/>
        <v>1</v>
      </c>
      <c r="S15" s="746">
        <f t="shared" si="4"/>
        <v>2002</v>
      </c>
      <c r="T15" s="748">
        <v>0</v>
      </c>
      <c r="U15" s="748">
        <v>5</v>
      </c>
      <c r="V15" s="749">
        <f t="shared" ref="V15:V78" si="5">T15*U15</f>
        <v>0</v>
      </c>
      <c r="W15" s="750">
        <v>1</v>
      </c>
      <c r="X15" s="751">
        <f t="shared" si="2"/>
        <v>0</v>
      </c>
    </row>
    <row r="16" spans="2:30">
      <c r="B16" s="746">
        <f t="shared" si="3"/>
        <v>2003</v>
      </c>
      <c r="C16" s="738">
        <f>'[2]Fraksi pengelolaan sampah BaU'!F33</f>
        <v>0</v>
      </c>
      <c r="D16" s="739">
        <v>1</v>
      </c>
      <c r="E16" s="740">
        <f t="shared" si="0"/>
        <v>0.435</v>
      </c>
      <c r="F16" s="740">
        <f t="shared" si="0"/>
        <v>0.129</v>
      </c>
      <c r="G16" s="740">
        <f t="shared" si="0"/>
        <v>0</v>
      </c>
      <c r="H16" s="740">
        <f t="shared" si="0"/>
        <v>0</v>
      </c>
      <c r="I16" s="740">
        <f t="shared" si="0"/>
        <v>9.9000000000000005E-2</v>
      </c>
      <c r="J16" s="740">
        <f t="shared" si="0"/>
        <v>2.7E-2</v>
      </c>
      <c r="K16" s="740">
        <f t="shared" si="0"/>
        <v>8.9999999999999993E-3</v>
      </c>
      <c r="L16" s="740">
        <f t="shared" si="0"/>
        <v>7.1999999999999995E-2</v>
      </c>
      <c r="M16" s="740">
        <f t="shared" si="0"/>
        <v>3.3000000000000002E-2</v>
      </c>
      <c r="N16" s="740">
        <f t="shared" si="0"/>
        <v>0.04</v>
      </c>
      <c r="O16" s="740">
        <f t="shared" si="0"/>
        <v>0.156</v>
      </c>
      <c r="P16" s="747">
        <f t="shared" si="1"/>
        <v>1</v>
      </c>
      <c r="S16" s="746">
        <f t="shared" si="4"/>
        <v>2003</v>
      </c>
      <c r="T16" s="748">
        <v>0</v>
      </c>
      <c r="U16" s="748">
        <v>5</v>
      </c>
      <c r="V16" s="749">
        <f t="shared" si="5"/>
        <v>0</v>
      </c>
      <c r="W16" s="750">
        <v>1</v>
      </c>
      <c r="X16" s="751">
        <f t="shared" si="2"/>
        <v>0</v>
      </c>
    </row>
    <row r="17" spans="2:24">
      <c r="B17" s="746">
        <f t="shared" si="3"/>
        <v>2004</v>
      </c>
      <c r="C17" s="738">
        <f>'[2]Fraksi pengelolaan sampah BaU'!F34</f>
        <v>0</v>
      </c>
      <c r="D17" s="739">
        <v>1</v>
      </c>
      <c r="E17" s="740">
        <f t="shared" si="0"/>
        <v>0.435</v>
      </c>
      <c r="F17" s="740">
        <f t="shared" si="0"/>
        <v>0.129</v>
      </c>
      <c r="G17" s="740">
        <f t="shared" si="0"/>
        <v>0</v>
      </c>
      <c r="H17" s="740">
        <f t="shared" si="0"/>
        <v>0</v>
      </c>
      <c r="I17" s="740">
        <f t="shared" si="0"/>
        <v>9.9000000000000005E-2</v>
      </c>
      <c r="J17" s="740">
        <f t="shared" si="0"/>
        <v>2.7E-2</v>
      </c>
      <c r="K17" s="740">
        <f t="shared" si="0"/>
        <v>8.9999999999999993E-3</v>
      </c>
      <c r="L17" s="740">
        <f t="shared" si="0"/>
        <v>7.1999999999999995E-2</v>
      </c>
      <c r="M17" s="740">
        <f t="shared" si="0"/>
        <v>3.3000000000000002E-2</v>
      </c>
      <c r="N17" s="740">
        <f t="shared" si="0"/>
        <v>0.04</v>
      </c>
      <c r="O17" s="740">
        <f t="shared" si="0"/>
        <v>0.156</v>
      </c>
      <c r="P17" s="747">
        <f t="shared" si="1"/>
        <v>1</v>
      </c>
      <c r="S17" s="746">
        <f t="shared" si="4"/>
        <v>2004</v>
      </c>
      <c r="T17" s="748">
        <v>0</v>
      </c>
      <c r="U17" s="748">
        <v>5</v>
      </c>
      <c r="V17" s="749">
        <f t="shared" si="5"/>
        <v>0</v>
      </c>
      <c r="W17" s="750">
        <v>1</v>
      </c>
      <c r="X17" s="751">
        <f t="shared" si="2"/>
        <v>0</v>
      </c>
    </row>
    <row r="18" spans="2:24">
      <c r="B18" s="746">
        <f t="shared" si="3"/>
        <v>2005</v>
      </c>
      <c r="C18" s="738">
        <f>'[2]Fraksi pengelolaan sampah BaU'!F35</f>
        <v>0</v>
      </c>
      <c r="D18" s="739">
        <v>1</v>
      </c>
      <c r="E18" s="740">
        <f t="shared" si="0"/>
        <v>0.435</v>
      </c>
      <c r="F18" s="740">
        <f t="shared" si="0"/>
        <v>0.129</v>
      </c>
      <c r="G18" s="740">
        <f t="shared" si="0"/>
        <v>0</v>
      </c>
      <c r="H18" s="740">
        <f t="shared" si="0"/>
        <v>0</v>
      </c>
      <c r="I18" s="740">
        <f t="shared" si="0"/>
        <v>9.9000000000000005E-2</v>
      </c>
      <c r="J18" s="740">
        <f t="shared" si="0"/>
        <v>2.7E-2</v>
      </c>
      <c r="K18" s="740">
        <f t="shared" si="0"/>
        <v>8.9999999999999993E-3</v>
      </c>
      <c r="L18" s="740">
        <f t="shared" si="0"/>
        <v>7.1999999999999995E-2</v>
      </c>
      <c r="M18" s="740">
        <f t="shared" si="0"/>
        <v>3.3000000000000002E-2</v>
      </c>
      <c r="N18" s="740">
        <f t="shared" si="0"/>
        <v>0.04</v>
      </c>
      <c r="O18" s="740">
        <f t="shared" si="0"/>
        <v>0.156</v>
      </c>
      <c r="P18" s="747">
        <f t="shared" si="1"/>
        <v>1</v>
      </c>
      <c r="S18" s="746">
        <f t="shared" si="4"/>
        <v>2005</v>
      </c>
      <c r="T18" s="748">
        <v>0</v>
      </c>
      <c r="U18" s="748">
        <v>5</v>
      </c>
      <c r="V18" s="749">
        <f t="shared" si="5"/>
        <v>0</v>
      </c>
      <c r="W18" s="750">
        <v>1</v>
      </c>
      <c r="X18" s="751">
        <f t="shared" si="2"/>
        <v>0</v>
      </c>
    </row>
    <row r="19" spans="2:24">
      <c r="B19" s="746">
        <f t="shared" si="3"/>
        <v>2006</v>
      </c>
      <c r="C19" s="738">
        <f>'[2]Fraksi pengelolaan sampah BaU'!F36</f>
        <v>0</v>
      </c>
      <c r="D19" s="739">
        <v>1</v>
      </c>
      <c r="E19" s="740">
        <f t="shared" si="0"/>
        <v>0.435</v>
      </c>
      <c r="F19" s="740">
        <f t="shared" si="0"/>
        <v>0.129</v>
      </c>
      <c r="G19" s="740">
        <f t="shared" si="0"/>
        <v>0</v>
      </c>
      <c r="H19" s="740">
        <f t="shared" si="0"/>
        <v>0</v>
      </c>
      <c r="I19" s="740">
        <f t="shared" si="0"/>
        <v>9.9000000000000005E-2</v>
      </c>
      <c r="J19" s="740">
        <f t="shared" si="0"/>
        <v>2.7E-2</v>
      </c>
      <c r="K19" s="740">
        <f t="shared" si="0"/>
        <v>8.9999999999999993E-3</v>
      </c>
      <c r="L19" s="740">
        <f t="shared" si="0"/>
        <v>7.1999999999999995E-2</v>
      </c>
      <c r="M19" s="740">
        <f t="shared" si="0"/>
        <v>3.3000000000000002E-2</v>
      </c>
      <c r="N19" s="740">
        <f t="shared" si="0"/>
        <v>0.04</v>
      </c>
      <c r="O19" s="740">
        <f t="shared" si="0"/>
        <v>0.156</v>
      </c>
      <c r="P19" s="747">
        <f t="shared" si="1"/>
        <v>1</v>
      </c>
      <c r="S19" s="746">
        <f t="shared" si="4"/>
        <v>2006</v>
      </c>
      <c r="T19" s="748">
        <v>0</v>
      </c>
      <c r="U19" s="748">
        <v>5</v>
      </c>
      <c r="V19" s="749">
        <f t="shared" si="5"/>
        <v>0</v>
      </c>
      <c r="W19" s="750">
        <v>1</v>
      </c>
      <c r="X19" s="751">
        <f t="shared" si="2"/>
        <v>0</v>
      </c>
    </row>
    <row r="20" spans="2:24">
      <c r="B20" s="746">
        <f t="shared" si="3"/>
        <v>2007</v>
      </c>
      <c r="C20" s="738">
        <f>'[2]Fraksi pengelolaan sampah BaU'!F37</f>
        <v>0</v>
      </c>
      <c r="D20" s="739">
        <v>1</v>
      </c>
      <c r="E20" s="740">
        <f t="shared" si="0"/>
        <v>0.435</v>
      </c>
      <c r="F20" s="740">
        <f t="shared" si="0"/>
        <v>0.129</v>
      </c>
      <c r="G20" s="740">
        <f t="shared" si="0"/>
        <v>0</v>
      </c>
      <c r="H20" s="740">
        <f t="shared" si="0"/>
        <v>0</v>
      </c>
      <c r="I20" s="740">
        <f t="shared" si="0"/>
        <v>9.9000000000000005E-2</v>
      </c>
      <c r="J20" s="740">
        <f t="shared" si="0"/>
        <v>2.7E-2</v>
      </c>
      <c r="K20" s="740">
        <f t="shared" si="0"/>
        <v>8.9999999999999993E-3</v>
      </c>
      <c r="L20" s="740">
        <f t="shared" si="0"/>
        <v>7.1999999999999995E-2</v>
      </c>
      <c r="M20" s="740">
        <f t="shared" si="0"/>
        <v>3.3000000000000002E-2</v>
      </c>
      <c r="N20" s="740">
        <f t="shared" si="0"/>
        <v>0.04</v>
      </c>
      <c r="O20" s="740">
        <f t="shared" si="0"/>
        <v>0.156</v>
      </c>
      <c r="P20" s="747">
        <f t="shared" si="1"/>
        <v>1</v>
      </c>
      <c r="S20" s="746">
        <f t="shared" si="4"/>
        <v>2007</v>
      </c>
      <c r="T20" s="748">
        <v>0</v>
      </c>
      <c r="U20" s="748">
        <v>5</v>
      </c>
      <c r="V20" s="749">
        <f t="shared" si="5"/>
        <v>0</v>
      </c>
      <c r="W20" s="750">
        <v>1</v>
      </c>
      <c r="X20" s="751">
        <f t="shared" si="2"/>
        <v>0</v>
      </c>
    </row>
    <row r="21" spans="2:24">
      <c r="B21" s="746">
        <f t="shared" si="3"/>
        <v>2008</v>
      </c>
      <c r="C21" s="738">
        <f>'[2]Fraksi pengelolaan sampah BaU'!F38</f>
        <v>0</v>
      </c>
      <c r="D21" s="739">
        <v>1</v>
      </c>
      <c r="E21" s="740">
        <f t="shared" si="0"/>
        <v>0.435</v>
      </c>
      <c r="F21" s="740">
        <f t="shared" si="0"/>
        <v>0.129</v>
      </c>
      <c r="G21" s="740">
        <f t="shared" si="0"/>
        <v>0</v>
      </c>
      <c r="H21" s="740">
        <f t="shared" si="0"/>
        <v>0</v>
      </c>
      <c r="I21" s="740">
        <f t="shared" si="0"/>
        <v>9.9000000000000005E-2</v>
      </c>
      <c r="J21" s="740">
        <f t="shared" si="0"/>
        <v>2.7E-2</v>
      </c>
      <c r="K21" s="740">
        <f t="shared" si="0"/>
        <v>8.9999999999999993E-3</v>
      </c>
      <c r="L21" s="740">
        <f t="shared" si="0"/>
        <v>7.1999999999999995E-2</v>
      </c>
      <c r="M21" s="740">
        <f t="shared" si="0"/>
        <v>3.3000000000000002E-2</v>
      </c>
      <c r="N21" s="740">
        <f t="shared" si="0"/>
        <v>0.04</v>
      </c>
      <c r="O21" s="740">
        <f t="shared" si="0"/>
        <v>0.156</v>
      </c>
      <c r="P21" s="747">
        <f t="shared" si="1"/>
        <v>1</v>
      </c>
      <c r="S21" s="746">
        <f t="shared" si="4"/>
        <v>2008</v>
      </c>
      <c r="T21" s="748">
        <v>0</v>
      </c>
      <c r="U21" s="748">
        <v>5</v>
      </c>
      <c r="V21" s="749">
        <f t="shared" si="5"/>
        <v>0</v>
      </c>
      <c r="W21" s="750">
        <v>1</v>
      </c>
      <c r="X21" s="751">
        <f t="shared" si="2"/>
        <v>0</v>
      </c>
    </row>
    <row r="22" spans="2:24">
      <c r="B22" s="746">
        <f t="shared" si="3"/>
        <v>2009</v>
      </c>
      <c r="C22" s="738">
        <f>'[2]Fraksi pengelolaan sampah BaU'!F39</f>
        <v>0</v>
      </c>
      <c r="D22" s="739">
        <v>1</v>
      </c>
      <c r="E22" s="740">
        <f t="shared" si="0"/>
        <v>0.435</v>
      </c>
      <c r="F22" s="740">
        <f t="shared" si="0"/>
        <v>0.129</v>
      </c>
      <c r="G22" s="740">
        <f t="shared" si="0"/>
        <v>0</v>
      </c>
      <c r="H22" s="740">
        <f t="shared" si="0"/>
        <v>0</v>
      </c>
      <c r="I22" s="740">
        <f t="shared" si="0"/>
        <v>9.9000000000000005E-2</v>
      </c>
      <c r="J22" s="740">
        <f t="shared" si="0"/>
        <v>2.7E-2</v>
      </c>
      <c r="K22" s="740">
        <f t="shared" si="0"/>
        <v>8.9999999999999993E-3</v>
      </c>
      <c r="L22" s="740">
        <f t="shared" si="0"/>
        <v>7.1999999999999995E-2</v>
      </c>
      <c r="M22" s="740">
        <f t="shared" si="0"/>
        <v>3.3000000000000002E-2</v>
      </c>
      <c r="N22" s="740">
        <f t="shared" si="0"/>
        <v>0.04</v>
      </c>
      <c r="O22" s="740">
        <f t="shared" si="0"/>
        <v>0.156</v>
      </c>
      <c r="P22" s="747">
        <f t="shared" si="1"/>
        <v>1</v>
      </c>
      <c r="S22" s="746">
        <f t="shared" si="4"/>
        <v>2009</v>
      </c>
      <c r="T22" s="748">
        <v>0</v>
      </c>
      <c r="U22" s="748">
        <v>5</v>
      </c>
      <c r="V22" s="749">
        <f t="shared" si="5"/>
        <v>0</v>
      </c>
      <c r="W22" s="750">
        <v>1</v>
      </c>
      <c r="X22" s="751">
        <f t="shared" si="2"/>
        <v>0</v>
      </c>
    </row>
    <row r="23" spans="2:24">
      <c r="B23" s="746">
        <f t="shared" si="3"/>
        <v>2010</v>
      </c>
      <c r="C23" s="738">
        <f>'[2]Fraksi pengelolaan sampah BaU'!F40</f>
        <v>0</v>
      </c>
      <c r="D23" s="739">
        <v>1</v>
      </c>
      <c r="E23" s="740">
        <f t="shared" ref="E23:O38" si="6">E$8</f>
        <v>0.435</v>
      </c>
      <c r="F23" s="740">
        <f t="shared" si="6"/>
        <v>0.129</v>
      </c>
      <c r="G23" s="740">
        <f t="shared" si="0"/>
        <v>0</v>
      </c>
      <c r="H23" s="740">
        <f t="shared" si="6"/>
        <v>0</v>
      </c>
      <c r="I23" s="740">
        <f t="shared" si="0"/>
        <v>9.9000000000000005E-2</v>
      </c>
      <c r="J23" s="740">
        <f t="shared" si="6"/>
        <v>2.7E-2</v>
      </c>
      <c r="K23" s="740">
        <f t="shared" si="6"/>
        <v>8.9999999999999993E-3</v>
      </c>
      <c r="L23" s="740">
        <f t="shared" si="6"/>
        <v>7.1999999999999995E-2</v>
      </c>
      <c r="M23" s="740">
        <f t="shared" si="6"/>
        <v>3.3000000000000002E-2</v>
      </c>
      <c r="N23" s="740">
        <f t="shared" si="6"/>
        <v>0.04</v>
      </c>
      <c r="O23" s="740">
        <f t="shared" si="6"/>
        <v>0.156</v>
      </c>
      <c r="P23" s="747">
        <f t="shared" si="1"/>
        <v>1</v>
      </c>
      <c r="S23" s="746">
        <f t="shared" si="4"/>
        <v>2010</v>
      </c>
      <c r="T23" s="748">
        <v>0</v>
      </c>
      <c r="U23" s="748">
        <v>5</v>
      </c>
      <c r="V23" s="749">
        <f t="shared" si="5"/>
        <v>0</v>
      </c>
      <c r="W23" s="750">
        <v>1</v>
      </c>
      <c r="X23" s="751">
        <f t="shared" si="2"/>
        <v>0</v>
      </c>
    </row>
    <row r="24" spans="2:24">
      <c r="B24" s="746">
        <f t="shared" si="3"/>
        <v>2011</v>
      </c>
      <c r="C24" s="858">
        <f>'[3]Fraksi pengelolaan sampah BaU'!F29</f>
        <v>0</v>
      </c>
      <c r="D24" s="739">
        <v>1</v>
      </c>
      <c r="E24" s="740">
        <f t="shared" si="6"/>
        <v>0.435</v>
      </c>
      <c r="F24" s="740">
        <f t="shared" si="6"/>
        <v>0.129</v>
      </c>
      <c r="G24" s="740">
        <f t="shared" si="0"/>
        <v>0</v>
      </c>
      <c r="H24" s="740">
        <f t="shared" si="6"/>
        <v>0</v>
      </c>
      <c r="I24" s="740">
        <f t="shared" si="0"/>
        <v>9.9000000000000005E-2</v>
      </c>
      <c r="J24" s="740">
        <f t="shared" si="6"/>
        <v>2.7E-2</v>
      </c>
      <c r="K24" s="740">
        <f t="shared" si="6"/>
        <v>8.9999999999999993E-3</v>
      </c>
      <c r="L24" s="740">
        <f t="shared" si="6"/>
        <v>7.1999999999999995E-2</v>
      </c>
      <c r="M24" s="740">
        <f t="shared" si="6"/>
        <v>3.3000000000000002E-2</v>
      </c>
      <c r="N24" s="740">
        <f t="shared" si="6"/>
        <v>0.04</v>
      </c>
      <c r="O24" s="740">
        <f t="shared" si="6"/>
        <v>0.156</v>
      </c>
      <c r="P24" s="747">
        <f t="shared" si="1"/>
        <v>1</v>
      </c>
      <c r="S24" s="746">
        <f t="shared" si="4"/>
        <v>2011</v>
      </c>
      <c r="T24" s="748">
        <v>0</v>
      </c>
      <c r="U24" s="748">
        <v>5</v>
      </c>
      <c r="V24" s="749">
        <f t="shared" si="5"/>
        <v>0</v>
      </c>
      <c r="W24" s="750">
        <v>1</v>
      </c>
      <c r="X24" s="751">
        <f t="shared" si="2"/>
        <v>0</v>
      </c>
    </row>
    <row r="25" spans="2:24">
      <c r="B25" s="746">
        <f t="shared" si="3"/>
        <v>2012</v>
      </c>
      <c r="C25" s="858">
        <f>'[3]Fraksi pengelolaan sampah BaU'!F30</f>
        <v>0</v>
      </c>
      <c r="D25" s="739">
        <v>1</v>
      </c>
      <c r="E25" s="740">
        <f t="shared" si="6"/>
        <v>0.435</v>
      </c>
      <c r="F25" s="740">
        <f t="shared" si="6"/>
        <v>0.129</v>
      </c>
      <c r="G25" s="740">
        <f t="shared" si="0"/>
        <v>0</v>
      </c>
      <c r="H25" s="740">
        <f t="shared" si="6"/>
        <v>0</v>
      </c>
      <c r="I25" s="740">
        <f t="shared" si="0"/>
        <v>9.9000000000000005E-2</v>
      </c>
      <c r="J25" s="740">
        <f t="shared" si="6"/>
        <v>2.7E-2</v>
      </c>
      <c r="K25" s="740">
        <f t="shared" si="6"/>
        <v>8.9999999999999993E-3</v>
      </c>
      <c r="L25" s="740">
        <f t="shared" si="6"/>
        <v>7.1999999999999995E-2</v>
      </c>
      <c r="M25" s="740">
        <f t="shared" si="6"/>
        <v>3.3000000000000002E-2</v>
      </c>
      <c r="N25" s="740">
        <f t="shared" si="6"/>
        <v>0.04</v>
      </c>
      <c r="O25" s="740">
        <f t="shared" si="6"/>
        <v>0.156</v>
      </c>
      <c r="P25" s="747">
        <f t="shared" si="1"/>
        <v>1</v>
      </c>
      <c r="S25" s="746">
        <f t="shared" si="4"/>
        <v>2012</v>
      </c>
      <c r="T25" s="748">
        <v>0</v>
      </c>
      <c r="U25" s="748">
        <v>5</v>
      </c>
      <c r="V25" s="749">
        <f t="shared" si="5"/>
        <v>0</v>
      </c>
      <c r="W25" s="750">
        <v>1</v>
      </c>
      <c r="X25" s="751">
        <f t="shared" si="2"/>
        <v>0</v>
      </c>
    </row>
    <row r="26" spans="2:24">
      <c r="B26" s="746">
        <f t="shared" si="3"/>
        <v>2013</v>
      </c>
      <c r="C26" s="858">
        <f>'[3]Fraksi pengelolaan sampah BaU'!F31</f>
        <v>0</v>
      </c>
      <c r="D26" s="739">
        <v>1</v>
      </c>
      <c r="E26" s="740">
        <f t="shared" si="6"/>
        <v>0.435</v>
      </c>
      <c r="F26" s="740">
        <f t="shared" si="6"/>
        <v>0.129</v>
      </c>
      <c r="G26" s="740">
        <f t="shared" si="0"/>
        <v>0</v>
      </c>
      <c r="H26" s="740">
        <f t="shared" si="6"/>
        <v>0</v>
      </c>
      <c r="I26" s="740">
        <f t="shared" si="0"/>
        <v>9.9000000000000005E-2</v>
      </c>
      <c r="J26" s="740">
        <f t="shared" si="6"/>
        <v>2.7E-2</v>
      </c>
      <c r="K26" s="740">
        <f t="shared" si="6"/>
        <v>8.9999999999999993E-3</v>
      </c>
      <c r="L26" s="740">
        <f t="shared" si="6"/>
        <v>7.1999999999999995E-2</v>
      </c>
      <c r="M26" s="740">
        <f t="shared" si="6"/>
        <v>3.3000000000000002E-2</v>
      </c>
      <c r="N26" s="740">
        <f t="shared" si="6"/>
        <v>0.04</v>
      </c>
      <c r="O26" s="740">
        <f t="shared" si="6"/>
        <v>0.156</v>
      </c>
      <c r="P26" s="747">
        <f t="shared" si="1"/>
        <v>1</v>
      </c>
      <c r="S26" s="746">
        <f t="shared" si="4"/>
        <v>2013</v>
      </c>
      <c r="T26" s="748">
        <v>0</v>
      </c>
      <c r="U26" s="748">
        <v>5</v>
      </c>
      <c r="V26" s="749">
        <f t="shared" si="5"/>
        <v>0</v>
      </c>
      <c r="W26" s="750">
        <v>1</v>
      </c>
      <c r="X26" s="751">
        <f t="shared" si="2"/>
        <v>0</v>
      </c>
    </row>
    <row r="27" spans="2:24">
      <c r="B27" s="746">
        <f t="shared" si="3"/>
        <v>2014</v>
      </c>
      <c r="C27" s="858">
        <f>'[3]Fraksi pengelolaan sampah BaU'!F32</f>
        <v>0</v>
      </c>
      <c r="D27" s="739">
        <v>1</v>
      </c>
      <c r="E27" s="740">
        <f t="shared" si="6"/>
        <v>0.435</v>
      </c>
      <c r="F27" s="740">
        <f t="shared" si="6"/>
        <v>0.129</v>
      </c>
      <c r="G27" s="740">
        <f t="shared" si="0"/>
        <v>0</v>
      </c>
      <c r="H27" s="740">
        <f t="shared" si="6"/>
        <v>0</v>
      </c>
      <c r="I27" s="740">
        <f t="shared" si="0"/>
        <v>9.9000000000000005E-2</v>
      </c>
      <c r="J27" s="740">
        <f t="shared" si="6"/>
        <v>2.7E-2</v>
      </c>
      <c r="K27" s="740">
        <f t="shared" si="6"/>
        <v>8.9999999999999993E-3</v>
      </c>
      <c r="L27" s="740">
        <f t="shared" si="6"/>
        <v>7.1999999999999995E-2</v>
      </c>
      <c r="M27" s="740">
        <f t="shared" si="6"/>
        <v>3.3000000000000002E-2</v>
      </c>
      <c r="N27" s="740">
        <f t="shared" si="6"/>
        <v>0.04</v>
      </c>
      <c r="O27" s="740">
        <f t="shared" si="6"/>
        <v>0.156</v>
      </c>
      <c r="P27" s="747">
        <f t="shared" si="1"/>
        <v>1</v>
      </c>
      <c r="S27" s="746">
        <f t="shared" si="4"/>
        <v>2014</v>
      </c>
      <c r="T27" s="748">
        <v>0</v>
      </c>
      <c r="U27" s="748">
        <v>5</v>
      </c>
      <c r="V27" s="749">
        <f t="shared" si="5"/>
        <v>0</v>
      </c>
      <c r="W27" s="750">
        <v>1</v>
      </c>
      <c r="X27" s="751">
        <f t="shared" si="2"/>
        <v>0</v>
      </c>
    </row>
    <row r="28" spans="2:24">
      <c r="B28" s="746">
        <f t="shared" si="3"/>
        <v>2015</v>
      </c>
      <c r="C28" s="858">
        <f>'[3]Fraksi pengelolaan sampah BaU'!F33</f>
        <v>0</v>
      </c>
      <c r="D28" s="739">
        <v>1</v>
      </c>
      <c r="E28" s="740">
        <f t="shared" si="6"/>
        <v>0.435</v>
      </c>
      <c r="F28" s="740">
        <f t="shared" si="6"/>
        <v>0.129</v>
      </c>
      <c r="G28" s="740">
        <f t="shared" si="0"/>
        <v>0</v>
      </c>
      <c r="H28" s="740">
        <f t="shared" si="6"/>
        <v>0</v>
      </c>
      <c r="I28" s="740">
        <f t="shared" si="0"/>
        <v>9.9000000000000005E-2</v>
      </c>
      <c r="J28" s="740">
        <f t="shared" si="6"/>
        <v>2.7E-2</v>
      </c>
      <c r="K28" s="740">
        <f t="shared" si="6"/>
        <v>8.9999999999999993E-3</v>
      </c>
      <c r="L28" s="740">
        <f t="shared" si="6"/>
        <v>7.1999999999999995E-2</v>
      </c>
      <c r="M28" s="740">
        <f t="shared" si="6"/>
        <v>3.3000000000000002E-2</v>
      </c>
      <c r="N28" s="740">
        <f t="shared" si="6"/>
        <v>0.04</v>
      </c>
      <c r="O28" s="740">
        <f t="shared" si="6"/>
        <v>0.156</v>
      </c>
      <c r="P28" s="747">
        <f t="shared" si="1"/>
        <v>1</v>
      </c>
      <c r="S28" s="746">
        <f t="shared" si="4"/>
        <v>2015</v>
      </c>
      <c r="T28" s="748">
        <v>0</v>
      </c>
      <c r="U28" s="748">
        <v>5</v>
      </c>
      <c r="V28" s="749">
        <f t="shared" si="5"/>
        <v>0</v>
      </c>
      <c r="W28" s="750">
        <v>1</v>
      </c>
      <c r="X28" s="751">
        <f t="shared" si="2"/>
        <v>0</v>
      </c>
    </row>
    <row r="29" spans="2:24">
      <c r="B29" s="746">
        <f t="shared" si="3"/>
        <v>2016</v>
      </c>
      <c r="C29" s="858">
        <f>'[3]Fraksi pengelolaan sampah BaU'!F34</f>
        <v>0</v>
      </c>
      <c r="D29" s="739">
        <v>1</v>
      </c>
      <c r="E29" s="740">
        <f t="shared" si="6"/>
        <v>0.435</v>
      </c>
      <c r="F29" s="740">
        <f t="shared" si="6"/>
        <v>0.129</v>
      </c>
      <c r="G29" s="740">
        <f t="shared" si="6"/>
        <v>0</v>
      </c>
      <c r="H29" s="740">
        <f t="shared" si="6"/>
        <v>0</v>
      </c>
      <c r="I29" s="740">
        <f t="shared" si="6"/>
        <v>9.9000000000000005E-2</v>
      </c>
      <c r="J29" s="740">
        <f t="shared" si="6"/>
        <v>2.7E-2</v>
      </c>
      <c r="K29" s="740">
        <f t="shared" si="6"/>
        <v>8.9999999999999993E-3</v>
      </c>
      <c r="L29" s="740">
        <f t="shared" si="6"/>
        <v>7.1999999999999995E-2</v>
      </c>
      <c r="M29" s="740">
        <f t="shared" si="6"/>
        <v>3.3000000000000002E-2</v>
      </c>
      <c r="N29" s="740">
        <f t="shared" si="6"/>
        <v>0.04</v>
      </c>
      <c r="O29" s="740">
        <f t="shared" si="6"/>
        <v>0.156</v>
      </c>
      <c r="P29" s="747">
        <f t="shared" si="1"/>
        <v>1</v>
      </c>
      <c r="S29" s="746">
        <f t="shared" si="4"/>
        <v>2016</v>
      </c>
      <c r="T29" s="748">
        <v>0</v>
      </c>
      <c r="U29" s="748">
        <v>5</v>
      </c>
      <c r="V29" s="749">
        <f t="shared" si="5"/>
        <v>0</v>
      </c>
      <c r="W29" s="750">
        <v>1</v>
      </c>
      <c r="X29" s="751">
        <f t="shared" si="2"/>
        <v>0</v>
      </c>
    </row>
    <row r="30" spans="2:24">
      <c r="B30" s="746">
        <f t="shared" si="3"/>
        <v>2017</v>
      </c>
      <c r="C30" s="858">
        <f>'[3]Fraksi pengelolaan sampah BaU'!F35</f>
        <v>0.60517799999999999</v>
      </c>
      <c r="D30" s="739">
        <v>1</v>
      </c>
      <c r="E30" s="740">
        <f t="shared" si="6"/>
        <v>0.435</v>
      </c>
      <c r="F30" s="740">
        <f t="shared" si="6"/>
        <v>0.129</v>
      </c>
      <c r="G30" s="740">
        <f t="shared" si="6"/>
        <v>0</v>
      </c>
      <c r="H30" s="740">
        <f t="shared" si="6"/>
        <v>0</v>
      </c>
      <c r="I30" s="740">
        <f t="shared" si="6"/>
        <v>9.9000000000000005E-2</v>
      </c>
      <c r="J30" s="740">
        <f t="shared" si="6"/>
        <v>2.7E-2</v>
      </c>
      <c r="K30" s="740">
        <f t="shared" si="6"/>
        <v>8.9999999999999993E-3</v>
      </c>
      <c r="L30" s="740">
        <f t="shared" si="6"/>
        <v>7.1999999999999995E-2</v>
      </c>
      <c r="M30" s="740">
        <f t="shared" si="6"/>
        <v>3.3000000000000002E-2</v>
      </c>
      <c r="N30" s="740">
        <f t="shared" si="6"/>
        <v>0.04</v>
      </c>
      <c r="O30" s="740">
        <f t="shared" si="6"/>
        <v>0.156</v>
      </c>
      <c r="P30" s="747">
        <f t="shared" si="1"/>
        <v>1</v>
      </c>
      <c r="S30" s="746">
        <f t="shared" si="4"/>
        <v>2017</v>
      </c>
      <c r="T30" s="748">
        <v>0</v>
      </c>
      <c r="U30" s="748">
        <v>5</v>
      </c>
      <c r="V30" s="749">
        <f t="shared" si="5"/>
        <v>0</v>
      </c>
      <c r="W30" s="750">
        <v>1</v>
      </c>
      <c r="X30" s="751">
        <f t="shared" si="2"/>
        <v>0</v>
      </c>
    </row>
    <row r="31" spans="2:24">
      <c r="B31" s="746">
        <f t="shared" si="3"/>
        <v>2018</v>
      </c>
      <c r="C31" s="858">
        <f>'[3]Fraksi pengelolaan sampah BaU'!F36</f>
        <v>0.65056097300000004</v>
      </c>
      <c r="D31" s="739">
        <v>1</v>
      </c>
      <c r="E31" s="740">
        <f t="shared" si="6"/>
        <v>0.435</v>
      </c>
      <c r="F31" s="740">
        <f t="shared" si="6"/>
        <v>0.129</v>
      </c>
      <c r="G31" s="740">
        <f t="shared" si="6"/>
        <v>0</v>
      </c>
      <c r="H31" s="740">
        <f t="shared" si="6"/>
        <v>0</v>
      </c>
      <c r="I31" s="740">
        <f t="shared" si="6"/>
        <v>9.9000000000000005E-2</v>
      </c>
      <c r="J31" s="740">
        <f t="shared" si="6"/>
        <v>2.7E-2</v>
      </c>
      <c r="K31" s="740">
        <f t="shared" si="6"/>
        <v>8.9999999999999993E-3</v>
      </c>
      <c r="L31" s="740">
        <f t="shared" si="6"/>
        <v>7.1999999999999995E-2</v>
      </c>
      <c r="M31" s="740">
        <f t="shared" si="6"/>
        <v>3.3000000000000002E-2</v>
      </c>
      <c r="N31" s="740">
        <f t="shared" si="6"/>
        <v>0.04</v>
      </c>
      <c r="O31" s="740">
        <f t="shared" si="6"/>
        <v>0.156</v>
      </c>
      <c r="P31" s="747">
        <f t="shared" si="1"/>
        <v>1</v>
      </c>
      <c r="S31" s="746">
        <f t="shared" si="4"/>
        <v>2018</v>
      </c>
      <c r="T31" s="748">
        <v>0</v>
      </c>
      <c r="U31" s="748">
        <v>5</v>
      </c>
      <c r="V31" s="749">
        <f t="shared" si="5"/>
        <v>0</v>
      </c>
      <c r="W31" s="750">
        <v>1</v>
      </c>
      <c r="X31" s="751">
        <f t="shared" si="2"/>
        <v>0</v>
      </c>
    </row>
    <row r="32" spans="2:24">
      <c r="B32" s="746">
        <f t="shared" si="3"/>
        <v>2019</v>
      </c>
      <c r="C32" s="858">
        <f>'[3]Fraksi pengelolaan sampah BaU'!F37</f>
        <v>0.69934486649600003</v>
      </c>
      <c r="D32" s="739">
        <v>1</v>
      </c>
      <c r="E32" s="740">
        <f t="shared" si="6"/>
        <v>0.435</v>
      </c>
      <c r="F32" s="740">
        <f t="shared" si="6"/>
        <v>0.129</v>
      </c>
      <c r="G32" s="740">
        <f t="shared" si="6"/>
        <v>0</v>
      </c>
      <c r="H32" s="740">
        <f t="shared" si="6"/>
        <v>0</v>
      </c>
      <c r="I32" s="740">
        <f t="shared" si="6"/>
        <v>9.9000000000000005E-2</v>
      </c>
      <c r="J32" s="740">
        <f t="shared" si="6"/>
        <v>2.7E-2</v>
      </c>
      <c r="K32" s="740">
        <f t="shared" si="6"/>
        <v>8.9999999999999993E-3</v>
      </c>
      <c r="L32" s="740">
        <f t="shared" si="6"/>
        <v>7.1999999999999995E-2</v>
      </c>
      <c r="M32" s="740">
        <f t="shared" si="6"/>
        <v>3.3000000000000002E-2</v>
      </c>
      <c r="N32" s="740">
        <f t="shared" si="6"/>
        <v>0.04</v>
      </c>
      <c r="O32" s="740">
        <f t="shared" si="6"/>
        <v>0.156</v>
      </c>
      <c r="P32" s="747">
        <f t="shared" si="1"/>
        <v>1</v>
      </c>
      <c r="S32" s="746">
        <f t="shared" si="4"/>
        <v>2019</v>
      </c>
      <c r="T32" s="748">
        <v>0</v>
      </c>
      <c r="U32" s="748">
        <v>5</v>
      </c>
      <c r="V32" s="749">
        <f t="shared" si="5"/>
        <v>0</v>
      </c>
      <c r="W32" s="750">
        <v>1</v>
      </c>
      <c r="X32" s="751">
        <f t="shared" si="2"/>
        <v>0</v>
      </c>
    </row>
    <row r="33" spans="2:24">
      <c r="B33" s="746">
        <f t="shared" si="3"/>
        <v>2020</v>
      </c>
      <c r="C33" s="858">
        <f>'[3]Fraksi pengelolaan sampah BaU'!F38</f>
        <v>0.75178436901729895</v>
      </c>
      <c r="D33" s="739">
        <v>1</v>
      </c>
      <c r="E33" s="740">
        <f t="shared" ref="E33:O48" si="7">E$8</f>
        <v>0.435</v>
      </c>
      <c r="F33" s="740">
        <f t="shared" si="7"/>
        <v>0.129</v>
      </c>
      <c r="G33" s="740">
        <f t="shared" si="6"/>
        <v>0</v>
      </c>
      <c r="H33" s="740">
        <f t="shared" si="7"/>
        <v>0</v>
      </c>
      <c r="I33" s="740">
        <f t="shared" si="6"/>
        <v>9.9000000000000005E-2</v>
      </c>
      <c r="J33" s="740">
        <f t="shared" si="7"/>
        <v>2.7E-2</v>
      </c>
      <c r="K33" s="740">
        <f t="shared" si="7"/>
        <v>8.9999999999999993E-3</v>
      </c>
      <c r="L33" s="740">
        <f t="shared" si="7"/>
        <v>7.1999999999999995E-2</v>
      </c>
      <c r="M33" s="740">
        <f t="shared" si="7"/>
        <v>3.3000000000000002E-2</v>
      </c>
      <c r="N33" s="740">
        <f t="shared" si="7"/>
        <v>0.04</v>
      </c>
      <c r="O33" s="740">
        <f t="shared" si="7"/>
        <v>0.156</v>
      </c>
      <c r="P33" s="747">
        <f t="shared" si="1"/>
        <v>1</v>
      </c>
      <c r="S33" s="746">
        <f t="shared" si="4"/>
        <v>2020</v>
      </c>
      <c r="T33" s="748">
        <v>0</v>
      </c>
      <c r="U33" s="748">
        <v>5</v>
      </c>
      <c r="V33" s="749">
        <f t="shared" si="5"/>
        <v>0</v>
      </c>
      <c r="W33" s="750">
        <v>1</v>
      </c>
      <c r="X33" s="751">
        <f t="shared" si="2"/>
        <v>0</v>
      </c>
    </row>
    <row r="34" spans="2:24">
      <c r="B34" s="746">
        <f t="shared" si="3"/>
        <v>2021</v>
      </c>
      <c r="C34" s="858">
        <f>'[3]Fraksi pengelolaan sampah BaU'!F39</f>
        <v>0.80815323011315032</v>
      </c>
      <c r="D34" s="739">
        <v>1</v>
      </c>
      <c r="E34" s="740">
        <f t="shared" si="7"/>
        <v>0.435</v>
      </c>
      <c r="F34" s="740">
        <f t="shared" si="7"/>
        <v>0.129</v>
      </c>
      <c r="G34" s="740">
        <f t="shared" si="6"/>
        <v>0</v>
      </c>
      <c r="H34" s="740">
        <f t="shared" si="7"/>
        <v>0</v>
      </c>
      <c r="I34" s="740">
        <f t="shared" si="6"/>
        <v>9.9000000000000005E-2</v>
      </c>
      <c r="J34" s="740">
        <f t="shared" si="7"/>
        <v>2.7E-2</v>
      </c>
      <c r="K34" s="740">
        <f t="shared" si="7"/>
        <v>8.9999999999999993E-3</v>
      </c>
      <c r="L34" s="740">
        <f t="shared" si="7"/>
        <v>7.1999999999999995E-2</v>
      </c>
      <c r="M34" s="740">
        <f t="shared" si="7"/>
        <v>3.3000000000000002E-2</v>
      </c>
      <c r="N34" s="740">
        <f t="shared" si="7"/>
        <v>0.04</v>
      </c>
      <c r="O34" s="740">
        <f t="shared" si="7"/>
        <v>0.156</v>
      </c>
      <c r="P34" s="747">
        <f t="shared" si="1"/>
        <v>1</v>
      </c>
      <c r="S34" s="746">
        <f t="shared" si="4"/>
        <v>2021</v>
      </c>
      <c r="T34" s="748">
        <v>0</v>
      </c>
      <c r="U34" s="748">
        <v>5</v>
      </c>
      <c r="V34" s="749">
        <f t="shared" si="5"/>
        <v>0</v>
      </c>
      <c r="W34" s="750">
        <v>1</v>
      </c>
      <c r="X34" s="751">
        <f t="shared" si="2"/>
        <v>0</v>
      </c>
    </row>
    <row r="35" spans="2:24">
      <c r="B35" s="746">
        <f t="shared" si="3"/>
        <v>2022</v>
      </c>
      <c r="C35" s="858">
        <f>'[3]Fraksi pengelolaan sampah BaU'!F40</f>
        <v>0.86874568602650293</v>
      </c>
      <c r="D35" s="739">
        <v>1</v>
      </c>
      <c r="E35" s="740">
        <f t="shared" si="7"/>
        <v>0.435</v>
      </c>
      <c r="F35" s="740">
        <f t="shared" si="7"/>
        <v>0.129</v>
      </c>
      <c r="G35" s="740">
        <f t="shared" si="6"/>
        <v>0</v>
      </c>
      <c r="H35" s="740">
        <f t="shared" si="7"/>
        <v>0</v>
      </c>
      <c r="I35" s="740">
        <f t="shared" si="6"/>
        <v>9.9000000000000005E-2</v>
      </c>
      <c r="J35" s="740">
        <f t="shared" si="7"/>
        <v>2.7E-2</v>
      </c>
      <c r="K35" s="740">
        <f t="shared" si="7"/>
        <v>8.9999999999999993E-3</v>
      </c>
      <c r="L35" s="740">
        <f t="shared" si="7"/>
        <v>7.1999999999999995E-2</v>
      </c>
      <c r="M35" s="740">
        <f t="shared" si="7"/>
        <v>3.3000000000000002E-2</v>
      </c>
      <c r="N35" s="740">
        <f t="shared" si="7"/>
        <v>0.04</v>
      </c>
      <c r="O35" s="740">
        <f t="shared" si="7"/>
        <v>0.156</v>
      </c>
      <c r="P35" s="747">
        <f t="shared" si="1"/>
        <v>1</v>
      </c>
      <c r="S35" s="746">
        <f t="shared" si="4"/>
        <v>2022</v>
      </c>
      <c r="T35" s="748">
        <v>0</v>
      </c>
      <c r="U35" s="748">
        <v>5</v>
      </c>
      <c r="V35" s="749">
        <f t="shared" si="5"/>
        <v>0</v>
      </c>
      <c r="W35" s="750">
        <v>1</v>
      </c>
      <c r="X35" s="751">
        <f t="shared" si="2"/>
        <v>0</v>
      </c>
    </row>
    <row r="36" spans="2:24">
      <c r="B36" s="746">
        <f t="shared" si="3"/>
        <v>2023</v>
      </c>
      <c r="C36" s="858">
        <f>'[3]Fraksi pengelolaan sampah BaU'!F41</f>
        <v>0.93387799193993215</v>
      </c>
      <c r="D36" s="739">
        <v>1</v>
      </c>
      <c r="E36" s="740">
        <f t="shared" si="7"/>
        <v>0.435</v>
      </c>
      <c r="F36" s="740">
        <f t="shared" si="7"/>
        <v>0.129</v>
      </c>
      <c r="G36" s="740">
        <f t="shared" si="6"/>
        <v>0</v>
      </c>
      <c r="H36" s="740">
        <f t="shared" si="7"/>
        <v>0</v>
      </c>
      <c r="I36" s="740">
        <f t="shared" si="6"/>
        <v>9.9000000000000005E-2</v>
      </c>
      <c r="J36" s="740">
        <f t="shared" si="7"/>
        <v>2.7E-2</v>
      </c>
      <c r="K36" s="740">
        <f t="shared" si="7"/>
        <v>8.9999999999999993E-3</v>
      </c>
      <c r="L36" s="740">
        <f t="shared" si="7"/>
        <v>7.1999999999999995E-2</v>
      </c>
      <c r="M36" s="740">
        <f t="shared" si="7"/>
        <v>3.3000000000000002E-2</v>
      </c>
      <c r="N36" s="740">
        <f t="shared" si="7"/>
        <v>0.04</v>
      </c>
      <c r="O36" s="740">
        <f t="shared" si="7"/>
        <v>0.156</v>
      </c>
      <c r="P36" s="747">
        <f t="shared" si="1"/>
        <v>1</v>
      </c>
      <c r="S36" s="746">
        <f t="shared" si="4"/>
        <v>2023</v>
      </c>
      <c r="T36" s="748">
        <v>0</v>
      </c>
      <c r="U36" s="748">
        <v>5</v>
      </c>
      <c r="V36" s="749">
        <f t="shared" si="5"/>
        <v>0</v>
      </c>
      <c r="W36" s="750">
        <v>1</v>
      </c>
      <c r="X36" s="751">
        <f t="shared" si="2"/>
        <v>0</v>
      </c>
    </row>
    <row r="37" spans="2:24">
      <c r="B37" s="746">
        <f t="shared" si="3"/>
        <v>2024</v>
      </c>
      <c r="C37" s="858">
        <f>'[3]Fraksi pengelolaan sampah BaU'!F42</f>
        <v>1.0038900687558863</v>
      </c>
      <c r="D37" s="739">
        <v>1</v>
      </c>
      <c r="E37" s="740">
        <f t="shared" si="7"/>
        <v>0.435</v>
      </c>
      <c r="F37" s="740">
        <f t="shared" si="7"/>
        <v>0.129</v>
      </c>
      <c r="G37" s="740">
        <f t="shared" si="6"/>
        <v>0</v>
      </c>
      <c r="H37" s="740">
        <f t="shared" si="7"/>
        <v>0</v>
      </c>
      <c r="I37" s="740">
        <f t="shared" si="6"/>
        <v>9.9000000000000005E-2</v>
      </c>
      <c r="J37" s="740">
        <f t="shared" si="7"/>
        <v>2.7E-2</v>
      </c>
      <c r="K37" s="740">
        <f t="shared" si="7"/>
        <v>8.9999999999999993E-3</v>
      </c>
      <c r="L37" s="740">
        <f t="shared" si="7"/>
        <v>7.1999999999999995E-2</v>
      </c>
      <c r="M37" s="740">
        <f t="shared" si="7"/>
        <v>3.3000000000000002E-2</v>
      </c>
      <c r="N37" s="740">
        <f t="shared" si="7"/>
        <v>0.04</v>
      </c>
      <c r="O37" s="740">
        <f t="shared" si="7"/>
        <v>0.156</v>
      </c>
      <c r="P37" s="747">
        <f t="shared" si="1"/>
        <v>1</v>
      </c>
      <c r="S37" s="746">
        <f t="shared" si="4"/>
        <v>2024</v>
      </c>
      <c r="T37" s="748">
        <v>0</v>
      </c>
      <c r="U37" s="748">
        <v>5</v>
      </c>
      <c r="V37" s="749">
        <f t="shared" si="5"/>
        <v>0</v>
      </c>
      <c r="W37" s="750">
        <v>1</v>
      </c>
      <c r="X37" s="751">
        <f t="shared" si="2"/>
        <v>0</v>
      </c>
    </row>
    <row r="38" spans="2:24">
      <c r="B38" s="746">
        <f t="shared" si="3"/>
        <v>2025</v>
      </c>
      <c r="C38" s="858">
        <f>'[3]Fraksi pengelolaan sampah BaU'!F43</f>
        <v>1.0791472729679223</v>
      </c>
      <c r="D38" s="739">
        <v>1</v>
      </c>
      <c r="E38" s="740">
        <f t="shared" si="7"/>
        <v>0.435</v>
      </c>
      <c r="F38" s="740">
        <f t="shared" si="7"/>
        <v>0.129</v>
      </c>
      <c r="G38" s="740">
        <f t="shared" si="6"/>
        <v>0</v>
      </c>
      <c r="H38" s="740">
        <f t="shared" si="7"/>
        <v>0</v>
      </c>
      <c r="I38" s="740">
        <f t="shared" si="6"/>
        <v>9.9000000000000005E-2</v>
      </c>
      <c r="J38" s="740">
        <f t="shared" si="7"/>
        <v>2.7E-2</v>
      </c>
      <c r="K38" s="740">
        <f t="shared" si="7"/>
        <v>8.9999999999999993E-3</v>
      </c>
      <c r="L38" s="740">
        <f t="shared" si="7"/>
        <v>7.1999999999999995E-2</v>
      </c>
      <c r="M38" s="740">
        <f t="shared" si="7"/>
        <v>3.3000000000000002E-2</v>
      </c>
      <c r="N38" s="740">
        <f t="shared" si="7"/>
        <v>0.04</v>
      </c>
      <c r="O38" s="740">
        <f t="shared" si="7"/>
        <v>0.156</v>
      </c>
      <c r="P38" s="747">
        <f t="shared" si="1"/>
        <v>1</v>
      </c>
      <c r="S38" s="746">
        <f t="shared" si="4"/>
        <v>2025</v>
      </c>
      <c r="T38" s="748">
        <v>0</v>
      </c>
      <c r="U38" s="748">
        <v>5</v>
      </c>
      <c r="V38" s="749">
        <f t="shared" si="5"/>
        <v>0</v>
      </c>
      <c r="W38" s="750">
        <v>1</v>
      </c>
      <c r="X38" s="751">
        <f t="shared" si="2"/>
        <v>0</v>
      </c>
    </row>
    <row r="39" spans="2:24">
      <c r="B39" s="746">
        <f t="shared" si="3"/>
        <v>2026</v>
      </c>
      <c r="C39" s="858">
        <f>'[3]Fraksi pengelolaan sampah BaU'!F44</f>
        <v>1.1600422988185153</v>
      </c>
      <c r="D39" s="739">
        <v>1</v>
      </c>
      <c r="E39" s="740">
        <f t="shared" si="7"/>
        <v>0.435</v>
      </c>
      <c r="F39" s="740">
        <f t="shared" si="7"/>
        <v>0.129</v>
      </c>
      <c r="G39" s="740">
        <f t="shared" si="7"/>
        <v>0</v>
      </c>
      <c r="H39" s="740">
        <f t="shared" si="7"/>
        <v>0</v>
      </c>
      <c r="I39" s="740">
        <f t="shared" si="7"/>
        <v>9.9000000000000005E-2</v>
      </c>
      <c r="J39" s="740">
        <f t="shared" si="7"/>
        <v>2.7E-2</v>
      </c>
      <c r="K39" s="740">
        <f t="shared" si="7"/>
        <v>8.9999999999999993E-3</v>
      </c>
      <c r="L39" s="740">
        <f t="shared" si="7"/>
        <v>7.1999999999999995E-2</v>
      </c>
      <c r="M39" s="740">
        <f t="shared" si="7"/>
        <v>3.3000000000000002E-2</v>
      </c>
      <c r="N39" s="740">
        <f t="shared" si="7"/>
        <v>0.04</v>
      </c>
      <c r="O39" s="740">
        <f t="shared" si="7"/>
        <v>0.156</v>
      </c>
      <c r="P39" s="747">
        <f t="shared" si="1"/>
        <v>1</v>
      </c>
      <c r="S39" s="746">
        <f t="shared" si="4"/>
        <v>2026</v>
      </c>
      <c r="T39" s="748">
        <v>0</v>
      </c>
      <c r="U39" s="748">
        <v>5</v>
      </c>
      <c r="V39" s="749">
        <f t="shared" si="5"/>
        <v>0</v>
      </c>
      <c r="W39" s="750">
        <v>1</v>
      </c>
      <c r="X39" s="751">
        <f t="shared" si="2"/>
        <v>0</v>
      </c>
    </row>
    <row r="40" spans="2:24">
      <c r="B40" s="746">
        <f t="shared" si="3"/>
        <v>2027</v>
      </c>
      <c r="C40" s="858">
        <f>'[3]Fraksi pengelolaan sampah BaU'!F45</f>
        <v>1.2469972226256489</v>
      </c>
      <c r="D40" s="739">
        <v>1</v>
      </c>
      <c r="E40" s="740">
        <f t="shared" si="7"/>
        <v>0.435</v>
      </c>
      <c r="F40" s="740">
        <f t="shared" si="7"/>
        <v>0.129</v>
      </c>
      <c r="G40" s="740">
        <f t="shared" si="7"/>
        <v>0</v>
      </c>
      <c r="H40" s="740">
        <f t="shared" si="7"/>
        <v>0</v>
      </c>
      <c r="I40" s="740">
        <f t="shared" si="7"/>
        <v>9.9000000000000005E-2</v>
      </c>
      <c r="J40" s="740">
        <f t="shared" si="7"/>
        <v>2.7E-2</v>
      </c>
      <c r="K40" s="740">
        <f t="shared" si="7"/>
        <v>8.9999999999999993E-3</v>
      </c>
      <c r="L40" s="740">
        <f t="shared" si="7"/>
        <v>7.1999999999999995E-2</v>
      </c>
      <c r="M40" s="740">
        <f t="shared" si="7"/>
        <v>3.3000000000000002E-2</v>
      </c>
      <c r="N40" s="740">
        <f t="shared" si="7"/>
        <v>0.04</v>
      </c>
      <c r="O40" s="740">
        <f t="shared" si="7"/>
        <v>0.156</v>
      </c>
      <c r="P40" s="747">
        <f t="shared" si="1"/>
        <v>1</v>
      </c>
      <c r="S40" s="746">
        <f t="shared" si="4"/>
        <v>2027</v>
      </c>
      <c r="T40" s="748">
        <v>0</v>
      </c>
      <c r="U40" s="748">
        <v>5</v>
      </c>
      <c r="V40" s="749">
        <f t="shared" si="5"/>
        <v>0</v>
      </c>
      <c r="W40" s="750">
        <v>1</v>
      </c>
      <c r="X40" s="751">
        <f t="shared" si="2"/>
        <v>0</v>
      </c>
    </row>
    <row r="41" spans="2:24">
      <c r="B41" s="746">
        <f t="shared" si="3"/>
        <v>2028</v>
      </c>
      <c r="C41" s="858">
        <f>'[3]Fraksi pengelolaan sampah BaU'!F46</f>
        <v>1.3404656998982201</v>
      </c>
      <c r="D41" s="739">
        <v>1</v>
      </c>
      <c r="E41" s="740">
        <f t="shared" si="7"/>
        <v>0.435</v>
      </c>
      <c r="F41" s="740">
        <f t="shared" si="7"/>
        <v>0.129</v>
      </c>
      <c r="G41" s="740">
        <f t="shared" si="7"/>
        <v>0</v>
      </c>
      <c r="H41" s="740">
        <f t="shared" si="7"/>
        <v>0</v>
      </c>
      <c r="I41" s="740">
        <f t="shared" si="7"/>
        <v>9.9000000000000005E-2</v>
      </c>
      <c r="J41" s="740">
        <f t="shared" si="7"/>
        <v>2.7E-2</v>
      </c>
      <c r="K41" s="740">
        <f t="shared" si="7"/>
        <v>8.9999999999999993E-3</v>
      </c>
      <c r="L41" s="740">
        <f t="shared" si="7"/>
        <v>7.1999999999999995E-2</v>
      </c>
      <c r="M41" s="740">
        <f t="shared" si="7"/>
        <v>3.3000000000000002E-2</v>
      </c>
      <c r="N41" s="740">
        <f t="shared" si="7"/>
        <v>0.04</v>
      </c>
      <c r="O41" s="740">
        <f t="shared" si="7"/>
        <v>0.156</v>
      </c>
      <c r="P41" s="747">
        <f t="shared" si="1"/>
        <v>1</v>
      </c>
      <c r="S41" s="746">
        <f t="shared" si="4"/>
        <v>2028</v>
      </c>
      <c r="T41" s="748">
        <v>0</v>
      </c>
      <c r="U41" s="748">
        <v>5</v>
      </c>
      <c r="V41" s="749">
        <f t="shared" si="5"/>
        <v>0</v>
      </c>
      <c r="W41" s="750">
        <v>1</v>
      </c>
      <c r="X41" s="751">
        <f t="shared" si="2"/>
        <v>0</v>
      </c>
    </row>
    <row r="42" spans="2:24">
      <c r="B42" s="746">
        <f t="shared" si="3"/>
        <v>2029</v>
      </c>
      <c r="C42" s="858">
        <f>'[3]Fraksi pengelolaan sampah BaU'!F47</f>
        <v>1.4409353266532146</v>
      </c>
      <c r="D42" s="739">
        <v>1</v>
      </c>
      <c r="E42" s="740">
        <f t="shared" si="7"/>
        <v>0.435</v>
      </c>
      <c r="F42" s="740">
        <f t="shared" si="7"/>
        <v>0.129</v>
      </c>
      <c r="G42" s="740">
        <f t="shared" si="7"/>
        <v>0</v>
      </c>
      <c r="H42" s="740">
        <f t="shared" si="7"/>
        <v>0</v>
      </c>
      <c r="I42" s="740">
        <f t="shared" si="7"/>
        <v>9.9000000000000005E-2</v>
      </c>
      <c r="J42" s="740">
        <f t="shared" si="7"/>
        <v>2.7E-2</v>
      </c>
      <c r="K42" s="740">
        <f t="shared" si="7"/>
        <v>8.9999999999999993E-3</v>
      </c>
      <c r="L42" s="740">
        <f t="shared" si="7"/>
        <v>7.1999999999999995E-2</v>
      </c>
      <c r="M42" s="740">
        <f t="shared" si="7"/>
        <v>3.3000000000000002E-2</v>
      </c>
      <c r="N42" s="740">
        <f t="shared" si="7"/>
        <v>0.04</v>
      </c>
      <c r="O42" s="740">
        <f t="shared" si="7"/>
        <v>0.156</v>
      </c>
      <c r="P42" s="747">
        <f t="shared" si="1"/>
        <v>1</v>
      </c>
      <c r="S42" s="746">
        <f t="shared" si="4"/>
        <v>2029</v>
      </c>
      <c r="T42" s="748">
        <v>0</v>
      </c>
      <c r="U42" s="748">
        <v>5</v>
      </c>
      <c r="V42" s="749">
        <f t="shared" si="5"/>
        <v>0</v>
      </c>
      <c r="W42" s="750">
        <v>1</v>
      </c>
      <c r="X42" s="751">
        <f t="shared" si="2"/>
        <v>0</v>
      </c>
    </row>
    <row r="43" spans="2:24">
      <c r="B43" s="746">
        <f t="shared" si="3"/>
        <v>2030</v>
      </c>
      <c r="C43" s="858">
        <f>'[3]Fraksi pengelolaan sampah BaU'!F48</f>
        <v>1.5494425000000003</v>
      </c>
      <c r="D43" s="739">
        <v>1</v>
      </c>
      <c r="E43" s="740">
        <f t="shared" ref="E43:O58" si="8">E$8</f>
        <v>0.435</v>
      </c>
      <c r="F43" s="740">
        <f t="shared" si="8"/>
        <v>0.129</v>
      </c>
      <c r="G43" s="740">
        <f t="shared" si="7"/>
        <v>0</v>
      </c>
      <c r="H43" s="740">
        <f t="shared" si="8"/>
        <v>0</v>
      </c>
      <c r="I43" s="740">
        <f t="shared" si="7"/>
        <v>9.9000000000000005E-2</v>
      </c>
      <c r="J43" s="740">
        <f t="shared" si="8"/>
        <v>2.7E-2</v>
      </c>
      <c r="K43" s="740">
        <f t="shared" si="8"/>
        <v>8.9999999999999993E-3</v>
      </c>
      <c r="L43" s="740">
        <f t="shared" si="8"/>
        <v>7.1999999999999995E-2</v>
      </c>
      <c r="M43" s="740">
        <f t="shared" si="8"/>
        <v>3.3000000000000002E-2</v>
      </c>
      <c r="N43" s="740">
        <f t="shared" si="8"/>
        <v>0.04</v>
      </c>
      <c r="O43" s="740">
        <f t="shared" si="8"/>
        <v>0.156</v>
      </c>
      <c r="P43" s="747">
        <f t="shared" si="1"/>
        <v>1</v>
      </c>
      <c r="S43" s="746">
        <f t="shared" si="4"/>
        <v>2030</v>
      </c>
      <c r="T43" s="748">
        <v>0</v>
      </c>
      <c r="U43" s="748">
        <v>5</v>
      </c>
      <c r="V43" s="749">
        <f t="shared" si="5"/>
        <v>0</v>
      </c>
      <c r="W43" s="750">
        <v>1</v>
      </c>
      <c r="X43" s="751">
        <f t="shared" si="2"/>
        <v>0</v>
      </c>
    </row>
    <row r="44" spans="2:24">
      <c r="B44" s="746">
        <f t="shared" si="3"/>
        <v>2031</v>
      </c>
      <c r="C44" s="752"/>
      <c r="D44" s="739">
        <v>1</v>
      </c>
      <c r="E44" s="740">
        <f t="shared" si="8"/>
        <v>0.435</v>
      </c>
      <c r="F44" s="740">
        <f t="shared" si="8"/>
        <v>0.129</v>
      </c>
      <c r="G44" s="740">
        <f t="shared" si="7"/>
        <v>0</v>
      </c>
      <c r="H44" s="740">
        <f t="shared" si="8"/>
        <v>0</v>
      </c>
      <c r="I44" s="740">
        <f t="shared" si="7"/>
        <v>9.9000000000000005E-2</v>
      </c>
      <c r="J44" s="740">
        <f t="shared" si="8"/>
        <v>2.7E-2</v>
      </c>
      <c r="K44" s="740">
        <f t="shared" si="8"/>
        <v>8.9999999999999993E-3</v>
      </c>
      <c r="L44" s="740">
        <f t="shared" si="8"/>
        <v>7.1999999999999995E-2</v>
      </c>
      <c r="M44" s="740">
        <f t="shared" si="8"/>
        <v>3.3000000000000002E-2</v>
      </c>
      <c r="N44" s="740">
        <f t="shared" si="8"/>
        <v>0.04</v>
      </c>
      <c r="O44" s="740">
        <f t="shared" si="8"/>
        <v>0.156</v>
      </c>
      <c r="P44" s="747">
        <f t="shared" si="1"/>
        <v>1</v>
      </c>
      <c r="S44" s="746">
        <f t="shared" si="4"/>
        <v>2031</v>
      </c>
      <c r="T44" s="748">
        <v>0</v>
      </c>
      <c r="U44" s="748">
        <v>5</v>
      </c>
      <c r="V44" s="749">
        <f t="shared" si="5"/>
        <v>0</v>
      </c>
      <c r="W44" s="750">
        <v>1</v>
      </c>
      <c r="X44" s="751">
        <f t="shared" si="2"/>
        <v>0</v>
      </c>
    </row>
    <row r="45" spans="2:24">
      <c r="B45" s="746">
        <f t="shared" si="3"/>
        <v>2032</v>
      </c>
      <c r="C45" s="752"/>
      <c r="D45" s="739">
        <v>1</v>
      </c>
      <c r="E45" s="740">
        <f t="shared" si="8"/>
        <v>0.435</v>
      </c>
      <c r="F45" s="740">
        <f t="shared" si="8"/>
        <v>0.129</v>
      </c>
      <c r="G45" s="740">
        <f t="shared" si="7"/>
        <v>0</v>
      </c>
      <c r="H45" s="740">
        <f t="shared" si="8"/>
        <v>0</v>
      </c>
      <c r="I45" s="740">
        <f t="shared" si="7"/>
        <v>9.9000000000000005E-2</v>
      </c>
      <c r="J45" s="740">
        <f t="shared" si="8"/>
        <v>2.7E-2</v>
      </c>
      <c r="K45" s="740">
        <f t="shared" si="8"/>
        <v>8.9999999999999993E-3</v>
      </c>
      <c r="L45" s="740">
        <f t="shared" si="8"/>
        <v>7.1999999999999995E-2</v>
      </c>
      <c r="M45" s="740">
        <f t="shared" si="8"/>
        <v>3.3000000000000002E-2</v>
      </c>
      <c r="N45" s="740">
        <f t="shared" si="8"/>
        <v>0.04</v>
      </c>
      <c r="O45" s="740">
        <f t="shared" si="8"/>
        <v>0.156</v>
      </c>
      <c r="P45" s="747">
        <f t="shared" ref="P45:P76" si="9">SUM(E45:O45)</f>
        <v>1</v>
      </c>
      <c r="S45" s="746">
        <f t="shared" si="4"/>
        <v>2032</v>
      </c>
      <c r="T45" s="748">
        <v>0</v>
      </c>
      <c r="U45" s="748">
        <v>5</v>
      </c>
      <c r="V45" s="749">
        <f t="shared" si="5"/>
        <v>0</v>
      </c>
      <c r="W45" s="750">
        <v>1</v>
      </c>
      <c r="X45" s="751">
        <f t="shared" ref="X45:X76" si="10">V45*W45</f>
        <v>0</v>
      </c>
    </row>
    <row r="46" spans="2:24">
      <c r="B46" s="746">
        <f t="shared" ref="B46:B77" si="11">B45+1</f>
        <v>2033</v>
      </c>
      <c r="C46" s="752"/>
      <c r="D46" s="739">
        <v>1</v>
      </c>
      <c r="E46" s="740">
        <f t="shared" si="8"/>
        <v>0.435</v>
      </c>
      <c r="F46" s="740">
        <f t="shared" si="8"/>
        <v>0.129</v>
      </c>
      <c r="G46" s="740">
        <f t="shared" si="7"/>
        <v>0</v>
      </c>
      <c r="H46" s="740">
        <f t="shared" si="8"/>
        <v>0</v>
      </c>
      <c r="I46" s="740">
        <f t="shared" si="7"/>
        <v>9.9000000000000005E-2</v>
      </c>
      <c r="J46" s="740">
        <f t="shared" si="8"/>
        <v>2.7E-2</v>
      </c>
      <c r="K46" s="740">
        <f t="shared" si="8"/>
        <v>8.9999999999999993E-3</v>
      </c>
      <c r="L46" s="740">
        <f t="shared" si="8"/>
        <v>7.1999999999999995E-2</v>
      </c>
      <c r="M46" s="740">
        <f t="shared" si="8"/>
        <v>3.3000000000000002E-2</v>
      </c>
      <c r="N46" s="740">
        <f t="shared" si="8"/>
        <v>0.04</v>
      </c>
      <c r="O46" s="740">
        <f t="shared" si="8"/>
        <v>0.156</v>
      </c>
      <c r="P46" s="747">
        <f t="shared" si="9"/>
        <v>1</v>
      </c>
      <c r="S46" s="746">
        <f t="shared" si="4"/>
        <v>2033</v>
      </c>
      <c r="T46" s="748">
        <v>0</v>
      </c>
      <c r="U46" s="748">
        <v>5</v>
      </c>
      <c r="V46" s="749">
        <f t="shared" si="5"/>
        <v>0</v>
      </c>
      <c r="W46" s="750">
        <v>1</v>
      </c>
      <c r="X46" s="751">
        <f t="shared" si="10"/>
        <v>0</v>
      </c>
    </row>
    <row r="47" spans="2:24">
      <c r="B47" s="746">
        <f t="shared" si="11"/>
        <v>2034</v>
      </c>
      <c r="C47" s="752"/>
      <c r="D47" s="739">
        <v>1</v>
      </c>
      <c r="E47" s="740">
        <f t="shared" si="8"/>
        <v>0.435</v>
      </c>
      <c r="F47" s="740">
        <f t="shared" si="8"/>
        <v>0.129</v>
      </c>
      <c r="G47" s="740">
        <f t="shared" si="7"/>
        <v>0</v>
      </c>
      <c r="H47" s="740">
        <f t="shared" si="8"/>
        <v>0</v>
      </c>
      <c r="I47" s="740">
        <f t="shared" si="7"/>
        <v>9.9000000000000005E-2</v>
      </c>
      <c r="J47" s="740">
        <f t="shared" si="8"/>
        <v>2.7E-2</v>
      </c>
      <c r="K47" s="740">
        <f t="shared" si="8"/>
        <v>8.9999999999999993E-3</v>
      </c>
      <c r="L47" s="740">
        <f t="shared" si="8"/>
        <v>7.1999999999999995E-2</v>
      </c>
      <c r="M47" s="740">
        <f t="shared" si="8"/>
        <v>3.3000000000000002E-2</v>
      </c>
      <c r="N47" s="740">
        <f t="shared" si="8"/>
        <v>0.04</v>
      </c>
      <c r="O47" s="740">
        <f t="shared" si="8"/>
        <v>0.156</v>
      </c>
      <c r="P47" s="747">
        <f t="shared" si="9"/>
        <v>1</v>
      </c>
      <c r="S47" s="746">
        <f t="shared" si="4"/>
        <v>2034</v>
      </c>
      <c r="T47" s="748">
        <v>0</v>
      </c>
      <c r="U47" s="748">
        <v>5</v>
      </c>
      <c r="V47" s="749">
        <f t="shared" si="5"/>
        <v>0</v>
      </c>
      <c r="W47" s="750">
        <v>1</v>
      </c>
      <c r="X47" s="751">
        <f t="shared" si="10"/>
        <v>0</v>
      </c>
    </row>
    <row r="48" spans="2:24">
      <c r="B48" s="746">
        <f t="shared" si="11"/>
        <v>2035</v>
      </c>
      <c r="C48" s="752"/>
      <c r="D48" s="739">
        <v>1</v>
      </c>
      <c r="E48" s="740">
        <f t="shared" si="8"/>
        <v>0.435</v>
      </c>
      <c r="F48" s="740">
        <f t="shared" si="8"/>
        <v>0.129</v>
      </c>
      <c r="G48" s="740">
        <f t="shared" si="7"/>
        <v>0</v>
      </c>
      <c r="H48" s="740">
        <f t="shared" si="8"/>
        <v>0</v>
      </c>
      <c r="I48" s="740">
        <f t="shared" si="7"/>
        <v>9.9000000000000005E-2</v>
      </c>
      <c r="J48" s="740">
        <f t="shared" si="8"/>
        <v>2.7E-2</v>
      </c>
      <c r="K48" s="740">
        <f t="shared" si="8"/>
        <v>8.9999999999999993E-3</v>
      </c>
      <c r="L48" s="740">
        <f t="shared" si="8"/>
        <v>7.1999999999999995E-2</v>
      </c>
      <c r="M48" s="740">
        <f t="shared" si="8"/>
        <v>3.3000000000000002E-2</v>
      </c>
      <c r="N48" s="740">
        <f t="shared" si="8"/>
        <v>0.04</v>
      </c>
      <c r="O48" s="740">
        <f t="shared" si="8"/>
        <v>0.156</v>
      </c>
      <c r="P48" s="747">
        <f t="shared" si="9"/>
        <v>1</v>
      </c>
      <c r="S48" s="746">
        <f t="shared" si="4"/>
        <v>2035</v>
      </c>
      <c r="T48" s="748">
        <v>0</v>
      </c>
      <c r="U48" s="748">
        <v>5</v>
      </c>
      <c r="V48" s="749">
        <f t="shared" si="5"/>
        <v>0</v>
      </c>
      <c r="W48" s="750">
        <v>1</v>
      </c>
      <c r="X48" s="751">
        <f t="shared" si="10"/>
        <v>0</v>
      </c>
    </row>
    <row r="49" spans="2:24">
      <c r="B49" s="746">
        <f t="shared" si="11"/>
        <v>2036</v>
      </c>
      <c r="C49" s="752"/>
      <c r="D49" s="739">
        <v>1</v>
      </c>
      <c r="E49" s="740">
        <f t="shared" si="8"/>
        <v>0.435</v>
      </c>
      <c r="F49" s="740">
        <f t="shared" si="8"/>
        <v>0.129</v>
      </c>
      <c r="G49" s="740">
        <f t="shared" si="8"/>
        <v>0</v>
      </c>
      <c r="H49" s="740">
        <f t="shared" si="8"/>
        <v>0</v>
      </c>
      <c r="I49" s="740">
        <f t="shared" si="8"/>
        <v>9.9000000000000005E-2</v>
      </c>
      <c r="J49" s="740">
        <f t="shared" si="8"/>
        <v>2.7E-2</v>
      </c>
      <c r="K49" s="740">
        <f t="shared" si="8"/>
        <v>8.9999999999999993E-3</v>
      </c>
      <c r="L49" s="740">
        <f t="shared" si="8"/>
        <v>7.1999999999999995E-2</v>
      </c>
      <c r="M49" s="740">
        <f t="shared" si="8"/>
        <v>3.3000000000000002E-2</v>
      </c>
      <c r="N49" s="740">
        <f t="shared" si="8"/>
        <v>0.04</v>
      </c>
      <c r="O49" s="740">
        <f t="shared" si="8"/>
        <v>0.156</v>
      </c>
      <c r="P49" s="747">
        <f t="shared" si="9"/>
        <v>1</v>
      </c>
      <c r="S49" s="746">
        <f t="shared" si="4"/>
        <v>2036</v>
      </c>
      <c r="T49" s="748">
        <v>0</v>
      </c>
      <c r="U49" s="748">
        <v>5</v>
      </c>
      <c r="V49" s="749">
        <f t="shared" si="5"/>
        <v>0</v>
      </c>
      <c r="W49" s="750">
        <v>1</v>
      </c>
      <c r="X49" s="751">
        <f t="shared" si="10"/>
        <v>0</v>
      </c>
    </row>
    <row r="50" spans="2:24">
      <c r="B50" s="746">
        <f t="shared" si="11"/>
        <v>2037</v>
      </c>
      <c r="C50" s="752"/>
      <c r="D50" s="739">
        <v>1</v>
      </c>
      <c r="E50" s="740">
        <f t="shared" si="8"/>
        <v>0.435</v>
      </c>
      <c r="F50" s="740">
        <f t="shared" si="8"/>
        <v>0.129</v>
      </c>
      <c r="G50" s="740">
        <f t="shared" si="8"/>
        <v>0</v>
      </c>
      <c r="H50" s="740">
        <f t="shared" si="8"/>
        <v>0</v>
      </c>
      <c r="I50" s="740">
        <f t="shared" si="8"/>
        <v>9.9000000000000005E-2</v>
      </c>
      <c r="J50" s="740">
        <f t="shared" si="8"/>
        <v>2.7E-2</v>
      </c>
      <c r="K50" s="740">
        <f t="shared" si="8"/>
        <v>8.9999999999999993E-3</v>
      </c>
      <c r="L50" s="740">
        <f t="shared" si="8"/>
        <v>7.1999999999999995E-2</v>
      </c>
      <c r="M50" s="740">
        <f t="shared" si="8"/>
        <v>3.3000000000000002E-2</v>
      </c>
      <c r="N50" s="740">
        <f t="shared" si="8"/>
        <v>0.04</v>
      </c>
      <c r="O50" s="740">
        <f t="shared" si="8"/>
        <v>0.156</v>
      </c>
      <c r="P50" s="747">
        <f t="shared" si="9"/>
        <v>1</v>
      </c>
      <c r="S50" s="746">
        <f t="shared" si="4"/>
        <v>2037</v>
      </c>
      <c r="T50" s="748">
        <v>0</v>
      </c>
      <c r="U50" s="748">
        <v>5</v>
      </c>
      <c r="V50" s="749">
        <f t="shared" si="5"/>
        <v>0</v>
      </c>
      <c r="W50" s="750">
        <v>1</v>
      </c>
      <c r="X50" s="751">
        <f t="shared" si="10"/>
        <v>0</v>
      </c>
    </row>
    <row r="51" spans="2:24">
      <c r="B51" s="746">
        <f t="shared" si="11"/>
        <v>2038</v>
      </c>
      <c r="C51" s="752"/>
      <c r="D51" s="739">
        <v>1</v>
      </c>
      <c r="E51" s="740">
        <f t="shared" si="8"/>
        <v>0.435</v>
      </c>
      <c r="F51" s="740">
        <f t="shared" si="8"/>
        <v>0.129</v>
      </c>
      <c r="G51" s="740">
        <f t="shared" si="8"/>
        <v>0</v>
      </c>
      <c r="H51" s="740">
        <f t="shared" si="8"/>
        <v>0</v>
      </c>
      <c r="I51" s="740">
        <f t="shared" si="8"/>
        <v>9.9000000000000005E-2</v>
      </c>
      <c r="J51" s="740">
        <f t="shared" si="8"/>
        <v>2.7E-2</v>
      </c>
      <c r="K51" s="740">
        <f t="shared" si="8"/>
        <v>8.9999999999999993E-3</v>
      </c>
      <c r="L51" s="740">
        <f t="shared" si="8"/>
        <v>7.1999999999999995E-2</v>
      </c>
      <c r="M51" s="740">
        <f t="shared" si="8"/>
        <v>3.3000000000000002E-2</v>
      </c>
      <c r="N51" s="740">
        <f t="shared" si="8"/>
        <v>0.04</v>
      </c>
      <c r="O51" s="740">
        <f t="shared" si="8"/>
        <v>0.156</v>
      </c>
      <c r="P51" s="747">
        <f t="shared" si="9"/>
        <v>1</v>
      </c>
      <c r="S51" s="746">
        <f t="shared" si="4"/>
        <v>2038</v>
      </c>
      <c r="T51" s="748">
        <v>0</v>
      </c>
      <c r="U51" s="748">
        <v>5</v>
      </c>
      <c r="V51" s="749">
        <f t="shared" si="5"/>
        <v>0</v>
      </c>
      <c r="W51" s="750">
        <v>1</v>
      </c>
      <c r="X51" s="751">
        <f t="shared" si="10"/>
        <v>0</v>
      </c>
    </row>
    <row r="52" spans="2:24">
      <c r="B52" s="746">
        <f t="shared" si="11"/>
        <v>2039</v>
      </c>
      <c r="C52" s="752"/>
      <c r="D52" s="739">
        <v>1</v>
      </c>
      <c r="E52" s="740">
        <f t="shared" si="8"/>
        <v>0.435</v>
      </c>
      <c r="F52" s="740">
        <f t="shared" si="8"/>
        <v>0.129</v>
      </c>
      <c r="G52" s="740">
        <f t="shared" si="8"/>
        <v>0</v>
      </c>
      <c r="H52" s="740">
        <f t="shared" si="8"/>
        <v>0</v>
      </c>
      <c r="I52" s="740">
        <f t="shared" si="8"/>
        <v>9.9000000000000005E-2</v>
      </c>
      <c r="J52" s="740">
        <f t="shared" si="8"/>
        <v>2.7E-2</v>
      </c>
      <c r="K52" s="740">
        <f t="shared" si="8"/>
        <v>8.9999999999999993E-3</v>
      </c>
      <c r="L52" s="740">
        <f t="shared" si="8"/>
        <v>7.1999999999999995E-2</v>
      </c>
      <c r="M52" s="740">
        <f t="shared" si="8"/>
        <v>3.3000000000000002E-2</v>
      </c>
      <c r="N52" s="740">
        <f t="shared" si="8"/>
        <v>0.04</v>
      </c>
      <c r="O52" s="740">
        <f t="shared" si="8"/>
        <v>0.156</v>
      </c>
      <c r="P52" s="747">
        <f t="shared" si="9"/>
        <v>1</v>
      </c>
      <c r="S52" s="746">
        <f t="shared" si="4"/>
        <v>2039</v>
      </c>
      <c r="T52" s="748">
        <v>0</v>
      </c>
      <c r="U52" s="748">
        <v>5</v>
      </c>
      <c r="V52" s="749">
        <f t="shared" si="5"/>
        <v>0</v>
      </c>
      <c r="W52" s="750">
        <v>1</v>
      </c>
      <c r="X52" s="751">
        <f t="shared" si="10"/>
        <v>0</v>
      </c>
    </row>
    <row r="53" spans="2:24">
      <c r="B53" s="746">
        <f t="shared" si="11"/>
        <v>2040</v>
      </c>
      <c r="C53" s="752"/>
      <c r="D53" s="739">
        <v>1</v>
      </c>
      <c r="E53" s="740">
        <f t="shared" ref="E53:O68" si="12">E$8</f>
        <v>0.435</v>
      </c>
      <c r="F53" s="740">
        <f t="shared" si="12"/>
        <v>0.129</v>
      </c>
      <c r="G53" s="740">
        <f t="shared" si="8"/>
        <v>0</v>
      </c>
      <c r="H53" s="740">
        <f t="shared" si="12"/>
        <v>0</v>
      </c>
      <c r="I53" s="740">
        <f t="shared" si="8"/>
        <v>9.9000000000000005E-2</v>
      </c>
      <c r="J53" s="740">
        <f t="shared" si="12"/>
        <v>2.7E-2</v>
      </c>
      <c r="K53" s="740">
        <f t="shared" si="12"/>
        <v>8.9999999999999993E-3</v>
      </c>
      <c r="L53" s="740">
        <f t="shared" si="12"/>
        <v>7.1999999999999995E-2</v>
      </c>
      <c r="M53" s="740">
        <f t="shared" si="12"/>
        <v>3.3000000000000002E-2</v>
      </c>
      <c r="N53" s="740">
        <f t="shared" si="12"/>
        <v>0.04</v>
      </c>
      <c r="O53" s="740">
        <f t="shared" si="12"/>
        <v>0.156</v>
      </c>
      <c r="P53" s="747">
        <f t="shared" si="9"/>
        <v>1</v>
      </c>
      <c r="S53" s="746">
        <f t="shared" si="4"/>
        <v>2040</v>
      </c>
      <c r="T53" s="748">
        <v>0</v>
      </c>
      <c r="U53" s="748">
        <v>5</v>
      </c>
      <c r="V53" s="749">
        <f t="shared" si="5"/>
        <v>0</v>
      </c>
      <c r="W53" s="750">
        <v>1</v>
      </c>
      <c r="X53" s="751">
        <f t="shared" si="10"/>
        <v>0</v>
      </c>
    </row>
    <row r="54" spans="2:24">
      <c r="B54" s="746">
        <f t="shared" si="11"/>
        <v>2041</v>
      </c>
      <c r="C54" s="752"/>
      <c r="D54" s="739">
        <v>1</v>
      </c>
      <c r="E54" s="740">
        <f t="shared" si="12"/>
        <v>0.435</v>
      </c>
      <c r="F54" s="740">
        <f t="shared" si="12"/>
        <v>0.129</v>
      </c>
      <c r="G54" s="740">
        <f t="shared" si="8"/>
        <v>0</v>
      </c>
      <c r="H54" s="740">
        <f t="shared" si="12"/>
        <v>0</v>
      </c>
      <c r="I54" s="740">
        <f t="shared" si="8"/>
        <v>9.9000000000000005E-2</v>
      </c>
      <c r="J54" s="740">
        <f t="shared" si="12"/>
        <v>2.7E-2</v>
      </c>
      <c r="K54" s="740">
        <f t="shared" si="12"/>
        <v>8.9999999999999993E-3</v>
      </c>
      <c r="L54" s="740">
        <f t="shared" si="12"/>
        <v>7.1999999999999995E-2</v>
      </c>
      <c r="M54" s="740">
        <f t="shared" si="12"/>
        <v>3.3000000000000002E-2</v>
      </c>
      <c r="N54" s="740">
        <f t="shared" si="12"/>
        <v>0.04</v>
      </c>
      <c r="O54" s="740">
        <f t="shared" si="12"/>
        <v>0.156</v>
      </c>
      <c r="P54" s="747">
        <f t="shared" si="9"/>
        <v>1</v>
      </c>
      <c r="S54" s="746">
        <f t="shared" si="4"/>
        <v>2041</v>
      </c>
      <c r="T54" s="748">
        <v>0</v>
      </c>
      <c r="U54" s="748">
        <v>5</v>
      </c>
      <c r="V54" s="749">
        <f t="shared" si="5"/>
        <v>0</v>
      </c>
      <c r="W54" s="750">
        <v>1</v>
      </c>
      <c r="X54" s="751">
        <f t="shared" si="10"/>
        <v>0</v>
      </c>
    </row>
    <row r="55" spans="2:24">
      <c r="B55" s="746">
        <f t="shared" si="11"/>
        <v>2042</v>
      </c>
      <c r="C55" s="752"/>
      <c r="D55" s="739">
        <v>1</v>
      </c>
      <c r="E55" s="740">
        <f t="shared" si="12"/>
        <v>0.435</v>
      </c>
      <c r="F55" s="740">
        <f t="shared" si="12"/>
        <v>0.129</v>
      </c>
      <c r="G55" s="740">
        <f t="shared" si="8"/>
        <v>0</v>
      </c>
      <c r="H55" s="740">
        <f t="shared" si="12"/>
        <v>0</v>
      </c>
      <c r="I55" s="740">
        <f t="shared" si="8"/>
        <v>9.9000000000000005E-2</v>
      </c>
      <c r="J55" s="740">
        <f t="shared" si="12"/>
        <v>2.7E-2</v>
      </c>
      <c r="K55" s="740">
        <f t="shared" si="12"/>
        <v>8.9999999999999993E-3</v>
      </c>
      <c r="L55" s="740">
        <f t="shared" si="12"/>
        <v>7.1999999999999995E-2</v>
      </c>
      <c r="M55" s="740">
        <f t="shared" si="12"/>
        <v>3.3000000000000002E-2</v>
      </c>
      <c r="N55" s="740">
        <f t="shared" si="12"/>
        <v>0.04</v>
      </c>
      <c r="O55" s="740">
        <f t="shared" si="12"/>
        <v>0.156</v>
      </c>
      <c r="P55" s="747">
        <f t="shared" si="9"/>
        <v>1</v>
      </c>
      <c r="S55" s="746">
        <f t="shared" si="4"/>
        <v>2042</v>
      </c>
      <c r="T55" s="748">
        <v>0</v>
      </c>
      <c r="U55" s="748">
        <v>5</v>
      </c>
      <c r="V55" s="749">
        <f t="shared" si="5"/>
        <v>0</v>
      </c>
      <c r="W55" s="750">
        <v>1</v>
      </c>
      <c r="X55" s="751">
        <f t="shared" si="10"/>
        <v>0</v>
      </c>
    </row>
    <row r="56" spans="2:24">
      <c r="B56" s="746">
        <f t="shared" si="11"/>
        <v>2043</v>
      </c>
      <c r="C56" s="752"/>
      <c r="D56" s="739">
        <v>1</v>
      </c>
      <c r="E56" s="740">
        <f t="shared" si="12"/>
        <v>0.435</v>
      </c>
      <c r="F56" s="740">
        <f t="shared" si="12"/>
        <v>0.129</v>
      </c>
      <c r="G56" s="740">
        <f t="shared" si="8"/>
        <v>0</v>
      </c>
      <c r="H56" s="740">
        <f t="shared" si="12"/>
        <v>0</v>
      </c>
      <c r="I56" s="740">
        <f t="shared" si="8"/>
        <v>9.9000000000000005E-2</v>
      </c>
      <c r="J56" s="740">
        <f t="shared" si="12"/>
        <v>2.7E-2</v>
      </c>
      <c r="K56" s="740">
        <f t="shared" si="12"/>
        <v>8.9999999999999993E-3</v>
      </c>
      <c r="L56" s="740">
        <f t="shared" si="12"/>
        <v>7.1999999999999995E-2</v>
      </c>
      <c r="M56" s="740">
        <f t="shared" si="12"/>
        <v>3.3000000000000002E-2</v>
      </c>
      <c r="N56" s="740">
        <f t="shared" si="12"/>
        <v>0.04</v>
      </c>
      <c r="O56" s="740">
        <f t="shared" si="12"/>
        <v>0.156</v>
      </c>
      <c r="P56" s="747">
        <f t="shared" si="9"/>
        <v>1</v>
      </c>
      <c r="S56" s="746">
        <f t="shared" si="4"/>
        <v>2043</v>
      </c>
      <c r="T56" s="748">
        <v>0</v>
      </c>
      <c r="U56" s="748">
        <v>5</v>
      </c>
      <c r="V56" s="749">
        <f t="shared" si="5"/>
        <v>0</v>
      </c>
      <c r="W56" s="750">
        <v>1</v>
      </c>
      <c r="X56" s="751">
        <f t="shared" si="10"/>
        <v>0</v>
      </c>
    </row>
    <row r="57" spans="2:24">
      <c r="B57" s="746">
        <f t="shared" si="11"/>
        <v>2044</v>
      </c>
      <c r="C57" s="752"/>
      <c r="D57" s="739">
        <v>1</v>
      </c>
      <c r="E57" s="740">
        <f t="shared" si="12"/>
        <v>0.435</v>
      </c>
      <c r="F57" s="740">
        <f t="shared" si="12"/>
        <v>0.129</v>
      </c>
      <c r="G57" s="740">
        <f t="shared" si="8"/>
        <v>0</v>
      </c>
      <c r="H57" s="740">
        <f t="shared" si="12"/>
        <v>0</v>
      </c>
      <c r="I57" s="740">
        <f t="shared" si="8"/>
        <v>9.9000000000000005E-2</v>
      </c>
      <c r="J57" s="740">
        <f t="shared" si="12"/>
        <v>2.7E-2</v>
      </c>
      <c r="K57" s="740">
        <f t="shared" si="12"/>
        <v>8.9999999999999993E-3</v>
      </c>
      <c r="L57" s="740">
        <f t="shared" si="12"/>
        <v>7.1999999999999995E-2</v>
      </c>
      <c r="M57" s="740">
        <f t="shared" si="12"/>
        <v>3.3000000000000002E-2</v>
      </c>
      <c r="N57" s="740">
        <f t="shared" si="12"/>
        <v>0.04</v>
      </c>
      <c r="O57" s="740">
        <f t="shared" si="12"/>
        <v>0.156</v>
      </c>
      <c r="P57" s="747">
        <f t="shared" si="9"/>
        <v>1</v>
      </c>
      <c r="S57" s="746">
        <f t="shared" si="4"/>
        <v>2044</v>
      </c>
      <c r="T57" s="748">
        <v>0</v>
      </c>
      <c r="U57" s="748">
        <v>5</v>
      </c>
      <c r="V57" s="749">
        <f t="shared" si="5"/>
        <v>0</v>
      </c>
      <c r="W57" s="750">
        <v>1</v>
      </c>
      <c r="X57" s="751">
        <f t="shared" si="10"/>
        <v>0</v>
      </c>
    </row>
    <row r="58" spans="2:24">
      <c r="B58" s="746">
        <f t="shared" si="11"/>
        <v>2045</v>
      </c>
      <c r="C58" s="752"/>
      <c r="D58" s="739">
        <v>1</v>
      </c>
      <c r="E58" s="740">
        <f t="shared" si="12"/>
        <v>0.435</v>
      </c>
      <c r="F58" s="740">
        <f t="shared" si="12"/>
        <v>0.129</v>
      </c>
      <c r="G58" s="740">
        <f t="shared" si="8"/>
        <v>0</v>
      </c>
      <c r="H58" s="740">
        <f t="shared" si="12"/>
        <v>0</v>
      </c>
      <c r="I58" s="740">
        <f t="shared" si="8"/>
        <v>9.9000000000000005E-2</v>
      </c>
      <c r="J58" s="740">
        <f t="shared" si="12"/>
        <v>2.7E-2</v>
      </c>
      <c r="K58" s="740">
        <f t="shared" si="12"/>
        <v>8.9999999999999993E-3</v>
      </c>
      <c r="L58" s="740">
        <f t="shared" si="12"/>
        <v>7.1999999999999995E-2</v>
      </c>
      <c r="M58" s="740">
        <f t="shared" si="12"/>
        <v>3.3000000000000002E-2</v>
      </c>
      <c r="N58" s="740">
        <f t="shared" si="12"/>
        <v>0.04</v>
      </c>
      <c r="O58" s="740">
        <f t="shared" si="12"/>
        <v>0.156</v>
      </c>
      <c r="P58" s="747">
        <f t="shared" si="9"/>
        <v>1</v>
      </c>
      <c r="S58" s="746">
        <f t="shared" si="4"/>
        <v>2045</v>
      </c>
      <c r="T58" s="748">
        <v>0</v>
      </c>
      <c r="U58" s="748">
        <v>5</v>
      </c>
      <c r="V58" s="749">
        <f t="shared" si="5"/>
        <v>0</v>
      </c>
      <c r="W58" s="750">
        <v>1</v>
      </c>
      <c r="X58" s="751">
        <f t="shared" si="10"/>
        <v>0</v>
      </c>
    </row>
    <row r="59" spans="2:24">
      <c r="B59" s="746">
        <f t="shared" si="11"/>
        <v>2046</v>
      </c>
      <c r="C59" s="752"/>
      <c r="D59" s="739">
        <v>1</v>
      </c>
      <c r="E59" s="740">
        <f t="shared" si="12"/>
        <v>0.435</v>
      </c>
      <c r="F59" s="740">
        <f t="shared" si="12"/>
        <v>0.129</v>
      </c>
      <c r="G59" s="740">
        <f t="shared" si="12"/>
        <v>0</v>
      </c>
      <c r="H59" s="740">
        <f t="shared" si="12"/>
        <v>0</v>
      </c>
      <c r="I59" s="740">
        <f t="shared" si="12"/>
        <v>9.9000000000000005E-2</v>
      </c>
      <c r="J59" s="740">
        <f t="shared" si="12"/>
        <v>2.7E-2</v>
      </c>
      <c r="K59" s="740">
        <f t="shared" si="12"/>
        <v>8.9999999999999993E-3</v>
      </c>
      <c r="L59" s="740">
        <f t="shared" si="12"/>
        <v>7.1999999999999995E-2</v>
      </c>
      <c r="M59" s="740">
        <f t="shared" si="12"/>
        <v>3.3000000000000002E-2</v>
      </c>
      <c r="N59" s="740">
        <f t="shared" si="12"/>
        <v>0.04</v>
      </c>
      <c r="O59" s="740">
        <f t="shared" si="12"/>
        <v>0.156</v>
      </c>
      <c r="P59" s="747">
        <f t="shared" si="9"/>
        <v>1</v>
      </c>
      <c r="S59" s="746">
        <f t="shared" si="4"/>
        <v>2046</v>
      </c>
      <c r="T59" s="748">
        <v>0</v>
      </c>
      <c r="U59" s="748">
        <v>5</v>
      </c>
      <c r="V59" s="749">
        <f t="shared" si="5"/>
        <v>0</v>
      </c>
      <c r="W59" s="750">
        <v>1</v>
      </c>
      <c r="X59" s="751">
        <f t="shared" si="10"/>
        <v>0</v>
      </c>
    </row>
    <row r="60" spans="2:24">
      <c r="B60" s="746">
        <f t="shared" si="11"/>
        <v>2047</v>
      </c>
      <c r="C60" s="752"/>
      <c r="D60" s="739">
        <v>1</v>
      </c>
      <c r="E60" s="740">
        <f t="shared" si="12"/>
        <v>0.435</v>
      </c>
      <c r="F60" s="740">
        <f t="shared" si="12"/>
        <v>0.129</v>
      </c>
      <c r="G60" s="740">
        <f t="shared" si="12"/>
        <v>0</v>
      </c>
      <c r="H60" s="740">
        <f t="shared" si="12"/>
        <v>0</v>
      </c>
      <c r="I60" s="740">
        <f t="shared" si="12"/>
        <v>9.9000000000000005E-2</v>
      </c>
      <c r="J60" s="740">
        <f t="shared" si="12"/>
        <v>2.7E-2</v>
      </c>
      <c r="K60" s="740">
        <f t="shared" si="12"/>
        <v>8.9999999999999993E-3</v>
      </c>
      <c r="L60" s="740">
        <f t="shared" si="12"/>
        <v>7.1999999999999995E-2</v>
      </c>
      <c r="M60" s="740">
        <f t="shared" si="12"/>
        <v>3.3000000000000002E-2</v>
      </c>
      <c r="N60" s="740">
        <f t="shared" si="12"/>
        <v>0.04</v>
      </c>
      <c r="O60" s="740">
        <f t="shared" si="12"/>
        <v>0.156</v>
      </c>
      <c r="P60" s="747">
        <f t="shared" si="9"/>
        <v>1</v>
      </c>
      <c r="S60" s="746">
        <f t="shared" si="4"/>
        <v>2047</v>
      </c>
      <c r="T60" s="748">
        <v>0</v>
      </c>
      <c r="U60" s="748">
        <v>5</v>
      </c>
      <c r="V60" s="749">
        <f t="shared" si="5"/>
        <v>0</v>
      </c>
      <c r="W60" s="750">
        <v>1</v>
      </c>
      <c r="X60" s="751">
        <f t="shared" si="10"/>
        <v>0</v>
      </c>
    </row>
    <row r="61" spans="2:24">
      <c r="B61" s="746">
        <f t="shared" si="11"/>
        <v>2048</v>
      </c>
      <c r="C61" s="752"/>
      <c r="D61" s="739">
        <v>1</v>
      </c>
      <c r="E61" s="740">
        <f t="shared" si="12"/>
        <v>0.435</v>
      </c>
      <c r="F61" s="740">
        <f t="shared" si="12"/>
        <v>0.129</v>
      </c>
      <c r="G61" s="740">
        <f t="shared" si="12"/>
        <v>0</v>
      </c>
      <c r="H61" s="740">
        <f t="shared" si="12"/>
        <v>0</v>
      </c>
      <c r="I61" s="740">
        <f t="shared" si="12"/>
        <v>9.9000000000000005E-2</v>
      </c>
      <c r="J61" s="740">
        <f t="shared" si="12"/>
        <v>2.7E-2</v>
      </c>
      <c r="K61" s="740">
        <f t="shared" si="12"/>
        <v>8.9999999999999993E-3</v>
      </c>
      <c r="L61" s="740">
        <f t="shared" si="12"/>
        <v>7.1999999999999995E-2</v>
      </c>
      <c r="M61" s="740">
        <f t="shared" si="12"/>
        <v>3.3000000000000002E-2</v>
      </c>
      <c r="N61" s="740">
        <f t="shared" si="12"/>
        <v>0.04</v>
      </c>
      <c r="O61" s="740">
        <f t="shared" si="12"/>
        <v>0.156</v>
      </c>
      <c r="P61" s="747">
        <f t="shared" si="9"/>
        <v>1</v>
      </c>
      <c r="S61" s="746">
        <f t="shared" si="4"/>
        <v>2048</v>
      </c>
      <c r="T61" s="748">
        <v>0</v>
      </c>
      <c r="U61" s="748">
        <v>5</v>
      </c>
      <c r="V61" s="749">
        <f t="shared" si="5"/>
        <v>0</v>
      </c>
      <c r="W61" s="750">
        <v>1</v>
      </c>
      <c r="X61" s="751">
        <f t="shared" si="10"/>
        <v>0</v>
      </c>
    </row>
    <row r="62" spans="2:24">
      <c r="B62" s="746">
        <f t="shared" si="11"/>
        <v>2049</v>
      </c>
      <c r="C62" s="752"/>
      <c r="D62" s="739">
        <v>1</v>
      </c>
      <c r="E62" s="740">
        <f t="shared" si="12"/>
        <v>0.435</v>
      </c>
      <c r="F62" s="740">
        <f t="shared" si="12"/>
        <v>0.129</v>
      </c>
      <c r="G62" s="740">
        <f t="shared" si="12"/>
        <v>0</v>
      </c>
      <c r="H62" s="740">
        <f t="shared" si="12"/>
        <v>0</v>
      </c>
      <c r="I62" s="740">
        <f t="shared" si="12"/>
        <v>9.9000000000000005E-2</v>
      </c>
      <c r="J62" s="740">
        <f t="shared" si="12"/>
        <v>2.7E-2</v>
      </c>
      <c r="K62" s="740">
        <f t="shared" si="12"/>
        <v>8.9999999999999993E-3</v>
      </c>
      <c r="L62" s="740">
        <f t="shared" si="12"/>
        <v>7.1999999999999995E-2</v>
      </c>
      <c r="M62" s="740">
        <f t="shared" si="12"/>
        <v>3.3000000000000002E-2</v>
      </c>
      <c r="N62" s="740">
        <f t="shared" si="12"/>
        <v>0.04</v>
      </c>
      <c r="O62" s="740">
        <f t="shared" si="12"/>
        <v>0.156</v>
      </c>
      <c r="P62" s="747">
        <f t="shared" si="9"/>
        <v>1</v>
      </c>
      <c r="S62" s="746">
        <f t="shared" si="4"/>
        <v>2049</v>
      </c>
      <c r="T62" s="748">
        <v>0</v>
      </c>
      <c r="U62" s="748">
        <v>5</v>
      </c>
      <c r="V62" s="749">
        <f t="shared" si="5"/>
        <v>0</v>
      </c>
      <c r="W62" s="750">
        <v>1</v>
      </c>
      <c r="X62" s="751">
        <f t="shared" si="10"/>
        <v>0</v>
      </c>
    </row>
    <row r="63" spans="2:24">
      <c r="B63" s="746">
        <f t="shared" si="11"/>
        <v>2050</v>
      </c>
      <c r="C63" s="752"/>
      <c r="D63" s="739">
        <v>1</v>
      </c>
      <c r="E63" s="740">
        <f t="shared" ref="E63:O78" si="13">E$8</f>
        <v>0.435</v>
      </c>
      <c r="F63" s="740">
        <f t="shared" si="13"/>
        <v>0.129</v>
      </c>
      <c r="G63" s="740">
        <f t="shared" si="12"/>
        <v>0</v>
      </c>
      <c r="H63" s="740">
        <f t="shared" si="13"/>
        <v>0</v>
      </c>
      <c r="I63" s="740">
        <f t="shared" si="12"/>
        <v>9.9000000000000005E-2</v>
      </c>
      <c r="J63" s="740">
        <f t="shared" si="13"/>
        <v>2.7E-2</v>
      </c>
      <c r="K63" s="740">
        <f t="shared" si="13"/>
        <v>8.9999999999999993E-3</v>
      </c>
      <c r="L63" s="740">
        <f t="shared" si="13"/>
        <v>7.1999999999999995E-2</v>
      </c>
      <c r="M63" s="740">
        <f t="shared" si="13"/>
        <v>3.3000000000000002E-2</v>
      </c>
      <c r="N63" s="740">
        <f t="shared" si="13"/>
        <v>0.04</v>
      </c>
      <c r="O63" s="740">
        <f t="shared" si="13"/>
        <v>0.156</v>
      </c>
      <c r="P63" s="747">
        <f t="shared" si="9"/>
        <v>1</v>
      </c>
      <c r="S63" s="746">
        <f t="shared" si="4"/>
        <v>2050</v>
      </c>
      <c r="T63" s="748">
        <v>0</v>
      </c>
      <c r="U63" s="748">
        <v>5</v>
      </c>
      <c r="V63" s="749">
        <f t="shared" si="5"/>
        <v>0</v>
      </c>
      <c r="W63" s="750">
        <v>1</v>
      </c>
      <c r="X63" s="751">
        <f t="shared" si="10"/>
        <v>0</v>
      </c>
    </row>
    <row r="64" spans="2:24">
      <c r="B64" s="746">
        <f t="shared" si="11"/>
        <v>2051</v>
      </c>
      <c r="C64" s="752"/>
      <c r="D64" s="739">
        <v>1</v>
      </c>
      <c r="E64" s="740">
        <f t="shared" si="13"/>
        <v>0.435</v>
      </c>
      <c r="F64" s="740">
        <f t="shared" si="13"/>
        <v>0.129</v>
      </c>
      <c r="G64" s="740">
        <f t="shared" si="12"/>
        <v>0</v>
      </c>
      <c r="H64" s="740">
        <f t="shared" si="13"/>
        <v>0</v>
      </c>
      <c r="I64" s="740">
        <f t="shared" si="12"/>
        <v>9.9000000000000005E-2</v>
      </c>
      <c r="J64" s="740">
        <f t="shared" si="13"/>
        <v>2.7E-2</v>
      </c>
      <c r="K64" s="740">
        <f t="shared" si="13"/>
        <v>8.9999999999999993E-3</v>
      </c>
      <c r="L64" s="740">
        <f t="shared" si="13"/>
        <v>7.1999999999999995E-2</v>
      </c>
      <c r="M64" s="740">
        <f t="shared" si="13"/>
        <v>3.3000000000000002E-2</v>
      </c>
      <c r="N64" s="740">
        <f t="shared" si="13"/>
        <v>0.04</v>
      </c>
      <c r="O64" s="740">
        <f t="shared" si="13"/>
        <v>0.156</v>
      </c>
      <c r="P64" s="747">
        <f t="shared" si="9"/>
        <v>1</v>
      </c>
      <c r="S64" s="746">
        <f t="shared" si="4"/>
        <v>2051</v>
      </c>
      <c r="T64" s="748">
        <v>0</v>
      </c>
      <c r="U64" s="748">
        <v>5</v>
      </c>
      <c r="V64" s="749">
        <f t="shared" si="5"/>
        <v>0</v>
      </c>
      <c r="W64" s="750">
        <v>1</v>
      </c>
      <c r="X64" s="751">
        <f t="shared" si="10"/>
        <v>0</v>
      </c>
    </row>
    <row r="65" spans="2:24">
      <c r="B65" s="746">
        <f t="shared" si="11"/>
        <v>2052</v>
      </c>
      <c r="C65" s="752"/>
      <c r="D65" s="739">
        <v>1</v>
      </c>
      <c r="E65" s="740">
        <f t="shared" si="13"/>
        <v>0.435</v>
      </c>
      <c r="F65" s="740">
        <f t="shared" si="13"/>
        <v>0.129</v>
      </c>
      <c r="G65" s="740">
        <f t="shared" si="12"/>
        <v>0</v>
      </c>
      <c r="H65" s="740">
        <f t="shared" si="13"/>
        <v>0</v>
      </c>
      <c r="I65" s="740">
        <f t="shared" si="12"/>
        <v>9.9000000000000005E-2</v>
      </c>
      <c r="J65" s="740">
        <f t="shared" si="13"/>
        <v>2.7E-2</v>
      </c>
      <c r="K65" s="740">
        <f t="shared" si="13"/>
        <v>8.9999999999999993E-3</v>
      </c>
      <c r="L65" s="740">
        <f t="shared" si="13"/>
        <v>7.1999999999999995E-2</v>
      </c>
      <c r="M65" s="740">
        <f t="shared" si="13"/>
        <v>3.3000000000000002E-2</v>
      </c>
      <c r="N65" s="740">
        <f t="shared" si="13"/>
        <v>0.04</v>
      </c>
      <c r="O65" s="740">
        <f t="shared" si="13"/>
        <v>0.156</v>
      </c>
      <c r="P65" s="747">
        <f t="shared" si="9"/>
        <v>1</v>
      </c>
      <c r="S65" s="746">
        <f t="shared" si="4"/>
        <v>2052</v>
      </c>
      <c r="T65" s="748">
        <v>0</v>
      </c>
      <c r="U65" s="748">
        <v>5</v>
      </c>
      <c r="V65" s="749">
        <f t="shared" si="5"/>
        <v>0</v>
      </c>
      <c r="W65" s="750">
        <v>1</v>
      </c>
      <c r="X65" s="751">
        <f t="shared" si="10"/>
        <v>0</v>
      </c>
    </row>
    <row r="66" spans="2:24">
      <c r="B66" s="746">
        <f t="shared" si="11"/>
        <v>2053</v>
      </c>
      <c r="C66" s="752"/>
      <c r="D66" s="739">
        <v>1</v>
      </c>
      <c r="E66" s="740">
        <f t="shared" si="13"/>
        <v>0.435</v>
      </c>
      <c r="F66" s="740">
        <f t="shared" si="13"/>
        <v>0.129</v>
      </c>
      <c r="G66" s="740">
        <f t="shared" si="12"/>
        <v>0</v>
      </c>
      <c r="H66" s="740">
        <f t="shared" si="13"/>
        <v>0</v>
      </c>
      <c r="I66" s="740">
        <f t="shared" si="12"/>
        <v>9.9000000000000005E-2</v>
      </c>
      <c r="J66" s="740">
        <f t="shared" si="13"/>
        <v>2.7E-2</v>
      </c>
      <c r="K66" s="740">
        <f t="shared" si="13"/>
        <v>8.9999999999999993E-3</v>
      </c>
      <c r="L66" s="740">
        <f t="shared" si="13"/>
        <v>7.1999999999999995E-2</v>
      </c>
      <c r="M66" s="740">
        <f t="shared" si="13"/>
        <v>3.3000000000000002E-2</v>
      </c>
      <c r="N66" s="740">
        <f t="shared" si="13"/>
        <v>0.04</v>
      </c>
      <c r="O66" s="740">
        <f t="shared" si="13"/>
        <v>0.156</v>
      </c>
      <c r="P66" s="747">
        <f t="shared" si="9"/>
        <v>1</v>
      </c>
      <c r="S66" s="746">
        <f t="shared" si="4"/>
        <v>2053</v>
      </c>
      <c r="T66" s="748">
        <v>0</v>
      </c>
      <c r="U66" s="748">
        <v>5</v>
      </c>
      <c r="V66" s="749">
        <f t="shared" si="5"/>
        <v>0</v>
      </c>
      <c r="W66" s="750">
        <v>1</v>
      </c>
      <c r="X66" s="751">
        <f t="shared" si="10"/>
        <v>0</v>
      </c>
    </row>
    <row r="67" spans="2:24">
      <c r="B67" s="746">
        <f t="shared" si="11"/>
        <v>2054</v>
      </c>
      <c r="C67" s="752"/>
      <c r="D67" s="739">
        <v>1</v>
      </c>
      <c r="E67" s="740">
        <f t="shared" si="13"/>
        <v>0.435</v>
      </c>
      <c r="F67" s="740">
        <f t="shared" si="13"/>
        <v>0.129</v>
      </c>
      <c r="G67" s="740">
        <f t="shared" si="12"/>
        <v>0</v>
      </c>
      <c r="H67" s="740">
        <f t="shared" si="13"/>
        <v>0</v>
      </c>
      <c r="I67" s="740">
        <f t="shared" si="12"/>
        <v>9.9000000000000005E-2</v>
      </c>
      <c r="J67" s="740">
        <f t="shared" si="13"/>
        <v>2.7E-2</v>
      </c>
      <c r="K67" s="740">
        <f t="shared" si="13"/>
        <v>8.9999999999999993E-3</v>
      </c>
      <c r="L67" s="740">
        <f t="shared" si="13"/>
        <v>7.1999999999999995E-2</v>
      </c>
      <c r="M67" s="740">
        <f t="shared" si="13"/>
        <v>3.3000000000000002E-2</v>
      </c>
      <c r="N67" s="740">
        <f t="shared" si="13"/>
        <v>0.04</v>
      </c>
      <c r="O67" s="740">
        <f t="shared" si="13"/>
        <v>0.156</v>
      </c>
      <c r="P67" s="747">
        <f t="shared" si="9"/>
        <v>1</v>
      </c>
      <c r="S67" s="746">
        <f t="shared" si="4"/>
        <v>2054</v>
      </c>
      <c r="T67" s="748">
        <v>0</v>
      </c>
      <c r="U67" s="748">
        <v>5</v>
      </c>
      <c r="V67" s="749">
        <f t="shared" si="5"/>
        <v>0</v>
      </c>
      <c r="W67" s="750">
        <v>1</v>
      </c>
      <c r="X67" s="751">
        <f t="shared" si="10"/>
        <v>0</v>
      </c>
    </row>
    <row r="68" spans="2:24">
      <c r="B68" s="746">
        <f t="shared" si="11"/>
        <v>2055</v>
      </c>
      <c r="C68" s="752"/>
      <c r="D68" s="739">
        <v>1</v>
      </c>
      <c r="E68" s="740">
        <f t="shared" si="13"/>
        <v>0.435</v>
      </c>
      <c r="F68" s="740">
        <f t="shared" si="13"/>
        <v>0.129</v>
      </c>
      <c r="G68" s="740">
        <f t="shared" si="12"/>
        <v>0</v>
      </c>
      <c r="H68" s="740">
        <f t="shared" si="13"/>
        <v>0</v>
      </c>
      <c r="I68" s="740">
        <f t="shared" si="12"/>
        <v>9.9000000000000005E-2</v>
      </c>
      <c r="J68" s="740">
        <f t="shared" si="13"/>
        <v>2.7E-2</v>
      </c>
      <c r="K68" s="740">
        <f t="shared" si="13"/>
        <v>8.9999999999999993E-3</v>
      </c>
      <c r="L68" s="740">
        <f t="shared" si="13"/>
        <v>7.1999999999999995E-2</v>
      </c>
      <c r="M68" s="740">
        <f t="shared" si="13"/>
        <v>3.3000000000000002E-2</v>
      </c>
      <c r="N68" s="740">
        <f t="shared" si="13"/>
        <v>0.04</v>
      </c>
      <c r="O68" s="740">
        <f t="shared" si="13"/>
        <v>0.156</v>
      </c>
      <c r="P68" s="747">
        <f t="shared" si="9"/>
        <v>1</v>
      </c>
      <c r="S68" s="746">
        <f t="shared" si="4"/>
        <v>2055</v>
      </c>
      <c r="T68" s="748">
        <v>0</v>
      </c>
      <c r="U68" s="748">
        <v>5</v>
      </c>
      <c r="V68" s="749">
        <f t="shared" si="5"/>
        <v>0</v>
      </c>
      <c r="W68" s="750">
        <v>1</v>
      </c>
      <c r="X68" s="751">
        <f t="shared" si="10"/>
        <v>0</v>
      </c>
    </row>
    <row r="69" spans="2:24">
      <c r="B69" s="746">
        <f t="shared" si="11"/>
        <v>2056</v>
      </c>
      <c r="C69" s="752"/>
      <c r="D69" s="739">
        <v>1</v>
      </c>
      <c r="E69" s="740">
        <f t="shared" si="13"/>
        <v>0.435</v>
      </c>
      <c r="F69" s="740">
        <f t="shared" si="13"/>
        <v>0.129</v>
      </c>
      <c r="G69" s="740">
        <f t="shared" si="13"/>
        <v>0</v>
      </c>
      <c r="H69" s="740">
        <f t="shared" si="13"/>
        <v>0</v>
      </c>
      <c r="I69" s="740">
        <f t="shared" si="13"/>
        <v>9.9000000000000005E-2</v>
      </c>
      <c r="J69" s="740">
        <f t="shared" si="13"/>
        <v>2.7E-2</v>
      </c>
      <c r="K69" s="740">
        <f t="shared" si="13"/>
        <v>8.9999999999999993E-3</v>
      </c>
      <c r="L69" s="740">
        <f t="shared" si="13"/>
        <v>7.1999999999999995E-2</v>
      </c>
      <c r="M69" s="740">
        <f t="shared" si="13"/>
        <v>3.3000000000000002E-2</v>
      </c>
      <c r="N69" s="740">
        <f t="shared" si="13"/>
        <v>0.04</v>
      </c>
      <c r="O69" s="740">
        <f t="shared" si="13"/>
        <v>0.156</v>
      </c>
      <c r="P69" s="747">
        <f t="shared" si="9"/>
        <v>1</v>
      </c>
      <c r="S69" s="746">
        <f t="shared" si="4"/>
        <v>2056</v>
      </c>
      <c r="T69" s="748">
        <v>0</v>
      </c>
      <c r="U69" s="748">
        <v>5</v>
      </c>
      <c r="V69" s="749">
        <f t="shared" si="5"/>
        <v>0</v>
      </c>
      <c r="W69" s="750">
        <v>1</v>
      </c>
      <c r="X69" s="751">
        <f t="shared" si="10"/>
        <v>0</v>
      </c>
    </row>
    <row r="70" spans="2:24">
      <c r="B70" s="746">
        <f t="shared" si="11"/>
        <v>2057</v>
      </c>
      <c r="C70" s="752"/>
      <c r="D70" s="739">
        <v>1</v>
      </c>
      <c r="E70" s="740">
        <f t="shared" si="13"/>
        <v>0.435</v>
      </c>
      <c r="F70" s="740">
        <f t="shared" si="13"/>
        <v>0.129</v>
      </c>
      <c r="G70" s="740">
        <f t="shared" si="13"/>
        <v>0</v>
      </c>
      <c r="H70" s="740">
        <f t="shared" si="13"/>
        <v>0</v>
      </c>
      <c r="I70" s="740">
        <f t="shared" si="13"/>
        <v>9.9000000000000005E-2</v>
      </c>
      <c r="J70" s="740">
        <f t="shared" si="13"/>
        <v>2.7E-2</v>
      </c>
      <c r="K70" s="740">
        <f t="shared" si="13"/>
        <v>8.9999999999999993E-3</v>
      </c>
      <c r="L70" s="740">
        <f t="shared" si="13"/>
        <v>7.1999999999999995E-2</v>
      </c>
      <c r="M70" s="740">
        <f t="shared" si="13"/>
        <v>3.3000000000000002E-2</v>
      </c>
      <c r="N70" s="740">
        <f t="shared" si="13"/>
        <v>0.04</v>
      </c>
      <c r="O70" s="740">
        <f t="shared" si="13"/>
        <v>0.156</v>
      </c>
      <c r="P70" s="747">
        <f t="shared" si="9"/>
        <v>1</v>
      </c>
      <c r="S70" s="746">
        <f t="shared" si="4"/>
        <v>2057</v>
      </c>
      <c r="T70" s="748">
        <v>0</v>
      </c>
      <c r="U70" s="748">
        <v>5</v>
      </c>
      <c r="V70" s="749">
        <f t="shared" si="5"/>
        <v>0</v>
      </c>
      <c r="W70" s="750">
        <v>1</v>
      </c>
      <c r="X70" s="751">
        <f t="shared" si="10"/>
        <v>0</v>
      </c>
    </row>
    <row r="71" spans="2:24">
      <c r="B71" s="746">
        <f t="shared" si="11"/>
        <v>2058</v>
      </c>
      <c r="C71" s="752"/>
      <c r="D71" s="739">
        <v>1</v>
      </c>
      <c r="E71" s="740">
        <f t="shared" si="13"/>
        <v>0.435</v>
      </c>
      <c r="F71" s="740">
        <f t="shared" si="13"/>
        <v>0.129</v>
      </c>
      <c r="G71" s="740">
        <f t="shared" si="13"/>
        <v>0</v>
      </c>
      <c r="H71" s="740">
        <f t="shared" si="13"/>
        <v>0</v>
      </c>
      <c r="I71" s="740">
        <f t="shared" si="13"/>
        <v>9.9000000000000005E-2</v>
      </c>
      <c r="J71" s="740">
        <f t="shared" si="13"/>
        <v>2.7E-2</v>
      </c>
      <c r="K71" s="740">
        <f t="shared" si="13"/>
        <v>8.9999999999999993E-3</v>
      </c>
      <c r="L71" s="740">
        <f t="shared" si="13"/>
        <v>7.1999999999999995E-2</v>
      </c>
      <c r="M71" s="740">
        <f t="shared" si="13"/>
        <v>3.3000000000000002E-2</v>
      </c>
      <c r="N71" s="740">
        <f t="shared" si="13"/>
        <v>0.04</v>
      </c>
      <c r="O71" s="740">
        <f t="shared" si="13"/>
        <v>0.156</v>
      </c>
      <c r="P71" s="747">
        <f t="shared" si="9"/>
        <v>1</v>
      </c>
      <c r="S71" s="746">
        <f t="shared" si="4"/>
        <v>2058</v>
      </c>
      <c r="T71" s="748">
        <v>0</v>
      </c>
      <c r="U71" s="748">
        <v>5</v>
      </c>
      <c r="V71" s="749">
        <f t="shared" si="5"/>
        <v>0</v>
      </c>
      <c r="W71" s="750">
        <v>1</v>
      </c>
      <c r="X71" s="751">
        <f t="shared" si="10"/>
        <v>0</v>
      </c>
    </row>
    <row r="72" spans="2:24">
      <c r="B72" s="746">
        <f t="shared" si="11"/>
        <v>2059</v>
      </c>
      <c r="C72" s="752"/>
      <c r="D72" s="739">
        <v>1</v>
      </c>
      <c r="E72" s="740">
        <f t="shared" si="13"/>
        <v>0.435</v>
      </c>
      <c r="F72" s="740">
        <f t="shared" si="13"/>
        <v>0.129</v>
      </c>
      <c r="G72" s="740">
        <f t="shared" si="13"/>
        <v>0</v>
      </c>
      <c r="H72" s="740">
        <f t="shared" si="13"/>
        <v>0</v>
      </c>
      <c r="I72" s="740">
        <f t="shared" si="13"/>
        <v>9.9000000000000005E-2</v>
      </c>
      <c r="J72" s="740">
        <f t="shared" si="13"/>
        <v>2.7E-2</v>
      </c>
      <c r="K72" s="740">
        <f t="shared" si="13"/>
        <v>8.9999999999999993E-3</v>
      </c>
      <c r="L72" s="740">
        <f t="shared" si="13"/>
        <v>7.1999999999999995E-2</v>
      </c>
      <c r="M72" s="740">
        <f t="shared" si="13"/>
        <v>3.3000000000000002E-2</v>
      </c>
      <c r="N72" s="740">
        <f t="shared" si="13"/>
        <v>0.04</v>
      </c>
      <c r="O72" s="740">
        <f t="shared" si="13"/>
        <v>0.156</v>
      </c>
      <c r="P72" s="747">
        <f t="shared" si="9"/>
        <v>1</v>
      </c>
      <c r="S72" s="746">
        <f t="shared" si="4"/>
        <v>2059</v>
      </c>
      <c r="T72" s="748">
        <v>0</v>
      </c>
      <c r="U72" s="748">
        <v>5</v>
      </c>
      <c r="V72" s="749">
        <f t="shared" si="5"/>
        <v>0</v>
      </c>
      <c r="W72" s="750">
        <v>1</v>
      </c>
      <c r="X72" s="751">
        <f t="shared" si="10"/>
        <v>0</v>
      </c>
    </row>
    <row r="73" spans="2:24">
      <c r="B73" s="746">
        <f t="shared" si="11"/>
        <v>2060</v>
      </c>
      <c r="C73" s="752"/>
      <c r="D73" s="739">
        <v>1</v>
      </c>
      <c r="E73" s="740">
        <f t="shared" ref="E73:O88" si="14">E$8</f>
        <v>0.435</v>
      </c>
      <c r="F73" s="740">
        <f t="shared" si="14"/>
        <v>0.129</v>
      </c>
      <c r="G73" s="740">
        <f t="shared" si="13"/>
        <v>0</v>
      </c>
      <c r="H73" s="740">
        <f t="shared" si="14"/>
        <v>0</v>
      </c>
      <c r="I73" s="740">
        <f t="shared" si="13"/>
        <v>9.9000000000000005E-2</v>
      </c>
      <c r="J73" s="740">
        <f t="shared" si="14"/>
        <v>2.7E-2</v>
      </c>
      <c r="K73" s="740">
        <f t="shared" si="14"/>
        <v>8.9999999999999993E-3</v>
      </c>
      <c r="L73" s="740">
        <f t="shared" si="14"/>
        <v>7.1999999999999995E-2</v>
      </c>
      <c r="M73" s="740">
        <f t="shared" si="14"/>
        <v>3.3000000000000002E-2</v>
      </c>
      <c r="N73" s="740">
        <f t="shared" si="14"/>
        <v>0.04</v>
      </c>
      <c r="O73" s="740">
        <f t="shared" si="14"/>
        <v>0.156</v>
      </c>
      <c r="P73" s="747">
        <f t="shared" si="9"/>
        <v>1</v>
      </c>
      <c r="S73" s="746">
        <f t="shared" si="4"/>
        <v>2060</v>
      </c>
      <c r="T73" s="748">
        <v>0</v>
      </c>
      <c r="U73" s="748">
        <v>5</v>
      </c>
      <c r="V73" s="749">
        <f t="shared" si="5"/>
        <v>0</v>
      </c>
      <c r="W73" s="750">
        <v>1</v>
      </c>
      <c r="X73" s="751">
        <f t="shared" si="10"/>
        <v>0</v>
      </c>
    </row>
    <row r="74" spans="2:24">
      <c r="B74" s="746">
        <f t="shared" si="11"/>
        <v>2061</v>
      </c>
      <c r="C74" s="752"/>
      <c r="D74" s="739">
        <v>1</v>
      </c>
      <c r="E74" s="740">
        <f t="shared" si="14"/>
        <v>0.435</v>
      </c>
      <c r="F74" s="740">
        <f t="shared" si="14"/>
        <v>0.129</v>
      </c>
      <c r="G74" s="740">
        <f t="shared" si="13"/>
        <v>0</v>
      </c>
      <c r="H74" s="740">
        <f t="shared" si="14"/>
        <v>0</v>
      </c>
      <c r="I74" s="740">
        <f t="shared" si="13"/>
        <v>9.9000000000000005E-2</v>
      </c>
      <c r="J74" s="740">
        <f t="shared" si="14"/>
        <v>2.7E-2</v>
      </c>
      <c r="K74" s="740">
        <f t="shared" si="14"/>
        <v>8.9999999999999993E-3</v>
      </c>
      <c r="L74" s="740">
        <f t="shared" si="14"/>
        <v>7.1999999999999995E-2</v>
      </c>
      <c r="M74" s="740">
        <f t="shared" si="14"/>
        <v>3.3000000000000002E-2</v>
      </c>
      <c r="N74" s="740">
        <f t="shared" si="14"/>
        <v>0.04</v>
      </c>
      <c r="O74" s="740">
        <f t="shared" si="14"/>
        <v>0.156</v>
      </c>
      <c r="P74" s="747">
        <f t="shared" si="9"/>
        <v>1</v>
      </c>
      <c r="S74" s="746">
        <f t="shared" si="4"/>
        <v>2061</v>
      </c>
      <c r="T74" s="748">
        <v>0</v>
      </c>
      <c r="U74" s="748">
        <v>5</v>
      </c>
      <c r="V74" s="749">
        <f t="shared" si="5"/>
        <v>0</v>
      </c>
      <c r="W74" s="750">
        <v>1</v>
      </c>
      <c r="X74" s="751">
        <f t="shared" si="10"/>
        <v>0</v>
      </c>
    </row>
    <row r="75" spans="2:24">
      <c r="B75" s="746">
        <f t="shared" si="11"/>
        <v>2062</v>
      </c>
      <c r="C75" s="752"/>
      <c r="D75" s="739">
        <v>1</v>
      </c>
      <c r="E75" s="740">
        <f t="shared" si="14"/>
        <v>0.435</v>
      </c>
      <c r="F75" s="740">
        <f t="shared" si="14"/>
        <v>0.129</v>
      </c>
      <c r="G75" s="740">
        <f t="shared" si="13"/>
        <v>0</v>
      </c>
      <c r="H75" s="740">
        <f t="shared" si="14"/>
        <v>0</v>
      </c>
      <c r="I75" s="740">
        <f t="shared" si="13"/>
        <v>9.9000000000000005E-2</v>
      </c>
      <c r="J75" s="740">
        <f t="shared" si="14"/>
        <v>2.7E-2</v>
      </c>
      <c r="K75" s="740">
        <f t="shared" si="14"/>
        <v>8.9999999999999993E-3</v>
      </c>
      <c r="L75" s="740">
        <f t="shared" si="14"/>
        <v>7.1999999999999995E-2</v>
      </c>
      <c r="M75" s="740">
        <f t="shared" si="14"/>
        <v>3.3000000000000002E-2</v>
      </c>
      <c r="N75" s="740">
        <f t="shared" si="14"/>
        <v>0.04</v>
      </c>
      <c r="O75" s="740">
        <f t="shared" si="14"/>
        <v>0.156</v>
      </c>
      <c r="P75" s="747">
        <f t="shared" si="9"/>
        <v>1</v>
      </c>
      <c r="S75" s="746">
        <f t="shared" si="4"/>
        <v>2062</v>
      </c>
      <c r="T75" s="748">
        <v>0</v>
      </c>
      <c r="U75" s="748">
        <v>5</v>
      </c>
      <c r="V75" s="749">
        <f t="shared" si="5"/>
        <v>0</v>
      </c>
      <c r="W75" s="750">
        <v>1</v>
      </c>
      <c r="X75" s="751">
        <f t="shared" si="10"/>
        <v>0</v>
      </c>
    </row>
    <row r="76" spans="2:24">
      <c r="B76" s="746">
        <f t="shared" si="11"/>
        <v>2063</v>
      </c>
      <c r="C76" s="752"/>
      <c r="D76" s="739">
        <v>1</v>
      </c>
      <c r="E76" s="740">
        <f t="shared" si="14"/>
        <v>0.435</v>
      </c>
      <c r="F76" s="740">
        <f t="shared" si="14"/>
        <v>0.129</v>
      </c>
      <c r="G76" s="740">
        <f t="shared" si="13"/>
        <v>0</v>
      </c>
      <c r="H76" s="740">
        <f t="shared" si="14"/>
        <v>0</v>
      </c>
      <c r="I76" s="740">
        <f t="shared" si="13"/>
        <v>9.9000000000000005E-2</v>
      </c>
      <c r="J76" s="740">
        <f t="shared" si="14"/>
        <v>2.7E-2</v>
      </c>
      <c r="K76" s="740">
        <f t="shared" si="14"/>
        <v>8.9999999999999993E-3</v>
      </c>
      <c r="L76" s="740">
        <f t="shared" si="14"/>
        <v>7.1999999999999995E-2</v>
      </c>
      <c r="M76" s="740">
        <f t="shared" si="14"/>
        <v>3.3000000000000002E-2</v>
      </c>
      <c r="N76" s="740">
        <f t="shared" si="14"/>
        <v>0.04</v>
      </c>
      <c r="O76" s="740">
        <f t="shared" si="14"/>
        <v>0.156</v>
      </c>
      <c r="P76" s="747">
        <f t="shared" si="9"/>
        <v>1</v>
      </c>
      <c r="S76" s="746">
        <f t="shared" si="4"/>
        <v>2063</v>
      </c>
      <c r="T76" s="748">
        <v>0</v>
      </c>
      <c r="U76" s="748">
        <v>5</v>
      </c>
      <c r="V76" s="749">
        <f t="shared" si="5"/>
        <v>0</v>
      </c>
      <c r="W76" s="750">
        <v>1</v>
      </c>
      <c r="X76" s="751">
        <f t="shared" si="10"/>
        <v>0</v>
      </c>
    </row>
    <row r="77" spans="2:24">
      <c r="B77" s="746">
        <f t="shared" si="11"/>
        <v>2064</v>
      </c>
      <c r="C77" s="752"/>
      <c r="D77" s="739">
        <v>1</v>
      </c>
      <c r="E77" s="740">
        <f t="shared" si="14"/>
        <v>0.435</v>
      </c>
      <c r="F77" s="740">
        <f t="shared" si="14"/>
        <v>0.129</v>
      </c>
      <c r="G77" s="740">
        <f t="shared" si="13"/>
        <v>0</v>
      </c>
      <c r="H77" s="740">
        <f t="shared" si="14"/>
        <v>0</v>
      </c>
      <c r="I77" s="740">
        <f t="shared" si="13"/>
        <v>9.9000000000000005E-2</v>
      </c>
      <c r="J77" s="740">
        <f t="shared" si="14"/>
        <v>2.7E-2</v>
      </c>
      <c r="K77" s="740">
        <f t="shared" si="14"/>
        <v>8.9999999999999993E-3</v>
      </c>
      <c r="L77" s="740">
        <f t="shared" si="14"/>
        <v>7.1999999999999995E-2</v>
      </c>
      <c r="M77" s="740">
        <f t="shared" si="14"/>
        <v>3.3000000000000002E-2</v>
      </c>
      <c r="N77" s="740">
        <f t="shared" si="14"/>
        <v>0.04</v>
      </c>
      <c r="O77" s="740">
        <f t="shared" si="14"/>
        <v>0.156</v>
      </c>
      <c r="P77" s="747">
        <f t="shared" ref="P77:P93" si="15">SUM(E77:O77)</f>
        <v>1</v>
      </c>
      <c r="S77" s="746">
        <f t="shared" si="4"/>
        <v>2064</v>
      </c>
      <c r="T77" s="748">
        <v>0</v>
      </c>
      <c r="U77" s="748">
        <v>5</v>
      </c>
      <c r="V77" s="749">
        <f t="shared" si="5"/>
        <v>0</v>
      </c>
      <c r="W77" s="750">
        <v>1</v>
      </c>
      <c r="X77" s="751">
        <f t="shared" ref="X77:X93" si="16">V77*W77</f>
        <v>0</v>
      </c>
    </row>
    <row r="78" spans="2:24">
      <c r="B78" s="746">
        <f t="shared" ref="B78:B93" si="17">B77+1</f>
        <v>2065</v>
      </c>
      <c r="C78" s="752"/>
      <c r="D78" s="739">
        <v>1</v>
      </c>
      <c r="E78" s="740">
        <f t="shared" si="14"/>
        <v>0.435</v>
      </c>
      <c r="F78" s="740">
        <f t="shared" si="14"/>
        <v>0.129</v>
      </c>
      <c r="G78" s="740">
        <f t="shared" si="13"/>
        <v>0</v>
      </c>
      <c r="H78" s="740">
        <f t="shared" si="14"/>
        <v>0</v>
      </c>
      <c r="I78" s="740">
        <f t="shared" si="13"/>
        <v>9.9000000000000005E-2</v>
      </c>
      <c r="J78" s="740">
        <f t="shared" si="14"/>
        <v>2.7E-2</v>
      </c>
      <c r="K78" s="740">
        <f t="shared" si="14"/>
        <v>8.9999999999999993E-3</v>
      </c>
      <c r="L78" s="740">
        <f t="shared" si="14"/>
        <v>7.1999999999999995E-2</v>
      </c>
      <c r="M78" s="740">
        <f t="shared" si="14"/>
        <v>3.3000000000000002E-2</v>
      </c>
      <c r="N78" s="740">
        <f t="shared" si="14"/>
        <v>0.04</v>
      </c>
      <c r="O78" s="740">
        <f t="shared" si="14"/>
        <v>0.156</v>
      </c>
      <c r="P78" s="747">
        <f t="shared" si="15"/>
        <v>1</v>
      </c>
      <c r="S78" s="746">
        <f t="shared" ref="S78:S93" si="18">S77+1</f>
        <v>2065</v>
      </c>
      <c r="T78" s="748">
        <v>0</v>
      </c>
      <c r="U78" s="748">
        <v>5</v>
      </c>
      <c r="V78" s="749">
        <f t="shared" si="5"/>
        <v>0</v>
      </c>
      <c r="W78" s="750">
        <v>1</v>
      </c>
      <c r="X78" s="751">
        <f t="shared" si="16"/>
        <v>0</v>
      </c>
    </row>
    <row r="79" spans="2:24">
      <c r="B79" s="746">
        <f t="shared" si="17"/>
        <v>2066</v>
      </c>
      <c r="C79" s="752"/>
      <c r="D79" s="739">
        <v>1</v>
      </c>
      <c r="E79" s="740">
        <f t="shared" si="14"/>
        <v>0.435</v>
      </c>
      <c r="F79" s="740">
        <f t="shared" si="14"/>
        <v>0.129</v>
      </c>
      <c r="G79" s="740">
        <f t="shared" si="14"/>
        <v>0</v>
      </c>
      <c r="H79" s="740">
        <f t="shared" si="14"/>
        <v>0</v>
      </c>
      <c r="I79" s="740">
        <f t="shared" si="14"/>
        <v>9.9000000000000005E-2</v>
      </c>
      <c r="J79" s="740">
        <f t="shared" si="14"/>
        <v>2.7E-2</v>
      </c>
      <c r="K79" s="740">
        <f t="shared" si="14"/>
        <v>8.9999999999999993E-3</v>
      </c>
      <c r="L79" s="740">
        <f t="shared" si="14"/>
        <v>7.1999999999999995E-2</v>
      </c>
      <c r="M79" s="740">
        <f t="shared" si="14"/>
        <v>3.3000000000000002E-2</v>
      </c>
      <c r="N79" s="740">
        <f t="shared" si="14"/>
        <v>0.04</v>
      </c>
      <c r="O79" s="740">
        <f t="shared" si="14"/>
        <v>0.156</v>
      </c>
      <c r="P79" s="747">
        <f t="shared" si="15"/>
        <v>1</v>
      </c>
      <c r="S79" s="746">
        <f t="shared" si="18"/>
        <v>2066</v>
      </c>
      <c r="T79" s="748">
        <v>0</v>
      </c>
      <c r="U79" s="748">
        <v>5</v>
      </c>
      <c r="V79" s="749">
        <f t="shared" ref="V79:V93" si="19">T79*U79</f>
        <v>0</v>
      </c>
      <c r="W79" s="750">
        <v>1</v>
      </c>
      <c r="X79" s="751">
        <f t="shared" si="16"/>
        <v>0</v>
      </c>
    </row>
    <row r="80" spans="2:24">
      <c r="B80" s="746">
        <f t="shared" si="17"/>
        <v>2067</v>
      </c>
      <c r="C80" s="752"/>
      <c r="D80" s="739">
        <v>1</v>
      </c>
      <c r="E80" s="740">
        <f t="shared" si="14"/>
        <v>0.435</v>
      </c>
      <c r="F80" s="740">
        <f t="shared" si="14"/>
        <v>0.129</v>
      </c>
      <c r="G80" s="740">
        <f t="shared" si="14"/>
        <v>0</v>
      </c>
      <c r="H80" s="740">
        <f t="shared" si="14"/>
        <v>0</v>
      </c>
      <c r="I80" s="740">
        <f t="shared" si="14"/>
        <v>9.9000000000000005E-2</v>
      </c>
      <c r="J80" s="740">
        <f t="shared" si="14"/>
        <v>2.7E-2</v>
      </c>
      <c r="K80" s="740">
        <f t="shared" si="14"/>
        <v>8.9999999999999993E-3</v>
      </c>
      <c r="L80" s="740">
        <f t="shared" si="14"/>
        <v>7.1999999999999995E-2</v>
      </c>
      <c r="M80" s="740">
        <f t="shared" si="14"/>
        <v>3.3000000000000002E-2</v>
      </c>
      <c r="N80" s="740">
        <f t="shared" si="14"/>
        <v>0.04</v>
      </c>
      <c r="O80" s="740">
        <f t="shared" si="14"/>
        <v>0.156</v>
      </c>
      <c r="P80" s="747">
        <f t="shared" si="15"/>
        <v>1</v>
      </c>
      <c r="S80" s="746">
        <f t="shared" si="18"/>
        <v>2067</v>
      </c>
      <c r="T80" s="748">
        <v>0</v>
      </c>
      <c r="U80" s="748">
        <v>5</v>
      </c>
      <c r="V80" s="749">
        <f t="shared" si="19"/>
        <v>0</v>
      </c>
      <c r="W80" s="750">
        <v>1</v>
      </c>
      <c r="X80" s="751">
        <f t="shared" si="16"/>
        <v>0</v>
      </c>
    </row>
    <row r="81" spans="2:24">
      <c r="B81" s="746">
        <f t="shared" si="17"/>
        <v>2068</v>
      </c>
      <c r="C81" s="752"/>
      <c r="D81" s="739">
        <v>1</v>
      </c>
      <c r="E81" s="740">
        <f t="shared" si="14"/>
        <v>0.435</v>
      </c>
      <c r="F81" s="740">
        <f t="shared" si="14"/>
        <v>0.129</v>
      </c>
      <c r="G81" s="740">
        <f t="shared" si="14"/>
        <v>0</v>
      </c>
      <c r="H81" s="740">
        <f t="shared" si="14"/>
        <v>0</v>
      </c>
      <c r="I81" s="740">
        <f t="shared" si="14"/>
        <v>9.9000000000000005E-2</v>
      </c>
      <c r="J81" s="740">
        <f t="shared" si="14"/>
        <v>2.7E-2</v>
      </c>
      <c r="K81" s="740">
        <f t="shared" si="14"/>
        <v>8.9999999999999993E-3</v>
      </c>
      <c r="L81" s="740">
        <f t="shared" si="14"/>
        <v>7.1999999999999995E-2</v>
      </c>
      <c r="M81" s="740">
        <f t="shared" si="14"/>
        <v>3.3000000000000002E-2</v>
      </c>
      <c r="N81" s="740">
        <f t="shared" si="14"/>
        <v>0.04</v>
      </c>
      <c r="O81" s="740">
        <f t="shared" si="14"/>
        <v>0.156</v>
      </c>
      <c r="P81" s="747">
        <f t="shared" si="15"/>
        <v>1</v>
      </c>
      <c r="S81" s="746">
        <f t="shared" si="18"/>
        <v>2068</v>
      </c>
      <c r="T81" s="748">
        <v>0</v>
      </c>
      <c r="U81" s="748">
        <v>5</v>
      </c>
      <c r="V81" s="749">
        <f t="shared" si="19"/>
        <v>0</v>
      </c>
      <c r="W81" s="750">
        <v>1</v>
      </c>
      <c r="X81" s="751">
        <f t="shared" si="16"/>
        <v>0</v>
      </c>
    </row>
    <row r="82" spans="2:24">
      <c r="B82" s="746">
        <f t="shared" si="17"/>
        <v>2069</v>
      </c>
      <c r="C82" s="752"/>
      <c r="D82" s="739">
        <v>1</v>
      </c>
      <c r="E82" s="740">
        <f t="shared" si="14"/>
        <v>0.435</v>
      </c>
      <c r="F82" s="740">
        <f t="shared" si="14"/>
        <v>0.129</v>
      </c>
      <c r="G82" s="740">
        <f t="shared" si="14"/>
        <v>0</v>
      </c>
      <c r="H82" s="740">
        <f t="shared" si="14"/>
        <v>0</v>
      </c>
      <c r="I82" s="740">
        <f t="shared" si="14"/>
        <v>9.9000000000000005E-2</v>
      </c>
      <c r="J82" s="740">
        <f t="shared" si="14"/>
        <v>2.7E-2</v>
      </c>
      <c r="K82" s="740">
        <f t="shared" si="14"/>
        <v>8.9999999999999993E-3</v>
      </c>
      <c r="L82" s="740">
        <f t="shared" si="14"/>
        <v>7.1999999999999995E-2</v>
      </c>
      <c r="M82" s="740">
        <f t="shared" si="14"/>
        <v>3.3000000000000002E-2</v>
      </c>
      <c r="N82" s="740">
        <f t="shared" si="14"/>
        <v>0.04</v>
      </c>
      <c r="O82" s="740">
        <f t="shared" si="14"/>
        <v>0.156</v>
      </c>
      <c r="P82" s="747">
        <f t="shared" si="15"/>
        <v>1</v>
      </c>
      <c r="S82" s="746">
        <f t="shared" si="18"/>
        <v>2069</v>
      </c>
      <c r="T82" s="748">
        <v>0</v>
      </c>
      <c r="U82" s="748">
        <v>5</v>
      </c>
      <c r="V82" s="749">
        <f t="shared" si="19"/>
        <v>0</v>
      </c>
      <c r="W82" s="750">
        <v>1</v>
      </c>
      <c r="X82" s="751">
        <f t="shared" si="16"/>
        <v>0</v>
      </c>
    </row>
    <row r="83" spans="2:24">
      <c r="B83" s="746">
        <f t="shared" si="17"/>
        <v>2070</v>
      </c>
      <c r="C83" s="752"/>
      <c r="D83" s="739">
        <v>1</v>
      </c>
      <c r="E83" s="740">
        <f t="shared" ref="E83:O93" si="20">E$8</f>
        <v>0.435</v>
      </c>
      <c r="F83" s="740">
        <f t="shared" si="20"/>
        <v>0.129</v>
      </c>
      <c r="G83" s="740">
        <f t="shared" si="14"/>
        <v>0</v>
      </c>
      <c r="H83" s="740">
        <f t="shared" si="20"/>
        <v>0</v>
      </c>
      <c r="I83" s="740">
        <f t="shared" si="14"/>
        <v>9.9000000000000005E-2</v>
      </c>
      <c r="J83" s="740">
        <f t="shared" si="20"/>
        <v>2.7E-2</v>
      </c>
      <c r="K83" s="740">
        <f t="shared" si="20"/>
        <v>8.9999999999999993E-3</v>
      </c>
      <c r="L83" s="740">
        <f t="shared" si="20"/>
        <v>7.1999999999999995E-2</v>
      </c>
      <c r="M83" s="740">
        <f t="shared" si="20"/>
        <v>3.3000000000000002E-2</v>
      </c>
      <c r="N83" s="740">
        <f t="shared" si="20"/>
        <v>0.04</v>
      </c>
      <c r="O83" s="740">
        <f t="shared" si="20"/>
        <v>0.156</v>
      </c>
      <c r="P83" s="747">
        <f t="shared" si="15"/>
        <v>1</v>
      </c>
      <c r="S83" s="746">
        <f t="shared" si="18"/>
        <v>2070</v>
      </c>
      <c r="T83" s="748">
        <v>0</v>
      </c>
      <c r="U83" s="748">
        <v>5</v>
      </c>
      <c r="V83" s="749">
        <f t="shared" si="19"/>
        <v>0</v>
      </c>
      <c r="W83" s="750">
        <v>1</v>
      </c>
      <c r="X83" s="751">
        <f t="shared" si="16"/>
        <v>0</v>
      </c>
    </row>
    <row r="84" spans="2:24">
      <c r="B84" s="746">
        <f t="shared" si="17"/>
        <v>2071</v>
      </c>
      <c r="C84" s="752"/>
      <c r="D84" s="739">
        <v>1</v>
      </c>
      <c r="E84" s="740">
        <f t="shared" si="20"/>
        <v>0.435</v>
      </c>
      <c r="F84" s="740">
        <f t="shared" si="20"/>
        <v>0.129</v>
      </c>
      <c r="G84" s="740">
        <f t="shared" si="14"/>
        <v>0</v>
      </c>
      <c r="H84" s="740">
        <f t="shared" si="20"/>
        <v>0</v>
      </c>
      <c r="I84" s="740">
        <f t="shared" si="14"/>
        <v>9.9000000000000005E-2</v>
      </c>
      <c r="J84" s="740">
        <f t="shared" si="20"/>
        <v>2.7E-2</v>
      </c>
      <c r="K84" s="740">
        <f t="shared" si="20"/>
        <v>8.9999999999999993E-3</v>
      </c>
      <c r="L84" s="740">
        <f t="shared" si="20"/>
        <v>7.1999999999999995E-2</v>
      </c>
      <c r="M84" s="740">
        <f t="shared" si="20"/>
        <v>3.3000000000000002E-2</v>
      </c>
      <c r="N84" s="740">
        <f t="shared" si="20"/>
        <v>0.04</v>
      </c>
      <c r="O84" s="740">
        <f t="shared" si="20"/>
        <v>0.156</v>
      </c>
      <c r="P84" s="747">
        <f t="shared" si="15"/>
        <v>1</v>
      </c>
      <c r="S84" s="746">
        <f t="shared" si="18"/>
        <v>2071</v>
      </c>
      <c r="T84" s="748">
        <v>0</v>
      </c>
      <c r="U84" s="748">
        <v>5</v>
      </c>
      <c r="V84" s="749">
        <f t="shared" si="19"/>
        <v>0</v>
      </c>
      <c r="W84" s="750">
        <v>1</v>
      </c>
      <c r="X84" s="751">
        <f t="shared" si="16"/>
        <v>0</v>
      </c>
    </row>
    <row r="85" spans="2:24">
      <c r="B85" s="746">
        <f t="shared" si="17"/>
        <v>2072</v>
      </c>
      <c r="C85" s="752"/>
      <c r="D85" s="739">
        <v>1</v>
      </c>
      <c r="E85" s="740">
        <f t="shared" si="20"/>
        <v>0.435</v>
      </c>
      <c r="F85" s="740">
        <f t="shared" si="20"/>
        <v>0.129</v>
      </c>
      <c r="G85" s="740">
        <f t="shared" si="14"/>
        <v>0</v>
      </c>
      <c r="H85" s="740">
        <f t="shared" si="20"/>
        <v>0</v>
      </c>
      <c r="I85" s="740">
        <f t="shared" si="14"/>
        <v>9.9000000000000005E-2</v>
      </c>
      <c r="J85" s="740">
        <f t="shared" si="20"/>
        <v>2.7E-2</v>
      </c>
      <c r="K85" s="740">
        <f t="shared" si="20"/>
        <v>8.9999999999999993E-3</v>
      </c>
      <c r="L85" s="740">
        <f t="shared" si="20"/>
        <v>7.1999999999999995E-2</v>
      </c>
      <c r="M85" s="740">
        <f t="shared" si="20"/>
        <v>3.3000000000000002E-2</v>
      </c>
      <c r="N85" s="740">
        <f t="shared" si="20"/>
        <v>0.04</v>
      </c>
      <c r="O85" s="740">
        <f t="shared" si="20"/>
        <v>0.156</v>
      </c>
      <c r="P85" s="747">
        <f t="shared" si="15"/>
        <v>1</v>
      </c>
      <c r="S85" s="746">
        <f t="shared" si="18"/>
        <v>2072</v>
      </c>
      <c r="T85" s="748">
        <v>0</v>
      </c>
      <c r="U85" s="748">
        <v>5</v>
      </c>
      <c r="V85" s="749">
        <f t="shared" si="19"/>
        <v>0</v>
      </c>
      <c r="W85" s="750">
        <v>1</v>
      </c>
      <c r="X85" s="751">
        <f t="shared" si="16"/>
        <v>0</v>
      </c>
    </row>
    <row r="86" spans="2:24">
      <c r="B86" s="746">
        <f t="shared" si="17"/>
        <v>2073</v>
      </c>
      <c r="C86" s="752"/>
      <c r="D86" s="739">
        <v>1</v>
      </c>
      <c r="E86" s="740">
        <f t="shared" si="20"/>
        <v>0.435</v>
      </c>
      <c r="F86" s="740">
        <f t="shared" si="20"/>
        <v>0.129</v>
      </c>
      <c r="G86" s="740">
        <f t="shared" si="14"/>
        <v>0</v>
      </c>
      <c r="H86" s="740">
        <f t="shared" si="20"/>
        <v>0</v>
      </c>
      <c r="I86" s="740">
        <f t="shared" si="14"/>
        <v>9.9000000000000005E-2</v>
      </c>
      <c r="J86" s="740">
        <f t="shared" si="20"/>
        <v>2.7E-2</v>
      </c>
      <c r="K86" s="740">
        <f t="shared" si="20"/>
        <v>8.9999999999999993E-3</v>
      </c>
      <c r="L86" s="740">
        <f t="shared" si="20"/>
        <v>7.1999999999999995E-2</v>
      </c>
      <c r="M86" s="740">
        <f t="shared" si="20"/>
        <v>3.3000000000000002E-2</v>
      </c>
      <c r="N86" s="740">
        <f t="shared" si="20"/>
        <v>0.04</v>
      </c>
      <c r="O86" s="740">
        <f t="shared" si="20"/>
        <v>0.156</v>
      </c>
      <c r="P86" s="747">
        <f t="shared" si="15"/>
        <v>1</v>
      </c>
      <c r="S86" s="746">
        <f t="shared" si="18"/>
        <v>2073</v>
      </c>
      <c r="T86" s="748">
        <v>0</v>
      </c>
      <c r="U86" s="748">
        <v>5</v>
      </c>
      <c r="V86" s="749">
        <f t="shared" si="19"/>
        <v>0</v>
      </c>
      <c r="W86" s="750">
        <v>1</v>
      </c>
      <c r="X86" s="751">
        <f t="shared" si="16"/>
        <v>0</v>
      </c>
    </row>
    <row r="87" spans="2:24">
      <c r="B87" s="746">
        <f t="shared" si="17"/>
        <v>2074</v>
      </c>
      <c r="C87" s="752"/>
      <c r="D87" s="739">
        <v>1</v>
      </c>
      <c r="E87" s="740">
        <f t="shared" si="20"/>
        <v>0.435</v>
      </c>
      <c r="F87" s="740">
        <f t="shared" si="20"/>
        <v>0.129</v>
      </c>
      <c r="G87" s="740">
        <f t="shared" si="14"/>
        <v>0</v>
      </c>
      <c r="H87" s="740">
        <f t="shared" si="20"/>
        <v>0</v>
      </c>
      <c r="I87" s="740">
        <f t="shared" si="14"/>
        <v>9.9000000000000005E-2</v>
      </c>
      <c r="J87" s="740">
        <f t="shared" si="20"/>
        <v>2.7E-2</v>
      </c>
      <c r="K87" s="740">
        <f t="shared" si="20"/>
        <v>8.9999999999999993E-3</v>
      </c>
      <c r="L87" s="740">
        <f t="shared" si="20"/>
        <v>7.1999999999999995E-2</v>
      </c>
      <c r="M87" s="740">
        <f t="shared" si="20"/>
        <v>3.3000000000000002E-2</v>
      </c>
      <c r="N87" s="740">
        <f t="shared" si="20"/>
        <v>0.04</v>
      </c>
      <c r="O87" s="740">
        <f t="shared" si="20"/>
        <v>0.156</v>
      </c>
      <c r="P87" s="747">
        <f t="shared" si="15"/>
        <v>1</v>
      </c>
      <c r="S87" s="746">
        <f t="shared" si="18"/>
        <v>2074</v>
      </c>
      <c r="T87" s="748">
        <v>0</v>
      </c>
      <c r="U87" s="748">
        <v>5</v>
      </c>
      <c r="V87" s="749">
        <f t="shared" si="19"/>
        <v>0</v>
      </c>
      <c r="W87" s="750">
        <v>1</v>
      </c>
      <c r="X87" s="751">
        <f t="shared" si="16"/>
        <v>0</v>
      </c>
    </row>
    <row r="88" spans="2:24">
      <c r="B88" s="746">
        <f t="shared" si="17"/>
        <v>2075</v>
      </c>
      <c r="C88" s="752"/>
      <c r="D88" s="739">
        <v>1</v>
      </c>
      <c r="E88" s="740">
        <f t="shared" si="20"/>
        <v>0.435</v>
      </c>
      <c r="F88" s="740">
        <f t="shared" si="20"/>
        <v>0.129</v>
      </c>
      <c r="G88" s="740">
        <f t="shared" si="14"/>
        <v>0</v>
      </c>
      <c r="H88" s="740">
        <f t="shared" si="20"/>
        <v>0</v>
      </c>
      <c r="I88" s="740">
        <f t="shared" si="14"/>
        <v>9.9000000000000005E-2</v>
      </c>
      <c r="J88" s="740">
        <f t="shared" si="20"/>
        <v>2.7E-2</v>
      </c>
      <c r="K88" s="740">
        <f t="shared" si="20"/>
        <v>8.9999999999999993E-3</v>
      </c>
      <c r="L88" s="740">
        <f t="shared" si="20"/>
        <v>7.1999999999999995E-2</v>
      </c>
      <c r="M88" s="740">
        <f t="shared" si="20"/>
        <v>3.3000000000000002E-2</v>
      </c>
      <c r="N88" s="740">
        <f t="shared" si="20"/>
        <v>0.04</v>
      </c>
      <c r="O88" s="740">
        <f t="shared" si="20"/>
        <v>0.156</v>
      </c>
      <c r="P88" s="747">
        <f t="shared" si="15"/>
        <v>1</v>
      </c>
      <c r="S88" s="746">
        <f t="shared" si="18"/>
        <v>2075</v>
      </c>
      <c r="T88" s="748">
        <v>0</v>
      </c>
      <c r="U88" s="748">
        <v>5</v>
      </c>
      <c r="V88" s="749">
        <f t="shared" si="19"/>
        <v>0</v>
      </c>
      <c r="W88" s="750">
        <v>1</v>
      </c>
      <c r="X88" s="751">
        <f t="shared" si="16"/>
        <v>0</v>
      </c>
    </row>
    <row r="89" spans="2:24">
      <c r="B89" s="746">
        <f t="shared" si="17"/>
        <v>2076</v>
      </c>
      <c r="C89" s="752"/>
      <c r="D89" s="739">
        <v>1</v>
      </c>
      <c r="E89" s="740">
        <f t="shared" si="20"/>
        <v>0.435</v>
      </c>
      <c r="F89" s="740">
        <f t="shared" si="20"/>
        <v>0.129</v>
      </c>
      <c r="G89" s="740">
        <f t="shared" si="20"/>
        <v>0</v>
      </c>
      <c r="H89" s="740">
        <f t="shared" si="20"/>
        <v>0</v>
      </c>
      <c r="I89" s="740">
        <f t="shared" si="20"/>
        <v>9.9000000000000005E-2</v>
      </c>
      <c r="J89" s="740">
        <f t="shared" si="20"/>
        <v>2.7E-2</v>
      </c>
      <c r="K89" s="740">
        <f t="shared" si="20"/>
        <v>8.9999999999999993E-3</v>
      </c>
      <c r="L89" s="740">
        <f t="shared" si="20"/>
        <v>7.1999999999999995E-2</v>
      </c>
      <c r="M89" s="740">
        <f t="shared" si="20"/>
        <v>3.3000000000000002E-2</v>
      </c>
      <c r="N89" s="740">
        <f t="shared" si="20"/>
        <v>0.04</v>
      </c>
      <c r="O89" s="740">
        <f t="shared" si="20"/>
        <v>0.156</v>
      </c>
      <c r="P89" s="747">
        <f t="shared" si="15"/>
        <v>1</v>
      </c>
      <c r="S89" s="746">
        <f t="shared" si="18"/>
        <v>2076</v>
      </c>
      <c r="T89" s="748">
        <v>0</v>
      </c>
      <c r="U89" s="748">
        <v>5</v>
      </c>
      <c r="V89" s="749">
        <f t="shared" si="19"/>
        <v>0</v>
      </c>
      <c r="W89" s="750">
        <v>1</v>
      </c>
      <c r="X89" s="751">
        <f t="shared" si="16"/>
        <v>0</v>
      </c>
    </row>
    <row r="90" spans="2:24">
      <c r="B90" s="746">
        <f t="shared" si="17"/>
        <v>2077</v>
      </c>
      <c r="C90" s="752"/>
      <c r="D90" s="739">
        <v>1</v>
      </c>
      <c r="E90" s="740">
        <f t="shared" si="20"/>
        <v>0.435</v>
      </c>
      <c r="F90" s="740">
        <f t="shared" si="20"/>
        <v>0.129</v>
      </c>
      <c r="G90" s="740">
        <f t="shared" si="20"/>
        <v>0</v>
      </c>
      <c r="H90" s="740">
        <f t="shared" si="20"/>
        <v>0</v>
      </c>
      <c r="I90" s="740">
        <f t="shared" si="20"/>
        <v>9.9000000000000005E-2</v>
      </c>
      <c r="J90" s="740">
        <f t="shared" si="20"/>
        <v>2.7E-2</v>
      </c>
      <c r="K90" s="740">
        <f t="shared" si="20"/>
        <v>8.9999999999999993E-3</v>
      </c>
      <c r="L90" s="740">
        <f t="shared" si="20"/>
        <v>7.1999999999999995E-2</v>
      </c>
      <c r="M90" s="740">
        <f t="shared" si="20"/>
        <v>3.3000000000000002E-2</v>
      </c>
      <c r="N90" s="740">
        <f t="shared" si="20"/>
        <v>0.04</v>
      </c>
      <c r="O90" s="740">
        <f t="shared" si="20"/>
        <v>0.156</v>
      </c>
      <c r="P90" s="747">
        <f t="shared" si="15"/>
        <v>1</v>
      </c>
      <c r="S90" s="746">
        <f t="shared" si="18"/>
        <v>2077</v>
      </c>
      <c r="T90" s="748">
        <v>0</v>
      </c>
      <c r="U90" s="748">
        <v>5</v>
      </c>
      <c r="V90" s="749">
        <f t="shared" si="19"/>
        <v>0</v>
      </c>
      <c r="W90" s="750">
        <v>1</v>
      </c>
      <c r="X90" s="751">
        <f t="shared" si="16"/>
        <v>0</v>
      </c>
    </row>
    <row r="91" spans="2:24">
      <c r="B91" s="746">
        <f t="shared" si="17"/>
        <v>2078</v>
      </c>
      <c r="C91" s="752"/>
      <c r="D91" s="739">
        <v>1</v>
      </c>
      <c r="E91" s="740">
        <f t="shared" si="20"/>
        <v>0.435</v>
      </c>
      <c r="F91" s="740">
        <f t="shared" si="20"/>
        <v>0.129</v>
      </c>
      <c r="G91" s="740">
        <f t="shared" si="20"/>
        <v>0</v>
      </c>
      <c r="H91" s="740">
        <f t="shared" si="20"/>
        <v>0</v>
      </c>
      <c r="I91" s="740">
        <f t="shared" si="20"/>
        <v>9.9000000000000005E-2</v>
      </c>
      <c r="J91" s="740">
        <f t="shared" si="20"/>
        <v>2.7E-2</v>
      </c>
      <c r="K91" s="740">
        <f t="shared" si="20"/>
        <v>8.9999999999999993E-3</v>
      </c>
      <c r="L91" s="740">
        <f t="shared" si="20"/>
        <v>7.1999999999999995E-2</v>
      </c>
      <c r="M91" s="740">
        <f t="shared" si="20"/>
        <v>3.3000000000000002E-2</v>
      </c>
      <c r="N91" s="740">
        <f t="shared" si="20"/>
        <v>0.04</v>
      </c>
      <c r="O91" s="740">
        <f t="shared" si="20"/>
        <v>0.156</v>
      </c>
      <c r="P91" s="747">
        <f t="shared" si="15"/>
        <v>1</v>
      </c>
      <c r="S91" s="746">
        <f t="shared" si="18"/>
        <v>2078</v>
      </c>
      <c r="T91" s="748">
        <v>0</v>
      </c>
      <c r="U91" s="748">
        <v>5</v>
      </c>
      <c r="V91" s="749">
        <f t="shared" si="19"/>
        <v>0</v>
      </c>
      <c r="W91" s="750">
        <v>1</v>
      </c>
      <c r="X91" s="751">
        <f t="shared" si="16"/>
        <v>0</v>
      </c>
    </row>
    <row r="92" spans="2:24">
      <c r="B92" s="746">
        <f t="shared" si="17"/>
        <v>2079</v>
      </c>
      <c r="C92" s="752"/>
      <c r="D92" s="739">
        <v>1</v>
      </c>
      <c r="E92" s="740">
        <f t="shared" si="20"/>
        <v>0.435</v>
      </c>
      <c r="F92" s="740">
        <f t="shared" si="20"/>
        <v>0.129</v>
      </c>
      <c r="G92" s="740">
        <f t="shared" si="20"/>
        <v>0</v>
      </c>
      <c r="H92" s="740">
        <f t="shared" si="20"/>
        <v>0</v>
      </c>
      <c r="I92" s="740">
        <f t="shared" si="20"/>
        <v>9.9000000000000005E-2</v>
      </c>
      <c r="J92" s="740">
        <f t="shared" si="20"/>
        <v>2.7E-2</v>
      </c>
      <c r="K92" s="740">
        <f t="shared" si="20"/>
        <v>8.9999999999999993E-3</v>
      </c>
      <c r="L92" s="740">
        <f t="shared" si="20"/>
        <v>7.1999999999999995E-2</v>
      </c>
      <c r="M92" s="740">
        <f t="shared" si="20"/>
        <v>3.3000000000000002E-2</v>
      </c>
      <c r="N92" s="740">
        <f t="shared" si="20"/>
        <v>0.04</v>
      </c>
      <c r="O92" s="740">
        <f t="shared" si="20"/>
        <v>0.156</v>
      </c>
      <c r="P92" s="747">
        <f t="shared" si="15"/>
        <v>1</v>
      </c>
      <c r="S92" s="746">
        <f t="shared" si="18"/>
        <v>2079</v>
      </c>
      <c r="T92" s="748">
        <v>0</v>
      </c>
      <c r="U92" s="748">
        <v>5</v>
      </c>
      <c r="V92" s="749">
        <f t="shared" si="19"/>
        <v>0</v>
      </c>
      <c r="W92" s="750">
        <v>1</v>
      </c>
      <c r="X92" s="751">
        <f t="shared" si="16"/>
        <v>0</v>
      </c>
    </row>
    <row r="93" spans="2:24" ht="13.5" thickBot="1">
      <c r="B93" s="753">
        <f t="shared" si="17"/>
        <v>2080</v>
      </c>
      <c r="C93" s="754"/>
      <c r="D93" s="739">
        <v>1</v>
      </c>
      <c r="E93" s="755">
        <f t="shared" si="20"/>
        <v>0.435</v>
      </c>
      <c r="F93" s="755">
        <f t="shared" si="20"/>
        <v>0.129</v>
      </c>
      <c r="G93" s="755">
        <f t="shared" si="20"/>
        <v>0</v>
      </c>
      <c r="H93" s="755">
        <f t="shared" si="20"/>
        <v>0</v>
      </c>
      <c r="I93" s="755">
        <f t="shared" si="20"/>
        <v>9.9000000000000005E-2</v>
      </c>
      <c r="J93" s="755">
        <f t="shared" si="20"/>
        <v>2.7E-2</v>
      </c>
      <c r="K93" s="755">
        <f t="shared" si="20"/>
        <v>8.9999999999999993E-3</v>
      </c>
      <c r="L93" s="755">
        <f t="shared" si="20"/>
        <v>7.1999999999999995E-2</v>
      </c>
      <c r="M93" s="755">
        <f t="shared" si="20"/>
        <v>3.3000000000000002E-2</v>
      </c>
      <c r="N93" s="755">
        <f t="shared" si="20"/>
        <v>0.04</v>
      </c>
      <c r="O93" s="756">
        <f t="shared" si="20"/>
        <v>0.156</v>
      </c>
      <c r="P93" s="757">
        <f t="shared" si="15"/>
        <v>1</v>
      </c>
      <c r="S93" s="753">
        <f t="shared" si="18"/>
        <v>2080</v>
      </c>
      <c r="T93" s="758">
        <v>0</v>
      </c>
      <c r="U93" s="759">
        <v>5</v>
      </c>
      <c r="V93" s="760">
        <f t="shared" si="19"/>
        <v>0</v>
      </c>
      <c r="W93" s="761">
        <v>1</v>
      </c>
      <c r="X93" s="762">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21" t="str">
        <f>city</f>
        <v>Kutai Barat</v>
      </c>
      <c r="J2" s="922"/>
      <c r="K2" s="922"/>
      <c r="L2" s="922"/>
      <c r="M2" s="922"/>
      <c r="N2" s="922"/>
      <c r="O2" s="922"/>
    </row>
    <row r="3" spans="2:16" ht="16.5" thickBot="1">
      <c r="C3" s="4"/>
      <c r="H3" s="5" t="s">
        <v>276</v>
      </c>
      <c r="I3" s="921" t="str">
        <f>province</f>
        <v>Kalimantan Timur</v>
      </c>
      <c r="J3" s="922"/>
      <c r="K3" s="922"/>
      <c r="L3" s="922"/>
      <c r="M3" s="922"/>
      <c r="N3" s="922"/>
      <c r="O3" s="922"/>
    </row>
    <row r="4" spans="2:16" ht="16.5" thickBot="1">
      <c r="D4" s="4"/>
      <c r="E4" s="4"/>
      <c r="H4" s="5" t="s">
        <v>30</v>
      </c>
      <c r="I4" s="921" t="str">
        <f>country</f>
        <v>Indonesia</v>
      </c>
      <c r="J4" s="922"/>
      <c r="K4" s="922"/>
      <c r="L4" s="922"/>
      <c r="M4" s="922"/>
      <c r="N4" s="922"/>
      <c r="O4" s="9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27" t="s">
        <v>32</v>
      </c>
      <c r="D10" s="928"/>
      <c r="E10" s="928"/>
      <c r="F10" s="928"/>
      <c r="G10" s="928"/>
      <c r="H10" s="928"/>
      <c r="I10" s="928"/>
      <c r="J10" s="928"/>
      <c r="K10" s="928"/>
      <c r="L10" s="928"/>
      <c r="M10" s="928"/>
      <c r="N10" s="928"/>
      <c r="O10" s="928"/>
      <c r="P10" s="929"/>
    </row>
    <row r="11" spans="2:16" ht="13.5" customHeight="1" thickBot="1">
      <c r="C11" s="910" t="s">
        <v>228</v>
      </c>
      <c r="D11" s="910" t="s">
        <v>262</v>
      </c>
      <c r="E11" s="910" t="s">
        <v>267</v>
      </c>
      <c r="F11" s="910" t="s">
        <v>261</v>
      </c>
      <c r="G11" s="910" t="s">
        <v>2</v>
      </c>
      <c r="H11" s="910" t="s">
        <v>16</v>
      </c>
      <c r="I11" s="910" t="s">
        <v>229</v>
      </c>
      <c r="J11" s="923" t="s">
        <v>273</v>
      </c>
      <c r="K11" s="924"/>
      <c r="L11" s="924"/>
      <c r="M11" s="925"/>
      <c r="N11" s="910" t="s">
        <v>146</v>
      </c>
      <c r="O11" s="910" t="s">
        <v>210</v>
      </c>
      <c r="P11" s="909" t="s">
        <v>308</v>
      </c>
    </row>
    <row r="12" spans="2:16" s="1" customFormat="1">
      <c r="B12" s="365" t="s">
        <v>1</v>
      </c>
      <c r="C12" s="926"/>
      <c r="D12" s="926"/>
      <c r="E12" s="926"/>
      <c r="F12" s="926"/>
      <c r="G12" s="926"/>
      <c r="H12" s="926"/>
      <c r="I12" s="926"/>
      <c r="J12" s="369" t="s">
        <v>230</v>
      </c>
      <c r="K12" s="369" t="s">
        <v>231</v>
      </c>
      <c r="L12" s="369" t="s">
        <v>232</v>
      </c>
      <c r="M12" s="365" t="s">
        <v>233</v>
      </c>
      <c r="N12" s="926"/>
      <c r="O12" s="926"/>
      <c r="P12" s="9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0.26325242999999998</v>
      </c>
      <c r="D31" s="552">
        <f>Activity!$C30*Activity!$D30*Activity!F30</f>
        <v>7.8067962000000005E-2</v>
      </c>
      <c r="E31" s="550">
        <f>Activity!$C30*Activity!$D30*Activity!G30</f>
        <v>0</v>
      </c>
      <c r="F31" s="552">
        <f>Activity!$C30*Activity!$D30*Activity!H30</f>
        <v>0</v>
      </c>
      <c r="G31" s="552">
        <f>Activity!$C30*Activity!$D30*Activity!I30</f>
        <v>5.9912622000000006E-2</v>
      </c>
      <c r="H31" s="552">
        <f>Activity!$C30*Activity!$D30*Activity!J30</f>
        <v>1.6339805999999998E-2</v>
      </c>
      <c r="I31" s="552">
        <f>Activity!$C30*Activity!$D30*Activity!K30</f>
        <v>5.4466019999999992E-3</v>
      </c>
      <c r="J31" s="553">
        <f>Activity!$C30*Activity!$D30*Activity!L30</f>
        <v>4.3572815999999993E-2</v>
      </c>
      <c r="K31" s="552">
        <f>Activity!$C30*Activity!$D30*Activity!M30</f>
        <v>1.9970874E-2</v>
      </c>
      <c r="L31" s="552">
        <f>Activity!$C30*Activity!$D30*Activity!N30</f>
        <v>2.4207119999999999E-2</v>
      </c>
      <c r="M31" s="550">
        <f>Activity!$C30*Activity!$D30*Activity!O30</f>
        <v>9.4407768000000003E-2</v>
      </c>
      <c r="N31" s="413">
        <v>0</v>
      </c>
      <c r="O31" s="552">
        <f>Activity!C30*Activity!D30</f>
        <v>0.60517799999999999</v>
      </c>
      <c r="P31" s="559">
        <f>Activity!X30</f>
        <v>0</v>
      </c>
    </row>
    <row r="32" spans="2:16">
      <c r="B32" s="7">
        <f t="shared" si="1"/>
        <v>2018</v>
      </c>
      <c r="C32" s="551">
        <f>Activity!$C31*Activity!$D31*Activity!E31</f>
        <v>0.282994023255</v>
      </c>
      <c r="D32" s="552">
        <f>Activity!$C31*Activity!$D31*Activity!F31</f>
        <v>8.3922365517000011E-2</v>
      </c>
      <c r="E32" s="550">
        <f>Activity!$C31*Activity!$D31*Activity!G31</f>
        <v>0</v>
      </c>
      <c r="F32" s="552">
        <f>Activity!$C31*Activity!$D31*Activity!H31</f>
        <v>0</v>
      </c>
      <c r="G32" s="552">
        <f>Activity!$C31*Activity!$D31*Activity!I31</f>
        <v>6.440553632700001E-2</v>
      </c>
      <c r="H32" s="552">
        <f>Activity!$C31*Activity!$D31*Activity!J31</f>
        <v>1.7565146271E-2</v>
      </c>
      <c r="I32" s="552">
        <f>Activity!$C31*Activity!$D31*Activity!K31</f>
        <v>5.8550487569999999E-3</v>
      </c>
      <c r="J32" s="553">
        <f>Activity!$C31*Activity!$D31*Activity!L31</f>
        <v>4.6840390055999999E-2</v>
      </c>
      <c r="K32" s="552">
        <f>Activity!$C31*Activity!$D31*Activity!M31</f>
        <v>2.1468512109000002E-2</v>
      </c>
      <c r="L32" s="552">
        <f>Activity!$C31*Activity!$D31*Activity!N31</f>
        <v>2.6022438920000002E-2</v>
      </c>
      <c r="M32" s="550">
        <f>Activity!$C31*Activity!$D31*Activity!O31</f>
        <v>0.101487511788</v>
      </c>
      <c r="N32" s="413">
        <v>0</v>
      </c>
      <c r="O32" s="552">
        <f>Activity!C31*Activity!D31</f>
        <v>0.65056097300000004</v>
      </c>
      <c r="P32" s="559">
        <f>Activity!X31</f>
        <v>0</v>
      </c>
    </row>
    <row r="33" spans="2:16">
      <c r="B33" s="7">
        <f t="shared" si="1"/>
        <v>2019</v>
      </c>
      <c r="C33" s="551">
        <f>Activity!$C32*Activity!$D32*Activity!E32</f>
        <v>0.30421501692576003</v>
      </c>
      <c r="D33" s="552">
        <f>Activity!$C32*Activity!$D32*Activity!F32</f>
        <v>9.0215487777984008E-2</v>
      </c>
      <c r="E33" s="550">
        <f>Activity!$C32*Activity!$D32*Activity!G32</f>
        <v>0</v>
      </c>
      <c r="F33" s="552">
        <f>Activity!$C32*Activity!$D32*Activity!H32</f>
        <v>0</v>
      </c>
      <c r="G33" s="552">
        <f>Activity!$C32*Activity!$D32*Activity!I32</f>
        <v>6.9235141783104012E-2</v>
      </c>
      <c r="H33" s="552">
        <f>Activity!$C32*Activity!$D32*Activity!J32</f>
        <v>1.8882311395391999E-2</v>
      </c>
      <c r="I33" s="552">
        <f>Activity!$C32*Activity!$D32*Activity!K32</f>
        <v>6.2941037984639995E-3</v>
      </c>
      <c r="J33" s="553">
        <f>Activity!$C32*Activity!$D32*Activity!L32</f>
        <v>5.0352830387711996E-2</v>
      </c>
      <c r="K33" s="552">
        <f>Activity!$C32*Activity!$D32*Activity!M32</f>
        <v>2.3078380594368002E-2</v>
      </c>
      <c r="L33" s="552">
        <f>Activity!$C32*Activity!$D32*Activity!N32</f>
        <v>2.7973794659840002E-2</v>
      </c>
      <c r="M33" s="550">
        <f>Activity!$C32*Activity!$D32*Activity!O32</f>
        <v>0.109097799173376</v>
      </c>
      <c r="N33" s="413">
        <v>0</v>
      </c>
      <c r="O33" s="552">
        <f>Activity!C32*Activity!D32</f>
        <v>0.69934486649600003</v>
      </c>
      <c r="P33" s="559">
        <f>Activity!X32</f>
        <v>0</v>
      </c>
    </row>
    <row r="34" spans="2:16">
      <c r="B34" s="7">
        <f t="shared" si="1"/>
        <v>2020</v>
      </c>
      <c r="C34" s="551">
        <f>Activity!$C33*Activity!$D33*Activity!E33</f>
        <v>0.32702620052252507</v>
      </c>
      <c r="D34" s="552">
        <f>Activity!$C33*Activity!$D33*Activity!F33</f>
        <v>9.6980183603231573E-2</v>
      </c>
      <c r="E34" s="550">
        <f>Activity!$C33*Activity!$D33*Activity!G33</f>
        <v>0</v>
      </c>
      <c r="F34" s="552">
        <f>Activity!$C33*Activity!$D33*Activity!H33</f>
        <v>0</v>
      </c>
      <c r="G34" s="552">
        <f>Activity!$C33*Activity!$D33*Activity!I33</f>
        <v>7.4426652532712606E-2</v>
      </c>
      <c r="H34" s="552">
        <f>Activity!$C33*Activity!$D33*Activity!J33</f>
        <v>2.0298177963467071E-2</v>
      </c>
      <c r="I34" s="552">
        <f>Activity!$C33*Activity!$D33*Activity!K33</f>
        <v>6.7660593211556902E-3</v>
      </c>
      <c r="J34" s="553">
        <f>Activity!$C33*Activity!$D33*Activity!L33</f>
        <v>5.4128474569245522E-2</v>
      </c>
      <c r="K34" s="552">
        <f>Activity!$C33*Activity!$D33*Activity!M33</f>
        <v>2.4808884177570868E-2</v>
      </c>
      <c r="L34" s="552">
        <f>Activity!$C33*Activity!$D33*Activity!N33</f>
        <v>3.0071374760691959E-2</v>
      </c>
      <c r="M34" s="550">
        <f>Activity!$C33*Activity!$D33*Activity!O33</f>
        <v>0.11727836156669863</v>
      </c>
      <c r="N34" s="413">
        <v>0</v>
      </c>
      <c r="O34" s="552">
        <f>Activity!C33*Activity!D33</f>
        <v>0.75178436901729895</v>
      </c>
      <c r="P34" s="559">
        <f>Activity!X33</f>
        <v>0</v>
      </c>
    </row>
    <row r="35" spans="2:16">
      <c r="B35" s="7">
        <f t="shared" si="1"/>
        <v>2021</v>
      </c>
      <c r="C35" s="551">
        <f>Activity!$C34*Activity!$D34*Activity!E34</f>
        <v>0.3515466550992204</v>
      </c>
      <c r="D35" s="552">
        <f>Activity!$C34*Activity!$D34*Activity!F34</f>
        <v>0.10425176668459639</v>
      </c>
      <c r="E35" s="550">
        <f>Activity!$C34*Activity!$D34*Activity!G34</f>
        <v>0</v>
      </c>
      <c r="F35" s="552">
        <f>Activity!$C34*Activity!$D34*Activity!H34</f>
        <v>0</v>
      </c>
      <c r="G35" s="552">
        <f>Activity!$C34*Activity!$D34*Activity!I34</f>
        <v>8.0007169781201884E-2</v>
      </c>
      <c r="H35" s="552">
        <f>Activity!$C34*Activity!$D34*Activity!J34</f>
        <v>2.182013721305506E-2</v>
      </c>
      <c r="I35" s="552">
        <f>Activity!$C34*Activity!$D34*Activity!K34</f>
        <v>7.2733790710183526E-3</v>
      </c>
      <c r="J35" s="553">
        <f>Activity!$C34*Activity!$D34*Activity!L34</f>
        <v>5.8187032568146821E-2</v>
      </c>
      <c r="K35" s="552">
        <f>Activity!$C34*Activity!$D34*Activity!M34</f>
        <v>2.6669056593733961E-2</v>
      </c>
      <c r="L35" s="552">
        <f>Activity!$C34*Activity!$D34*Activity!N34</f>
        <v>3.2326129204526016E-2</v>
      </c>
      <c r="M35" s="550">
        <f>Activity!$C34*Activity!$D34*Activity!O34</f>
        <v>0.12607190389765144</v>
      </c>
      <c r="N35" s="413">
        <v>0</v>
      </c>
      <c r="O35" s="552">
        <f>Activity!C34*Activity!D34</f>
        <v>0.80815323011315032</v>
      </c>
      <c r="P35" s="559">
        <f>Activity!X34</f>
        <v>0</v>
      </c>
    </row>
    <row r="36" spans="2:16">
      <c r="B36" s="7">
        <f t="shared" si="1"/>
        <v>2022</v>
      </c>
      <c r="C36" s="551">
        <f>Activity!$C35*Activity!$D35*Activity!E35</f>
        <v>0.37790437342152877</v>
      </c>
      <c r="D36" s="552">
        <f>Activity!$C35*Activity!$D35*Activity!F35</f>
        <v>0.11206819349741888</v>
      </c>
      <c r="E36" s="550">
        <f>Activity!$C35*Activity!$D35*Activity!G35</f>
        <v>0</v>
      </c>
      <c r="F36" s="552">
        <f>Activity!$C35*Activity!$D35*Activity!H35</f>
        <v>0</v>
      </c>
      <c r="G36" s="552">
        <f>Activity!$C35*Activity!$D35*Activity!I35</f>
        <v>8.60058229166238E-2</v>
      </c>
      <c r="H36" s="552">
        <f>Activity!$C35*Activity!$D35*Activity!J35</f>
        <v>2.345613352271558E-2</v>
      </c>
      <c r="I36" s="552">
        <f>Activity!$C35*Activity!$D35*Activity!K35</f>
        <v>7.8187111742385254E-3</v>
      </c>
      <c r="J36" s="553">
        <f>Activity!$C35*Activity!$D35*Activity!L35</f>
        <v>6.2549689393908203E-2</v>
      </c>
      <c r="K36" s="552">
        <f>Activity!$C35*Activity!$D35*Activity!M35</f>
        <v>2.8668607638874598E-2</v>
      </c>
      <c r="L36" s="552">
        <f>Activity!$C35*Activity!$D35*Activity!N35</f>
        <v>3.4749827441060116E-2</v>
      </c>
      <c r="M36" s="550">
        <f>Activity!$C35*Activity!$D35*Activity!O35</f>
        <v>0.13552432702013445</v>
      </c>
      <c r="N36" s="413">
        <v>0</v>
      </c>
      <c r="O36" s="552">
        <f>Activity!C35*Activity!D35</f>
        <v>0.86874568602650293</v>
      </c>
      <c r="P36" s="559">
        <f>Activity!X35</f>
        <v>0</v>
      </c>
    </row>
    <row r="37" spans="2:16">
      <c r="B37" s="7">
        <f t="shared" si="1"/>
        <v>2023</v>
      </c>
      <c r="C37" s="551">
        <f>Activity!$C36*Activity!$D36*Activity!E36</f>
        <v>0.4062369264938705</v>
      </c>
      <c r="D37" s="552">
        <f>Activity!$C36*Activity!$D36*Activity!F36</f>
        <v>0.12047026096025125</v>
      </c>
      <c r="E37" s="550">
        <f>Activity!$C36*Activity!$D36*Activity!G36</f>
        <v>0</v>
      </c>
      <c r="F37" s="552">
        <f>Activity!$C36*Activity!$D36*Activity!H36</f>
        <v>0</v>
      </c>
      <c r="G37" s="552">
        <f>Activity!$C36*Activity!$D36*Activity!I36</f>
        <v>9.2453921202053285E-2</v>
      </c>
      <c r="H37" s="552">
        <f>Activity!$C36*Activity!$D36*Activity!J36</f>
        <v>2.5214705782378166E-2</v>
      </c>
      <c r="I37" s="552">
        <f>Activity!$C36*Activity!$D36*Activity!K36</f>
        <v>8.4049019274593881E-3</v>
      </c>
      <c r="J37" s="553">
        <f>Activity!$C36*Activity!$D36*Activity!L36</f>
        <v>6.7239215419675105E-2</v>
      </c>
      <c r="K37" s="552">
        <f>Activity!$C36*Activity!$D36*Activity!M36</f>
        <v>3.0817973734017762E-2</v>
      </c>
      <c r="L37" s="552">
        <f>Activity!$C36*Activity!$D36*Activity!N36</f>
        <v>3.735511967759729E-2</v>
      </c>
      <c r="M37" s="550">
        <f>Activity!$C36*Activity!$D36*Activity!O36</f>
        <v>0.1456849667426294</v>
      </c>
      <c r="N37" s="413">
        <v>0</v>
      </c>
      <c r="O37" s="552">
        <f>Activity!C36*Activity!D36</f>
        <v>0.93387799193993215</v>
      </c>
      <c r="P37" s="559">
        <f>Activity!X36</f>
        <v>0</v>
      </c>
    </row>
    <row r="38" spans="2:16">
      <c r="B38" s="7">
        <f t="shared" si="1"/>
        <v>2024</v>
      </c>
      <c r="C38" s="551">
        <f>Activity!$C37*Activity!$D37*Activity!E37</f>
        <v>0.43669217990881054</v>
      </c>
      <c r="D38" s="552">
        <f>Activity!$C37*Activity!$D37*Activity!F37</f>
        <v>0.12950181886950934</v>
      </c>
      <c r="E38" s="550">
        <f>Activity!$C37*Activity!$D37*Activity!G37</f>
        <v>0</v>
      </c>
      <c r="F38" s="552">
        <f>Activity!$C37*Activity!$D37*Activity!H37</f>
        <v>0</v>
      </c>
      <c r="G38" s="552">
        <f>Activity!$C37*Activity!$D37*Activity!I37</f>
        <v>9.9385116806832749E-2</v>
      </c>
      <c r="H38" s="552">
        <f>Activity!$C37*Activity!$D37*Activity!J37</f>
        <v>2.7105031856408928E-2</v>
      </c>
      <c r="I38" s="552">
        <f>Activity!$C37*Activity!$D37*Activity!K37</f>
        <v>9.0350106188029754E-3</v>
      </c>
      <c r="J38" s="553">
        <f>Activity!$C37*Activity!$D37*Activity!L37</f>
        <v>7.2280084950423804E-2</v>
      </c>
      <c r="K38" s="552">
        <f>Activity!$C37*Activity!$D37*Activity!M37</f>
        <v>3.3128372268944245E-2</v>
      </c>
      <c r="L38" s="552">
        <f>Activity!$C37*Activity!$D37*Activity!N37</f>
        <v>4.0155602750235449E-2</v>
      </c>
      <c r="M38" s="550">
        <f>Activity!$C37*Activity!$D37*Activity!O37</f>
        <v>0.15660685072591826</v>
      </c>
      <c r="N38" s="413">
        <v>0</v>
      </c>
      <c r="O38" s="552">
        <f>Activity!C37*Activity!D37</f>
        <v>1.0038900687558863</v>
      </c>
      <c r="P38" s="559">
        <f>Activity!X37</f>
        <v>0</v>
      </c>
    </row>
    <row r="39" spans="2:16">
      <c r="B39" s="7">
        <f t="shared" si="1"/>
        <v>2025</v>
      </c>
      <c r="C39" s="551">
        <f>Activity!$C38*Activity!$D38*Activity!E38</f>
        <v>0.4694290637410462</v>
      </c>
      <c r="D39" s="552">
        <f>Activity!$C38*Activity!$D38*Activity!F38</f>
        <v>0.13920999821286198</v>
      </c>
      <c r="E39" s="550">
        <f>Activity!$C38*Activity!$D38*Activity!G38</f>
        <v>0</v>
      </c>
      <c r="F39" s="552">
        <f>Activity!$C38*Activity!$D38*Activity!H38</f>
        <v>0</v>
      </c>
      <c r="G39" s="552">
        <f>Activity!$C38*Activity!$D38*Activity!I38</f>
        <v>0.10683558002382432</v>
      </c>
      <c r="H39" s="552">
        <f>Activity!$C38*Activity!$D38*Activity!J38</f>
        <v>2.9136976370133905E-2</v>
      </c>
      <c r="I39" s="552">
        <f>Activity!$C38*Activity!$D38*Activity!K38</f>
        <v>9.7123254567112998E-3</v>
      </c>
      <c r="J39" s="553">
        <f>Activity!$C38*Activity!$D38*Activity!L38</f>
        <v>7.7698603653690398E-2</v>
      </c>
      <c r="K39" s="552">
        <f>Activity!$C38*Activity!$D38*Activity!M38</f>
        <v>3.5611860007941441E-2</v>
      </c>
      <c r="L39" s="552">
        <f>Activity!$C38*Activity!$D38*Activity!N38</f>
        <v>4.3165890918716893E-2</v>
      </c>
      <c r="M39" s="550">
        <f>Activity!$C38*Activity!$D38*Activity!O38</f>
        <v>0.16834697458299588</v>
      </c>
      <c r="N39" s="413">
        <v>0</v>
      </c>
      <c r="O39" s="552">
        <f>Activity!C38*Activity!D38</f>
        <v>1.0791472729679223</v>
      </c>
      <c r="P39" s="559">
        <f>Activity!X38</f>
        <v>0</v>
      </c>
    </row>
    <row r="40" spans="2:16">
      <c r="B40" s="7">
        <f t="shared" si="1"/>
        <v>2026</v>
      </c>
      <c r="C40" s="551">
        <f>Activity!$C39*Activity!$D39*Activity!E39</f>
        <v>0.50461839998605418</v>
      </c>
      <c r="D40" s="552">
        <f>Activity!$C39*Activity!$D39*Activity!F39</f>
        <v>0.14964545654758848</v>
      </c>
      <c r="E40" s="550">
        <f>Activity!$C39*Activity!$D39*Activity!G39</f>
        <v>0</v>
      </c>
      <c r="F40" s="552">
        <f>Activity!$C39*Activity!$D39*Activity!H39</f>
        <v>0</v>
      </c>
      <c r="G40" s="552">
        <f>Activity!$C39*Activity!$D39*Activity!I39</f>
        <v>0.11484418758303302</v>
      </c>
      <c r="H40" s="552">
        <f>Activity!$C39*Activity!$D39*Activity!J39</f>
        <v>3.1321142068099911E-2</v>
      </c>
      <c r="I40" s="552">
        <f>Activity!$C39*Activity!$D39*Activity!K39</f>
        <v>1.0440380689366638E-2</v>
      </c>
      <c r="J40" s="553">
        <f>Activity!$C39*Activity!$D39*Activity!L39</f>
        <v>8.35230455149331E-2</v>
      </c>
      <c r="K40" s="552">
        <f>Activity!$C39*Activity!$D39*Activity!M39</f>
        <v>3.8281395861011008E-2</v>
      </c>
      <c r="L40" s="552">
        <f>Activity!$C39*Activity!$D39*Activity!N39</f>
        <v>4.640169195274061E-2</v>
      </c>
      <c r="M40" s="550">
        <f>Activity!$C39*Activity!$D39*Activity!O39</f>
        <v>0.1809665986156884</v>
      </c>
      <c r="N40" s="413">
        <v>0</v>
      </c>
      <c r="O40" s="552">
        <f>Activity!C39*Activity!D39</f>
        <v>1.1600422988185153</v>
      </c>
      <c r="P40" s="559">
        <f>Activity!X39</f>
        <v>0</v>
      </c>
    </row>
    <row r="41" spans="2:16">
      <c r="B41" s="7">
        <f t="shared" si="1"/>
        <v>2027</v>
      </c>
      <c r="C41" s="551">
        <f>Activity!$C40*Activity!$D40*Activity!E40</f>
        <v>0.5424437918421573</v>
      </c>
      <c r="D41" s="552">
        <f>Activity!$C40*Activity!$D40*Activity!F40</f>
        <v>0.1608626417187087</v>
      </c>
      <c r="E41" s="550">
        <f>Activity!$C40*Activity!$D40*Activity!G40</f>
        <v>0</v>
      </c>
      <c r="F41" s="552">
        <f>Activity!$C40*Activity!$D40*Activity!H40</f>
        <v>0</v>
      </c>
      <c r="G41" s="552">
        <f>Activity!$C40*Activity!$D40*Activity!I40</f>
        <v>0.12345272503993925</v>
      </c>
      <c r="H41" s="552">
        <f>Activity!$C40*Activity!$D40*Activity!J40</f>
        <v>3.3668925010892518E-2</v>
      </c>
      <c r="I41" s="552">
        <f>Activity!$C40*Activity!$D40*Activity!K40</f>
        <v>1.122297500363084E-2</v>
      </c>
      <c r="J41" s="553">
        <f>Activity!$C40*Activity!$D40*Activity!L40</f>
        <v>8.978380002904672E-2</v>
      </c>
      <c r="K41" s="552">
        <f>Activity!$C40*Activity!$D40*Activity!M40</f>
        <v>4.115090834664642E-2</v>
      </c>
      <c r="L41" s="552">
        <f>Activity!$C40*Activity!$D40*Activity!N40</f>
        <v>4.9879888905025961E-2</v>
      </c>
      <c r="M41" s="550">
        <f>Activity!$C40*Activity!$D40*Activity!O40</f>
        <v>0.19453156672960123</v>
      </c>
      <c r="N41" s="413">
        <v>0</v>
      </c>
      <c r="O41" s="552">
        <f>Activity!C40*Activity!D40</f>
        <v>1.2469972226256489</v>
      </c>
      <c r="P41" s="559">
        <f>Activity!X40</f>
        <v>0</v>
      </c>
    </row>
    <row r="42" spans="2:16">
      <c r="B42" s="7">
        <f t="shared" si="1"/>
        <v>2028</v>
      </c>
      <c r="C42" s="551">
        <f>Activity!$C41*Activity!$D41*Activity!E41</f>
        <v>0.58310257945572574</v>
      </c>
      <c r="D42" s="552">
        <f>Activity!$C41*Activity!$D41*Activity!F41</f>
        <v>0.17292007528687039</v>
      </c>
      <c r="E42" s="550">
        <f>Activity!$C41*Activity!$D41*Activity!G41</f>
        <v>0</v>
      </c>
      <c r="F42" s="552">
        <f>Activity!$C41*Activity!$D41*Activity!H41</f>
        <v>0</v>
      </c>
      <c r="G42" s="552">
        <f>Activity!$C41*Activity!$D41*Activity!I41</f>
        <v>0.1327061042899238</v>
      </c>
      <c r="H42" s="552">
        <f>Activity!$C41*Activity!$D41*Activity!J41</f>
        <v>3.6192573897251938E-2</v>
      </c>
      <c r="I42" s="552">
        <f>Activity!$C41*Activity!$D41*Activity!K41</f>
        <v>1.206419129908398E-2</v>
      </c>
      <c r="J42" s="553">
        <f>Activity!$C41*Activity!$D41*Activity!L41</f>
        <v>9.651353039267184E-2</v>
      </c>
      <c r="K42" s="552">
        <f>Activity!$C41*Activity!$D41*Activity!M41</f>
        <v>4.4235368096641262E-2</v>
      </c>
      <c r="L42" s="552">
        <f>Activity!$C41*Activity!$D41*Activity!N41</f>
        <v>5.3618627995928807E-2</v>
      </c>
      <c r="M42" s="550">
        <f>Activity!$C41*Activity!$D41*Activity!O41</f>
        <v>0.20911264918412234</v>
      </c>
      <c r="N42" s="413">
        <v>0</v>
      </c>
      <c r="O42" s="552">
        <f>Activity!C41*Activity!D41</f>
        <v>1.3404656998982201</v>
      </c>
      <c r="P42" s="559">
        <f>Activity!X41</f>
        <v>0</v>
      </c>
    </row>
    <row r="43" spans="2:16">
      <c r="B43" s="7">
        <f t="shared" si="1"/>
        <v>2029</v>
      </c>
      <c r="C43" s="551">
        <f>Activity!$C42*Activity!$D42*Activity!E42</f>
        <v>0.62680686709414835</v>
      </c>
      <c r="D43" s="552">
        <f>Activity!$C42*Activity!$D42*Activity!F42</f>
        <v>0.18588065713826468</v>
      </c>
      <c r="E43" s="550">
        <f>Activity!$C42*Activity!$D42*Activity!G42</f>
        <v>0</v>
      </c>
      <c r="F43" s="552">
        <f>Activity!$C42*Activity!$D42*Activity!H42</f>
        <v>0</v>
      </c>
      <c r="G43" s="552">
        <f>Activity!$C42*Activity!$D42*Activity!I42</f>
        <v>0.14265259733866825</v>
      </c>
      <c r="H43" s="552">
        <f>Activity!$C42*Activity!$D42*Activity!J42</f>
        <v>3.890525381963679E-2</v>
      </c>
      <c r="I43" s="552">
        <f>Activity!$C42*Activity!$D42*Activity!K42</f>
        <v>1.2968417939878929E-2</v>
      </c>
      <c r="J43" s="553">
        <f>Activity!$C42*Activity!$D42*Activity!L42</f>
        <v>0.10374734351903143</v>
      </c>
      <c r="K43" s="552">
        <f>Activity!$C42*Activity!$D42*Activity!M42</f>
        <v>4.7550865779556084E-2</v>
      </c>
      <c r="L43" s="552">
        <f>Activity!$C42*Activity!$D42*Activity!N42</f>
        <v>5.763741306612858E-2</v>
      </c>
      <c r="M43" s="550">
        <f>Activity!$C42*Activity!$D42*Activity!O42</f>
        <v>0.22478591095790146</v>
      </c>
      <c r="N43" s="413">
        <v>0</v>
      </c>
      <c r="O43" s="552">
        <f>Activity!C42*Activity!D42</f>
        <v>1.4409353266532146</v>
      </c>
      <c r="P43" s="559">
        <f>Activity!X42</f>
        <v>0</v>
      </c>
    </row>
    <row r="44" spans="2:16">
      <c r="B44" s="7">
        <f t="shared" si="1"/>
        <v>2030</v>
      </c>
      <c r="C44" s="551">
        <f>Activity!$C43*Activity!$D43*Activity!E43</f>
        <v>0.67400748750000017</v>
      </c>
      <c r="D44" s="552">
        <f>Activity!$C43*Activity!$D43*Activity!F43</f>
        <v>0.19987808250000005</v>
      </c>
      <c r="E44" s="550">
        <f>Activity!$C43*Activity!$D43*Activity!G43</f>
        <v>0</v>
      </c>
      <c r="F44" s="552">
        <f>Activity!$C43*Activity!$D43*Activity!H43</f>
        <v>0</v>
      </c>
      <c r="G44" s="552">
        <f>Activity!$C43*Activity!$D43*Activity!I43</f>
        <v>0.15339480750000004</v>
      </c>
      <c r="H44" s="552">
        <f>Activity!$C43*Activity!$D43*Activity!J43</f>
        <v>4.1834947500000004E-2</v>
      </c>
      <c r="I44" s="552">
        <f>Activity!$C43*Activity!$D43*Activity!K43</f>
        <v>1.3944982500000001E-2</v>
      </c>
      <c r="J44" s="553">
        <f>Activity!$C43*Activity!$D43*Activity!L43</f>
        <v>0.11155986000000001</v>
      </c>
      <c r="K44" s="552">
        <f>Activity!$C43*Activity!$D43*Activity!M43</f>
        <v>5.1131602500000012E-2</v>
      </c>
      <c r="L44" s="552">
        <f>Activity!$C43*Activity!$D43*Activity!N43</f>
        <v>6.1977700000000011E-2</v>
      </c>
      <c r="M44" s="550">
        <f>Activity!$C43*Activity!$D43*Activity!O43</f>
        <v>0.24171303000000005</v>
      </c>
      <c r="N44" s="413">
        <v>0</v>
      </c>
      <c r="O44" s="552">
        <f>Activity!C43*Activity!D43</f>
        <v>1.5494425000000003</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20" zoomScaleNormal="100" workbookViewId="0">
      <selection activeCell="K22" sqref="K22"/>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Kutai Barat</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30" t="s">
        <v>91</v>
      </c>
      <c r="D12" s="931"/>
      <c r="E12" s="931"/>
      <c r="F12" s="931"/>
      <c r="G12" s="931"/>
      <c r="H12" s="931"/>
      <c r="I12" s="931"/>
      <c r="J12" s="931"/>
      <c r="K12" s="931"/>
      <c r="L12" s="931"/>
      <c r="M12" s="932"/>
      <c r="N12" s="595"/>
      <c r="O12" s="609"/>
      <c r="P12" s="607"/>
      <c r="Q12" s="606"/>
      <c r="S12" s="608"/>
      <c r="T12" s="930" t="s">
        <v>91</v>
      </c>
      <c r="U12" s="931"/>
      <c r="V12" s="931"/>
      <c r="W12" s="931"/>
      <c r="X12" s="931"/>
      <c r="Y12" s="931"/>
      <c r="Z12" s="931"/>
      <c r="AA12" s="931"/>
      <c r="AB12" s="931"/>
      <c r="AC12" s="931"/>
      <c r="AD12" s="932"/>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862">
        <f>IF(Select2=1,Food!$K19,"")</f>
        <v>0</v>
      </c>
      <c r="D17" s="863">
        <f>IF(Select2=1,Paper!$K19,"")</f>
        <v>0</v>
      </c>
      <c r="E17" s="863">
        <f>IF(Select2=1,Nappies!$K19,"")</f>
        <v>0</v>
      </c>
      <c r="F17" s="863">
        <f>IF(Select2=1,Garden!$K19,"")</f>
        <v>0</v>
      </c>
      <c r="G17" s="863">
        <f>IF(Select2=1,Wood!$K19,"")</f>
        <v>0</v>
      </c>
      <c r="H17" s="863">
        <f>IF(Select2=1,Textiles!$K19,"")</f>
        <v>0</v>
      </c>
      <c r="I17" s="864">
        <f>Sludge!K19</f>
        <v>0</v>
      </c>
      <c r="J17" s="865" t="str">
        <f>IF(Select2=2,MSW!$K19,"")</f>
        <v/>
      </c>
      <c r="K17" s="864">
        <f>Industry!$K19</f>
        <v>0</v>
      </c>
      <c r="L17" s="866">
        <f>SUM(C17:K17)</f>
        <v>0</v>
      </c>
      <c r="M17" s="867">
        <f>Recovery_OX!C12</f>
        <v>0</v>
      </c>
      <c r="N17" s="868"/>
      <c r="O17" s="869">
        <f>(L17-M17)*(1-Recovery_OX!F12)</f>
        <v>0</v>
      </c>
      <c r="P17" s="604"/>
      <c r="Q17" s="606"/>
      <c r="S17" s="640">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1">
        <f>(AC17-AD17)*(1-Recovery_OX!U12)</f>
        <v>0</v>
      </c>
    </row>
    <row r="18" spans="2:32">
      <c r="B18" s="597">
        <f t="shared" ref="B18:B81" si="1">B17+1</f>
        <v>2001</v>
      </c>
      <c r="C18" s="870">
        <f>IF(Select2=1,Food!$K20,"")</f>
        <v>0</v>
      </c>
      <c r="D18" s="871">
        <f>IF(Select2=1,Paper!$K20,"")</f>
        <v>0</v>
      </c>
      <c r="E18" s="863">
        <f>IF(Select2=1,Nappies!$K20,"")</f>
        <v>0</v>
      </c>
      <c r="F18" s="871">
        <f>IF(Select2=1,Garden!$K20,"")</f>
        <v>0</v>
      </c>
      <c r="G18" s="863">
        <f>IF(Select2=1,Wood!$K20,"")</f>
        <v>0</v>
      </c>
      <c r="H18" s="871">
        <f>IF(Select2=1,Textiles!$K20,"")</f>
        <v>0</v>
      </c>
      <c r="I18" s="872">
        <f>Sludge!K20</f>
        <v>0</v>
      </c>
      <c r="J18" s="872" t="str">
        <f>IF(Select2=2,MSW!$K20,"")</f>
        <v/>
      </c>
      <c r="K18" s="872">
        <f>Industry!$K20</f>
        <v>0</v>
      </c>
      <c r="L18" s="873">
        <f>SUM(C18:K18)</f>
        <v>0</v>
      </c>
      <c r="M18" s="874">
        <f>Recovery_OX!C13</f>
        <v>0</v>
      </c>
      <c r="N18" s="868"/>
      <c r="O18" s="875">
        <f>(L18-M18)*(1-Recovery_OX!F13)</f>
        <v>0</v>
      </c>
      <c r="P18" s="604"/>
      <c r="Q18" s="606"/>
      <c r="S18" s="648">
        <f t="shared" ref="S18:S81" si="2">S17+1</f>
        <v>2001</v>
      </c>
      <c r="T18" s="642">
        <f>IF(Select2=1,Food!$W20,"")</f>
        <v>0</v>
      </c>
      <c r="U18" s="643">
        <f>IF(Select2=1,Paper!$W20,"")</f>
        <v>0</v>
      </c>
      <c r="V18" s="635">
        <f>IF(Select2=1,Nappies!$W20,"")</f>
        <v>0</v>
      </c>
      <c r="W18" s="643">
        <f>IF(Select2=1,Garden!$W20,"")</f>
        <v>0</v>
      </c>
      <c r="X18" s="635">
        <f>IF(Select2=1,Wood!$W20,"")</f>
        <v>0</v>
      </c>
      <c r="Y18" s="643">
        <f>IF(Select2=1,Textiles!$W20,"")</f>
        <v>0</v>
      </c>
      <c r="Z18" s="637">
        <f>Sludge!W20</f>
        <v>0</v>
      </c>
      <c r="AA18" s="637" t="str">
        <f>IF(Select2=2,MSW!$W20,"")</f>
        <v/>
      </c>
      <c r="AB18" s="644">
        <f>Industry!$W20</f>
        <v>0</v>
      </c>
      <c r="AC18" s="645">
        <f t="shared" si="0"/>
        <v>0</v>
      </c>
      <c r="AD18" s="646">
        <f>Recovery_OX!R13</f>
        <v>0</v>
      </c>
      <c r="AE18" s="605"/>
      <c r="AF18" s="649">
        <f>(AC18-AD18)*(1-Recovery_OX!U13)</f>
        <v>0</v>
      </c>
    </row>
    <row r="19" spans="2:32">
      <c r="B19" s="597">
        <f t="shared" si="1"/>
        <v>2002</v>
      </c>
      <c r="C19" s="870">
        <f>IF(Select2=1,Food!$K21,"")</f>
        <v>0</v>
      </c>
      <c r="D19" s="871">
        <f>IF(Select2=1,Paper!$K21,"")</f>
        <v>0</v>
      </c>
      <c r="E19" s="863">
        <f>IF(Select2=1,Nappies!$K21,"")</f>
        <v>0</v>
      </c>
      <c r="F19" s="871">
        <f>IF(Select2=1,Garden!$K21,"")</f>
        <v>0</v>
      </c>
      <c r="G19" s="863">
        <f>IF(Select2=1,Wood!$K21,"")</f>
        <v>0</v>
      </c>
      <c r="H19" s="871">
        <f>IF(Select2=1,Textiles!$K21,"")</f>
        <v>0</v>
      </c>
      <c r="I19" s="872">
        <f>Sludge!K21</f>
        <v>0</v>
      </c>
      <c r="J19" s="872" t="str">
        <f>IF(Select2=2,MSW!$K21,"")</f>
        <v/>
      </c>
      <c r="K19" s="872">
        <f>Industry!$K21</f>
        <v>0</v>
      </c>
      <c r="L19" s="873">
        <f t="shared" ref="L19:L82" si="3">SUM(C19:K19)</f>
        <v>0</v>
      </c>
      <c r="M19" s="874">
        <f>Recovery_OX!C14</f>
        <v>0</v>
      </c>
      <c r="N19" s="868"/>
      <c r="O19" s="875">
        <f>(L19-M19)*(1-Recovery_OX!F14)</f>
        <v>0</v>
      </c>
      <c r="P19" s="604"/>
      <c r="Q19" s="606"/>
      <c r="S19" s="648">
        <f t="shared" si="2"/>
        <v>2002</v>
      </c>
      <c r="T19" s="642">
        <f>IF(Select2=1,Food!$W21,"")</f>
        <v>0</v>
      </c>
      <c r="U19" s="643">
        <f>IF(Select2=1,Paper!$W21,"")</f>
        <v>0</v>
      </c>
      <c r="V19" s="635">
        <f>IF(Select2=1,Nappies!$W21,"")</f>
        <v>0</v>
      </c>
      <c r="W19" s="643">
        <f>IF(Select2=1,Garden!$W21,"")</f>
        <v>0</v>
      </c>
      <c r="X19" s="635">
        <f>IF(Select2=1,Wood!$W21,"")</f>
        <v>0</v>
      </c>
      <c r="Y19" s="643">
        <f>IF(Select2=1,Textiles!$W21,"")</f>
        <v>0</v>
      </c>
      <c r="Z19" s="637">
        <f>Sludge!W21</f>
        <v>0</v>
      </c>
      <c r="AA19" s="637" t="str">
        <f>IF(Select2=2,MSW!$W21,"")</f>
        <v/>
      </c>
      <c r="AB19" s="644">
        <f>Industry!$W21</f>
        <v>0</v>
      </c>
      <c r="AC19" s="645">
        <f t="shared" si="0"/>
        <v>0</v>
      </c>
      <c r="AD19" s="646">
        <f>Recovery_OX!R14</f>
        <v>0</v>
      </c>
      <c r="AE19" s="605"/>
      <c r="AF19" s="649">
        <f>(AC19-AD19)*(1-Recovery_OX!U14)</f>
        <v>0</v>
      </c>
    </row>
    <row r="20" spans="2:32">
      <c r="B20" s="597">
        <f t="shared" si="1"/>
        <v>2003</v>
      </c>
      <c r="C20" s="870">
        <f>IF(Select2=1,Food!$K22,"")</f>
        <v>0</v>
      </c>
      <c r="D20" s="871">
        <f>IF(Select2=1,Paper!$K22,"")</f>
        <v>0</v>
      </c>
      <c r="E20" s="863">
        <f>IF(Select2=1,Nappies!$K22,"")</f>
        <v>0</v>
      </c>
      <c r="F20" s="871">
        <f>IF(Select2=1,Garden!$K22,"")</f>
        <v>0</v>
      </c>
      <c r="G20" s="863">
        <f>IF(Select2=1,Wood!$K22,"")</f>
        <v>0</v>
      </c>
      <c r="H20" s="871">
        <f>IF(Select2=1,Textiles!$K22,"")</f>
        <v>0</v>
      </c>
      <c r="I20" s="872">
        <f>Sludge!K22</f>
        <v>0</v>
      </c>
      <c r="J20" s="872" t="str">
        <f>IF(Select2=2,MSW!$K22,"")</f>
        <v/>
      </c>
      <c r="K20" s="872">
        <f>Industry!$K22</f>
        <v>0</v>
      </c>
      <c r="L20" s="873">
        <f>SUM(C20:K20)</f>
        <v>0</v>
      </c>
      <c r="M20" s="874">
        <f>Recovery_OX!C15</f>
        <v>0</v>
      </c>
      <c r="N20" s="868"/>
      <c r="O20" s="875">
        <f>(L20-M20)*(1-Recovery_OX!F15)</f>
        <v>0</v>
      </c>
      <c r="P20" s="604"/>
      <c r="Q20" s="606"/>
      <c r="S20" s="648">
        <f t="shared" si="2"/>
        <v>2003</v>
      </c>
      <c r="T20" s="642">
        <f>IF(Select2=1,Food!$W22,"")</f>
        <v>0</v>
      </c>
      <c r="U20" s="643">
        <f>IF(Select2=1,Paper!$W22,"")</f>
        <v>0</v>
      </c>
      <c r="V20" s="635">
        <f>IF(Select2=1,Nappies!$W22,"")</f>
        <v>0</v>
      </c>
      <c r="W20" s="643">
        <f>IF(Select2=1,Garden!$W22,"")</f>
        <v>0</v>
      </c>
      <c r="X20" s="635">
        <f>IF(Select2=1,Wood!$W22,"")</f>
        <v>0</v>
      </c>
      <c r="Y20" s="643">
        <f>IF(Select2=1,Textiles!$W22,"")</f>
        <v>0</v>
      </c>
      <c r="Z20" s="637">
        <f>Sludge!W22</f>
        <v>0</v>
      </c>
      <c r="AA20" s="637" t="str">
        <f>IF(Select2=2,MSW!$W22,"")</f>
        <v/>
      </c>
      <c r="AB20" s="644">
        <f>Industry!$W22</f>
        <v>0</v>
      </c>
      <c r="AC20" s="645">
        <f t="shared" si="0"/>
        <v>0</v>
      </c>
      <c r="AD20" s="646">
        <f>Recovery_OX!R15</f>
        <v>0</v>
      </c>
      <c r="AE20" s="605"/>
      <c r="AF20" s="649">
        <f>(AC20-AD20)*(1-Recovery_OX!U15)</f>
        <v>0</v>
      </c>
    </row>
    <row r="21" spans="2:32">
      <c r="B21" s="597">
        <f t="shared" si="1"/>
        <v>2004</v>
      </c>
      <c r="C21" s="870">
        <f>IF(Select2=1,Food!$K23,"")</f>
        <v>0</v>
      </c>
      <c r="D21" s="871">
        <f>IF(Select2=1,Paper!$K23,"")</f>
        <v>0</v>
      </c>
      <c r="E21" s="863">
        <f>IF(Select2=1,Nappies!$K23,"")</f>
        <v>0</v>
      </c>
      <c r="F21" s="871">
        <f>IF(Select2=1,Garden!$K23,"")</f>
        <v>0</v>
      </c>
      <c r="G21" s="863">
        <f>IF(Select2=1,Wood!$K23,"")</f>
        <v>0</v>
      </c>
      <c r="H21" s="871">
        <f>IF(Select2=1,Textiles!$K23,"")</f>
        <v>0</v>
      </c>
      <c r="I21" s="872">
        <f>Sludge!K23</f>
        <v>0</v>
      </c>
      <c r="J21" s="872" t="str">
        <f>IF(Select2=2,MSW!$K23,"")</f>
        <v/>
      </c>
      <c r="K21" s="872">
        <f>Industry!$K23</f>
        <v>0</v>
      </c>
      <c r="L21" s="873">
        <f t="shared" si="3"/>
        <v>0</v>
      </c>
      <c r="M21" s="874">
        <f>Recovery_OX!C16</f>
        <v>0</v>
      </c>
      <c r="N21" s="868"/>
      <c r="O21" s="875">
        <f>(L21-M21)*(1-Recovery_OX!F16)</f>
        <v>0</v>
      </c>
      <c r="P21" s="604"/>
      <c r="Q21" s="606"/>
      <c r="S21" s="648">
        <f t="shared" si="2"/>
        <v>2004</v>
      </c>
      <c r="T21" s="642">
        <f>IF(Select2=1,Food!$W23,"")</f>
        <v>0</v>
      </c>
      <c r="U21" s="643">
        <f>IF(Select2=1,Paper!$W23,"")</f>
        <v>0</v>
      </c>
      <c r="V21" s="635">
        <f>IF(Select2=1,Nappies!$W23,"")</f>
        <v>0</v>
      </c>
      <c r="W21" s="643">
        <f>IF(Select2=1,Garden!$W23,"")</f>
        <v>0</v>
      </c>
      <c r="X21" s="635">
        <f>IF(Select2=1,Wood!$W23,"")</f>
        <v>0</v>
      </c>
      <c r="Y21" s="643">
        <f>IF(Select2=1,Textiles!$W23,"")</f>
        <v>0</v>
      </c>
      <c r="Z21" s="637">
        <f>Sludge!W23</f>
        <v>0</v>
      </c>
      <c r="AA21" s="637" t="str">
        <f>IF(Select2=2,MSW!$W23,"")</f>
        <v/>
      </c>
      <c r="AB21" s="644">
        <f>Industry!$W23</f>
        <v>0</v>
      </c>
      <c r="AC21" s="645">
        <f t="shared" si="0"/>
        <v>0</v>
      </c>
      <c r="AD21" s="646">
        <f>Recovery_OX!R16</f>
        <v>0</v>
      </c>
      <c r="AE21" s="605"/>
      <c r="AF21" s="649">
        <f>(AC21-AD21)*(1-Recovery_OX!U16)</f>
        <v>0</v>
      </c>
    </row>
    <row r="22" spans="2:32">
      <c r="B22" s="597">
        <f t="shared" si="1"/>
        <v>2005</v>
      </c>
      <c r="C22" s="870">
        <f>IF(Select2=1,Food!$K24,"")</f>
        <v>0</v>
      </c>
      <c r="D22" s="871">
        <f>IF(Select2=1,Paper!$K24,"")</f>
        <v>0</v>
      </c>
      <c r="E22" s="863">
        <f>IF(Select2=1,Nappies!$K24,"")</f>
        <v>0</v>
      </c>
      <c r="F22" s="871">
        <f>IF(Select2=1,Garden!$K24,"")</f>
        <v>0</v>
      </c>
      <c r="G22" s="863">
        <f>IF(Select2=1,Wood!$K24,"")</f>
        <v>0</v>
      </c>
      <c r="H22" s="871">
        <f>IF(Select2=1,Textiles!$K24,"")</f>
        <v>0</v>
      </c>
      <c r="I22" s="872">
        <f>Sludge!K24</f>
        <v>0</v>
      </c>
      <c r="J22" s="872" t="str">
        <f>IF(Select2=2,MSW!$K24,"")</f>
        <v/>
      </c>
      <c r="K22" s="872">
        <f>Industry!$K24</f>
        <v>0</v>
      </c>
      <c r="L22" s="873">
        <f t="shared" si="3"/>
        <v>0</v>
      </c>
      <c r="M22" s="874">
        <f>Recovery_OX!C17</f>
        <v>0</v>
      </c>
      <c r="N22" s="868"/>
      <c r="O22" s="875">
        <f>(L22-M22)*(1-Recovery_OX!F17)</f>
        <v>0</v>
      </c>
      <c r="P22" s="604"/>
      <c r="Q22" s="606"/>
      <c r="S22" s="648">
        <f t="shared" si="2"/>
        <v>2005</v>
      </c>
      <c r="T22" s="642">
        <f>IF(Select2=1,Food!$W24,"")</f>
        <v>0</v>
      </c>
      <c r="U22" s="643">
        <f>IF(Select2=1,Paper!$W24,"")</f>
        <v>0</v>
      </c>
      <c r="V22" s="635">
        <f>IF(Select2=1,Nappies!$W24,"")</f>
        <v>0</v>
      </c>
      <c r="W22" s="643">
        <f>IF(Select2=1,Garden!$W24,"")</f>
        <v>0</v>
      </c>
      <c r="X22" s="635">
        <f>IF(Select2=1,Wood!$W24,"")</f>
        <v>0</v>
      </c>
      <c r="Y22" s="643">
        <f>IF(Select2=1,Textiles!$W24,"")</f>
        <v>0</v>
      </c>
      <c r="Z22" s="637">
        <f>Sludge!W24</f>
        <v>0</v>
      </c>
      <c r="AA22" s="637" t="str">
        <f>IF(Select2=2,MSW!$W24,"")</f>
        <v/>
      </c>
      <c r="AB22" s="644">
        <f>Industry!$W24</f>
        <v>0</v>
      </c>
      <c r="AC22" s="645">
        <f t="shared" si="0"/>
        <v>0</v>
      </c>
      <c r="AD22" s="646">
        <f>Recovery_OX!R17</f>
        <v>0</v>
      </c>
      <c r="AE22" s="605"/>
      <c r="AF22" s="649">
        <f>(AC22-AD22)*(1-Recovery_OX!U17)</f>
        <v>0</v>
      </c>
    </row>
    <row r="23" spans="2:32">
      <c r="B23" s="597">
        <f t="shared" si="1"/>
        <v>2006</v>
      </c>
      <c r="C23" s="870">
        <f>IF(Select2=1,Food!$K25,"")</f>
        <v>0</v>
      </c>
      <c r="D23" s="871">
        <f>IF(Select2=1,Paper!$K25,"")</f>
        <v>0</v>
      </c>
      <c r="E23" s="863">
        <f>IF(Select2=1,Nappies!$K25,"")</f>
        <v>0</v>
      </c>
      <c r="F23" s="871">
        <f>IF(Select2=1,Garden!$K25,"")</f>
        <v>0</v>
      </c>
      <c r="G23" s="863">
        <f>IF(Select2=1,Wood!$K25,"")</f>
        <v>0</v>
      </c>
      <c r="H23" s="871">
        <f>IF(Select2=1,Textiles!$K25,"")</f>
        <v>0</v>
      </c>
      <c r="I23" s="872">
        <f>Sludge!K25</f>
        <v>0</v>
      </c>
      <c r="J23" s="872" t="str">
        <f>IF(Select2=2,MSW!$K25,"")</f>
        <v/>
      </c>
      <c r="K23" s="872">
        <f>Industry!$K25</f>
        <v>0</v>
      </c>
      <c r="L23" s="873">
        <f t="shared" si="3"/>
        <v>0</v>
      </c>
      <c r="M23" s="874">
        <f>Recovery_OX!C18</f>
        <v>0</v>
      </c>
      <c r="N23" s="868"/>
      <c r="O23" s="875">
        <f>(L23-M23)*(1-Recovery_OX!F18)</f>
        <v>0</v>
      </c>
      <c r="P23" s="604"/>
      <c r="Q23" s="606"/>
      <c r="S23" s="648">
        <f t="shared" si="2"/>
        <v>2006</v>
      </c>
      <c r="T23" s="642">
        <f>IF(Select2=1,Food!$W25,"")</f>
        <v>0</v>
      </c>
      <c r="U23" s="643">
        <f>IF(Select2=1,Paper!$W25,"")</f>
        <v>0</v>
      </c>
      <c r="V23" s="635">
        <f>IF(Select2=1,Nappies!$W25,"")</f>
        <v>0</v>
      </c>
      <c r="W23" s="643">
        <f>IF(Select2=1,Garden!$W25,"")</f>
        <v>0</v>
      </c>
      <c r="X23" s="635">
        <f>IF(Select2=1,Wood!$W25,"")</f>
        <v>0</v>
      </c>
      <c r="Y23" s="643">
        <f>IF(Select2=1,Textiles!$W25,"")</f>
        <v>0</v>
      </c>
      <c r="Z23" s="637">
        <f>Sludge!W25</f>
        <v>0</v>
      </c>
      <c r="AA23" s="637" t="str">
        <f>IF(Select2=2,MSW!$W25,"")</f>
        <v/>
      </c>
      <c r="AB23" s="644">
        <f>Industry!$W25</f>
        <v>0</v>
      </c>
      <c r="AC23" s="645">
        <f t="shared" si="0"/>
        <v>0</v>
      </c>
      <c r="AD23" s="646">
        <f>Recovery_OX!R18</f>
        <v>0</v>
      </c>
      <c r="AE23" s="605"/>
      <c r="AF23" s="649">
        <f>(AC23-AD23)*(1-Recovery_OX!U18)</f>
        <v>0</v>
      </c>
    </row>
    <row r="24" spans="2:32">
      <c r="B24" s="597">
        <f t="shared" si="1"/>
        <v>2007</v>
      </c>
      <c r="C24" s="870">
        <f>IF(Select2=1,Food!$K26,"")</f>
        <v>0</v>
      </c>
      <c r="D24" s="871">
        <f>IF(Select2=1,Paper!$K26,"")</f>
        <v>0</v>
      </c>
      <c r="E24" s="863">
        <f>IF(Select2=1,Nappies!$K26,"")</f>
        <v>0</v>
      </c>
      <c r="F24" s="871">
        <f>IF(Select2=1,Garden!$K26,"")</f>
        <v>0</v>
      </c>
      <c r="G24" s="863">
        <f>IF(Select2=1,Wood!$K26,"")</f>
        <v>0</v>
      </c>
      <c r="H24" s="871">
        <f>IF(Select2=1,Textiles!$K26,"")</f>
        <v>0</v>
      </c>
      <c r="I24" s="872">
        <f>Sludge!K26</f>
        <v>0</v>
      </c>
      <c r="J24" s="872" t="str">
        <f>IF(Select2=2,MSW!$K26,"")</f>
        <v/>
      </c>
      <c r="K24" s="872">
        <f>Industry!$K26</f>
        <v>0</v>
      </c>
      <c r="L24" s="873">
        <f t="shared" si="3"/>
        <v>0</v>
      </c>
      <c r="M24" s="874">
        <f>Recovery_OX!C19</f>
        <v>0</v>
      </c>
      <c r="N24" s="868"/>
      <c r="O24" s="875">
        <f>(L24-M24)*(1-Recovery_OX!F19)</f>
        <v>0</v>
      </c>
      <c r="P24" s="604"/>
      <c r="Q24" s="606"/>
      <c r="S24" s="648">
        <f t="shared" si="2"/>
        <v>2007</v>
      </c>
      <c r="T24" s="642">
        <f>IF(Select2=1,Food!$W26,"")</f>
        <v>0</v>
      </c>
      <c r="U24" s="643">
        <f>IF(Select2=1,Paper!$W26,"")</f>
        <v>0</v>
      </c>
      <c r="V24" s="635">
        <f>IF(Select2=1,Nappies!$W26,"")</f>
        <v>0</v>
      </c>
      <c r="W24" s="643">
        <f>IF(Select2=1,Garden!$W26,"")</f>
        <v>0</v>
      </c>
      <c r="X24" s="635">
        <f>IF(Select2=1,Wood!$W26,"")</f>
        <v>0</v>
      </c>
      <c r="Y24" s="643">
        <f>IF(Select2=1,Textiles!$W26,"")</f>
        <v>0</v>
      </c>
      <c r="Z24" s="637">
        <f>Sludge!W26</f>
        <v>0</v>
      </c>
      <c r="AA24" s="637" t="str">
        <f>IF(Select2=2,MSW!$W26,"")</f>
        <v/>
      </c>
      <c r="AB24" s="644">
        <f>Industry!$W26</f>
        <v>0</v>
      </c>
      <c r="AC24" s="645">
        <f t="shared" si="0"/>
        <v>0</v>
      </c>
      <c r="AD24" s="646">
        <f>Recovery_OX!R19</f>
        <v>0</v>
      </c>
      <c r="AE24" s="605"/>
      <c r="AF24" s="649">
        <f>(AC24-AD24)*(1-Recovery_OX!U19)</f>
        <v>0</v>
      </c>
    </row>
    <row r="25" spans="2:32">
      <c r="B25" s="597">
        <f t="shared" si="1"/>
        <v>2008</v>
      </c>
      <c r="C25" s="870">
        <f>IF(Select2=1,Food!$K27,"")</f>
        <v>0</v>
      </c>
      <c r="D25" s="871">
        <f>IF(Select2=1,Paper!$K27,"")</f>
        <v>0</v>
      </c>
      <c r="E25" s="863">
        <f>IF(Select2=1,Nappies!$K27,"")</f>
        <v>0</v>
      </c>
      <c r="F25" s="871">
        <f>IF(Select2=1,Garden!$K27,"")</f>
        <v>0</v>
      </c>
      <c r="G25" s="863">
        <f>IF(Select2=1,Wood!$K27,"")</f>
        <v>0</v>
      </c>
      <c r="H25" s="871">
        <f>IF(Select2=1,Textiles!$K27,"")</f>
        <v>0</v>
      </c>
      <c r="I25" s="872">
        <f>Sludge!K27</f>
        <v>0</v>
      </c>
      <c r="J25" s="872" t="str">
        <f>IF(Select2=2,MSW!$K27,"")</f>
        <v/>
      </c>
      <c r="K25" s="872">
        <f>Industry!$K27</f>
        <v>0</v>
      </c>
      <c r="L25" s="873">
        <f t="shared" si="3"/>
        <v>0</v>
      </c>
      <c r="M25" s="874">
        <f>Recovery_OX!C20</f>
        <v>0</v>
      </c>
      <c r="N25" s="868"/>
      <c r="O25" s="875">
        <f>(L25-M25)*(1-Recovery_OX!F20)</f>
        <v>0</v>
      </c>
      <c r="P25" s="604"/>
      <c r="Q25" s="606"/>
      <c r="S25" s="648">
        <f t="shared" si="2"/>
        <v>2008</v>
      </c>
      <c r="T25" s="642">
        <f>IF(Select2=1,Food!$W27,"")</f>
        <v>0</v>
      </c>
      <c r="U25" s="643">
        <f>IF(Select2=1,Paper!$W27,"")</f>
        <v>0</v>
      </c>
      <c r="V25" s="635">
        <f>IF(Select2=1,Nappies!$W27,"")</f>
        <v>0</v>
      </c>
      <c r="W25" s="643">
        <f>IF(Select2=1,Garden!$W27,"")</f>
        <v>0</v>
      </c>
      <c r="X25" s="635">
        <f>IF(Select2=1,Wood!$W27,"")</f>
        <v>0</v>
      </c>
      <c r="Y25" s="643">
        <f>IF(Select2=1,Textiles!$W27,"")</f>
        <v>0</v>
      </c>
      <c r="Z25" s="637">
        <f>Sludge!W27</f>
        <v>0</v>
      </c>
      <c r="AA25" s="637" t="str">
        <f>IF(Select2=2,MSW!$W27,"")</f>
        <v/>
      </c>
      <c r="AB25" s="644">
        <f>Industry!$W27</f>
        <v>0</v>
      </c>
      <c r="AC25" s="645">
        <f t="shared" si="0"/>
        <v>0</v>
      </c>
      <c r="AD25" s="646">
        <f>Recovery_OX!R20</f>
        <v>0</v>
      </c>
      <c r="AE25" s="605"/>
      <c r="AF25" s="649">
        <f>(AC25-AD25)*(1-Recovery_OX!U20)</f>
        <v>0</v>
      </c>
    </row>
    <row r="26" spans="2:32">
      <c r="B26" s="597">
        <f t="shared" si="1"/>
        <v>2009</v>
      </c>
      <c r="C26" s="870">
        <f>IF(Select2=1,Food!$K28,"")</f>
        <v>0</v>
      </c>
      <c r="D26" s="871">
        <f>IF(Select2=1,Paper!$K28,"")</f>
        <v>0</v>
      </c>
      <c r="E26" s="863">
        <f>IF(Select2=1,Nappies!$K28,"")</f>
        <v>0</v>
      </c>
      <c r="F26" s="871">
        <f>IF(Select2=1,Garden!$K28,"")</f>
        <v>0</v>
      </c>
      <c r="G26" s="863">
        <f>IF(Select2=1,Wood!$K28,"")</f>
        <v>0</v>
      </c>
      <c r="H26" s="871">
        <f>IF(Select2=1,Textiles!$K28,"")</f>
        <v>0</v>
      </c>
      <c r="I26" s="872">
        <f>Sludge!K28</f>
        <v>0</v>
      </c>
      <c r="J26" s="872" t="str">
        <f>IF(Select2=2,MSW!$K28,"")</f>
        <v/>
      </c>
      <c r="K26" s="872">
        <f>Industry!$K28</f>
        <v>0</v>
      </c>
      <c r="L26" s="873">
        <f t="shared" si="3"/>
        <v>0</v>
      </c>
      <c r="M26" s="874">
        <f>Recovery_OX!C21</f>
        <v>0</v>
      </c>
      <c r="N26" s="868"/>
      <c r="O26" s="875">
        <f>(L26-M26)*(1-Recovery_OX!F21)</f>
        <v>0</v>
      </c>
      <c r="P26" s="604"/>
      <c r="Q26" s="606"/>
      <c r="S26" s="648">
        <f t="shared" si="2"/>
        <v>2009</v>
      </c>
      <c r="T26" s="642">
        <f>IF(Select2=1,Food!$W28,"")</f>
        <v>0</v>
      </c>
      <c r="U26" s="643">
        <f>IF(Select2=1,Paper!$W28,"")</f>
        <v>0</v>
      </c>
      <c r="V26" s="635">
        <f>IF(Select2=1,Nappies!$W28,"")</f>
        <v>0</v>
      </c>
      <c r="W26" s="643">
        <f>IF(Select2=1,Garden!$W28,"")</f>
        <v>0</v>
      </c>
      <c r="X26" s="635">
        <f>IF(Select2=1,Wood!$W28,"")</f>
        <v>0</v>
      </c>
      <c r="Y26" s="643">
        <f>IF(Select2=1,Textiles!$W28,"")</f>
        <v>0</v>
      </c>
      <c r="Z26" s="637">
        <f>Sludge!W28</f>
        <v>0</v>
      </c>
      <c r="AA26" s="637" t="str">
        <f>IF(Select2=2,MSW!$W28,"")</f>
        <v/>
      </c>
      <c r="AB26" s="644">
        <f>Industry!$W28</f>
        <v>0</v>
      </c>
      <c r="AC26" s="645">
        <f t="shared" si="0"/>
        <v>0</v>
      </c>
      <c r="AD26" s="646">
        <f>Recovery_OX!R21</f>
        <v>0</v>
      </c>
      <c r="AE26" s="605"/>
      <c r="AF26" s="649">
        <f>(AC26-AD26)*(1-Recovery_OX!U21)</f>
        <v>0</v>
      </c>
    </row>
    <row r="27" spans="2:32">
      <c r="B27" s="597">
        <f t="shared" si="1"/>
        <v>2010</v>
      </c>
      <c r="C27" s="870">
        <f>IF(Select2=1,Food!$K29,"")</f>
        <v>0</v>
      </c>
      <c r="D27" s="871">
        <f>IF(Select2=1,Paper!$K29,"")</f>
        <v>0</v>
      </c>
      <c r="E27" s="863">
        <f>IF(Select2=1,Nappies!$K29,"")</f>
        <v>0</v>
      </c>
      <c r="F27" s="871">
        <f>IF(Select2=1,Garden!$K29,"")</f>
        <v>0</v>
      </c>
      <c r="G27" s="863">
        <f>IF(Select2=1,Wood!$K29,"")</f>
        <v>0</v>
      </c>
      <c r="H27" s="871">
        <f>IF(Select2=1,Textiles!$K29,"")</f>
        <v>0</v>
      </c>
      <c r="I27" s="872">
        <f>Sludge!K29</f>
        <v>0</v>
      </c>
      <c r="J27" s="872" t="str">
        <f>IF(Select2=2,MSW!$K29,"")</f>
        <v/>
      </c>
      <c r="K27" s="872">
        <f>Industry!$K29</f>
        <v>0</v>
      </c>
      <c r="L27" s="873">
        <f t="shared" si="3"/>
        <v>0</v>
      </c>
      <c r="M27" s="874">
        <f>Recovery_OX!C22</f>
        <v>0</v>
      </c>
      <c r="N27" s="868"/>
      <c r="O27" s="875">
        <f>(L27-M27)*(1-Recovery_OX!F22)</f>
        <v>0</v>
      </c>
      <c r="P27" s="604"/>
      <c r="Q27" s="606"/>
      <c r="S27" s="648">
        <f t="shared" si="2"/>
        <v>2010</v>
      </c>
      <c r="T27" s="642">
        <f>IF(Select2=1,Food!$W29,"")</f>
        <v>0</v>
      </c>
      <c r="U27" s="643">
        <f>IF(Select2=1,Paper!$W29,"")</f>
        <v>0</v>
      </c>
      <c r="V27" s="635">
        <f>IF(Select2=1,Nappies!$W29,"")</f>
        <v>0</v>
      </c>
      <c r="W27" s="643">
        <f>IF(Select2=1,Garden!$W29,"")</f>
        <v>0</v>
      </c>
      <c r="X27" s="635">
        <f>IF(Select2=1,Wood!$W29,"")</f>
        <v>0</v>
      </c>
      <c r="Y27" s="643">
        <f>IF(Select2=1,Textiles!$W29,"")</f>
        <v>0</v>
      </c>
      <c r="Z27" s="637">
        <f>Sludge!W29</f>
        <v>0</v>
      </c>
      <c r="AA27" s="637" t="str">
        <f>IF(Select2=2,MSW!$W29,"")</f>
        <v/>
      </c>
      <c r="AB27" s="644">
        <f>Industry!$W29</f>
        <v>0</v>
      </c>
      <c r="AC27" s="645">
        <f t="shared" si="0"/>
        <v>0</v>
      </c>
      <c r="AD27" s="646">
        <f>Recovery_OX!R22</f>
        <v>0</v>
      </c>
      <c r="AE27" s="605"/>
      <c r="AF27" s="649">
        <f>(AC27-AD27)*(1-Recovery_OX!U22)</f>
        <v>0</v>
      </c>
    </row>
    <row r="28" spans="2:32">
      <c r="B28" s="597">
        <f t="shared" si="1"/>
        <v>2011</v>
      </c>
      <c r="C28" s="870">
        <f>IF(Select2=1,Food!$K30,"")</f>
        <v>0</v>
      </c>
      <c r="D28" s="871">
        <f>IF(Select2=1,Paper!$K30,"")</f>
        <v>0</v>
      </c>
      <c r="E28" s="863">
        <f>IF(Select2=1,Nappies!$K30,"")</f>
        <v>0</v>
      </c>
      <c r="F28" s="871">
        <f>IF(Select2=1,Garden!$K30,"")</f>
        <v>0</v>
      </c>
      <c r="G28" s="863">
        <f>IF(Select2=1,Wood!$K30,"")</f>
        <v>0</v>
      </c>
      <c r="H28" s="871">
        <f>IF(Select2=1,Textiles!$K30,"")</f>
        <v>0</v>
      </c>
      <c r="I28" s="872">
        <f>Sludge!K30</f>
        <v>0</v>
      </c>
      <c r="J28" s="872" t="str">
        <f>IF(Select2=2,MSW!$K30,"")</f>
        <v/>
      </c>
      <c r="K28" s="872">
        <f>Industry!$K30</f>
        <v>0</v>
      </c>
      <c r="L28" s="873">
        <f t="shared" si="3"/>
        <v>0</v>
      </c>
      <c r="M28" s="874">
        <f>Recovery_OX!C23</f>
        <v>0</v>
      </c>
      <c r="N28" s="868"/>
      <c r="O28" s="875">
        <f>(L28-M28)*(1-Recovery_OX!F23)</f>
        <v>0</v>
      </c>
      <c r="P28" s="604"/>
      <c r="Q28" s="606"/>
      <c r="S28" s="648">
        <f t="shared" si="2"/>
        <v>2011</v>
      </c>
      <c r="T28" s="642">
        <f>IF(Select2=1,Food!$W30,"")</f>
        <v>0</v>
      </c>
      <c r="U28" s="643">
        <f>IF(Select2=1,Paper!$W30,"")</f>
        <v>0</v>
      </c>
      <c r="V28" s="635">
        <f>IF(Select2=1,Nappies!$W30,"")</f>
        <v>0</v>
      </c>
      <c r="W28" s="643">
        <f>IF(Select2=1,Garden!$W30,"")</f>
        <v>0</v>
      </c>
      <c r="X28" s="635">
        <f>IF(Select2=1,Wood!$W30,"")</f>
        <v>0</v>
      </c>
      <c r="Y28" s="643">
        <f>IF(Select2=1,Textiles!$W30,"")</f>
        <v>0</v>
      </c>
      <c r="Z28" s="637">
        <f>Sludge!W30</f>
        <v>0</v>
      </c>
      <c r="AA28" s="637" t="str">
        <f>IF(Select2=2,MSW!$W30,"")</f>
        <v/>
      </c>
      <c r="AB28" s="644">
        <f>Industry!$W30</f>
        <v>0</v>
      </c>
      <c r="AC28" s="645">
        <f t="shared" si="0"/>
        <v>0</v>
      </c>
      <c r="AD28" s="646">
        <f>Recovery_OX!R23</f>
        <v>0</v>
      </c>
      <c r="AE28" s="605"/>
      <c r="AF28" s="649">
        <f>(AC28-AD28)*(1-Recovery_OX!U23)</f>
        <v>0</v>
      </c>
    </row>
    <row r="29" spans="2:32">
      <c r="B29" s="597">
        <f t="shared" si="1"/>
        <v>2012</v>
      </c>
      <c r="C29" s="870">
        <f>IF(Select2=1,Food!$K31,"")</f>
        <v>0</v>
      </c>
      <c r="D29" s="871">
        <f>IF(Select2=1,Paper!$K31,"")</f>
        <v>0</v>
      </c>
      <c r="E29" s="863">
        <f>IF(Select2=1,Nappies!$K31,"")</f>
        <v>0</v>
      </c>
      <c r="F29" s="871">
        <f>IF(Select2=1,Garden!$K31,"")</f>
        <v>0</v>
      </c>
      <c r="G29" s="863">
        <f>IF(Select2=1,Wood!$K31,"")</f>
        <v>0</v>
      </c>
      <c r="H29" s="871">
        <f>IF(Select2=1,Textiles!$K31,"")</f>
        <v>0</v>
      </c>
      <c r="I29" s="872">
        <f>Sludge!K31</f>
        <v>0</v>
      </c>
      <c r="J29" s="872" t="str">
        <f>IF(Select2=2,MSW!$K31,"")</f>
        <v/>
      </c>
      <c r="K29" s="872">
        <f>Industry!$K31</f>
        <v>0</v>
      </c>
      <c r="L29" s="873">
        <f>SUM(C29:K29)</f>
        <v>0</v>
      </c>
      <c r="M29" s="874">
        <f>Recovery_OX!C24</f>
        <v>0</v>
      </c>
      <c r="N29" s="868"/>
      <c r="O29" s="875">
        <f>(L29-M29)*(1-Recovery_OX!F24)</f>
        <v>0</v>
      </c>
      <c r="P29" s="604"/>
      <c r="Q29" s="606"/>
      <c r="S29" s="648">
        <f t="shared" si="2"/>
        <v>2012</v>
      </c>
      <c r="T29" s="642">
        <f>IF(Select2=1,Food!$W31,"")</f>
        <v>0</v>
      </c>
      <c r="U29" s="643">
        <f>IF(Select2=1,Paper!$W31,"")</f>
        <v>0</v>
      </c>
      <c r="V29" s="635">
        <f>IF(Select2=1,Nappies!$W31,"")</f>
        <v>0</v>
      </c>
      <c r="W29" s="643">
        <f>IF(Select2=1,Garden!$W31,"")</f>
        <v>0</v>
      </c>
      <c r="X29" s="635">
        <f>IF(Select2=1,Wood!$W31,"")</f>
        <v>0</v>
      </c>
      <c r="Y29" s="643">
        <f>IF(Select2=1,Textiles!$W31,"")</f>
        <v>0</v>
      </c>
      <c r="Z29" s="637">
        <f>Sludge!W31</f>
        <v>0</v>
      </c>
      <c r="AA29" s="637" t="str">
        <f>IF(Select2=2,MSW!$W31,"")</f>
        <v/>
      </c>
      <c r="AB29" s="644">
        <f>Industry!$W31</f>
        <v>0</v>
      </c>
      <c r="AC29" s="645">
        <f t="shared" si="0"/>
        <v>0</v>
      </c>
      <c r="AD29" s="646">
        <f>Recovery_OX!R24</f>
        <v>0</v>
      </c>
      <c r="AE29" s="605"/>
      <c r="AF29" s="649">
        <f>(AC29-AD29)*(1-Recovery_OX!U24)</f>
        <v>0</v>
      </c>
    </row>
    <row r="30" spans="2:32">
      <c r="B30" s="597">
        <f t="shared" si="1"/>
        <v>2013</v>
      </c>
      <c r="C30" s="870">
        <f>IF(Select2=1,Food!$K32,"")</f>
        <v>0</v>
      </c>
      <c r="D30" s="871">
        <f>IF(Select2=1,Paper!$K32,"")</f>
        <v>0</v>
      </c>
      <c r="E30" s="863">
        <f>IF(Select2=1,Nappies!$K32,"")</f>
        <v>0</v>
      </c>
      <c r="F30" s="871">
        <f>IF(Select2=1,Garden!$K32,"")</f>
        <v>0</v>
      </c>
      <c r="G30" s="863">
        <f>IF(Select2=1,Wood!$K32,"")</f>
        <v>0</v>
      </c>
      <c r="H30" s="871">
        <f>IF(Select2=1,Textiles!$K32,"")</f>
        <v>0</v>
      </c>
      <c r="I30" s="872">
        <f>Sludge!K32</f>
        <v>0</v>
      </c>
      <c r="J30" s="872" t="str">
        <f>IF(Select2=2,MSW!$K32,"")</f>
        <v/>
      </c>
      <c r="K30" s="872">
        <f>Industry!$K32</f>
        <v>0</v>
      </c>
      <c r="L30" s="873">
        <f t="shared" si="3"/>
        <v>0</v>
      </c>
      <c r="M30" s="874">
        <f>Recovery_OX!C25</f>
        <v>0</v>
      </c>
      <c r="N30" s="868"/>
      <c r="O30" s="875">
        <f>(L30-M30)*(1-Recovery_OX!F25)</f>
        <v>0</v>
      </c>
      <c r="P30" s="604"/>
      <c r="Q30" s="606"/>
      <c r="S30" s="648">
        <f t="shared" si="2"/>
        <v>2013</v>
      </c>
      <c r="T30" s="642">
        <f>IF(Select2=1,Food!$W32,"")</f>
        <v>0</v>
      </c>
      <c r="U30" s="643">
        <f>IF(Select2=1,Paper!$W32,"")</f>
        <v>0</v>
      </c>
      <c r="V30" s="635">
        <f>IF(Select2=1,Nappies!$W32,"")</f>
        <v>0</v>
      </c>
      <c r="W30" s="643">
        <f>IF(Select2=1,Garden!$W32,"")</f>
        <v>0</v>
      </c>
      <c r="X30" s="635">
        <f>IF(Select2=1,Wood!$W32,"")</f>
        <v>0</v>
      </c>
      <c r="Y30" s="643">
        <f>IF(Select2=1,Textiles!$W32,"")</f>
        <v>0</v>
      </c>
      <c r="Z30" s="637">
        <f>Sludge!W32</f>
        <v>0</v>
      </c>
      <c r="AA30" s="637" t="str">
        <f>IF(Select2=2,MSW!$W32,"")</f>
        <v/>
      </c>
      <c r="AB30" s="644">
        <f>Industry!$W32</f>
        <v>0</v>
      </c>
      <c r="AC30" s="645">
        <f t="shared" si="0"/>
        <v>0</v>
      </c>
      <c r="AD30" s="646">
        <f>Recovery_OX!R25</f>
        <v>0</v>
      </c>
      <c r="AE30" s="605"/>
      <c r="AF30" s="649">
        <f>(AC30-AD30)*(1-Recovery_OX!U25)</f>
        <v>0</v>
      </c>
    </row>
    <row r="31" spans="2:32">
      <c r="B31" s="597">
        <f t="shared" si="1"/>
        <v>2014</v>
      </c>
      <c r="C31" s="870">
        <f>IF(Select2=1,Food!$K33,"")</f>
        <v>0</v>
      </c>
      <c r="D31" s="871">
        <f>IF(Select2=1,Paper!$K33,"")</f>
        <v>0</v>
      </c>
      <c r="E31" s="863">
        <f>IF(Select2=1,Nappies!$K33,"")</f>
        <v>0</v>
      </c>
      <c r="F31" s="871">
        <f>IF(Select2=1,Garden!$K33,"")</f>
        <v>0</v>
      </c>
      <c r="G31" s="863">
        <f>IF(Select2=1,Wood!$K33,"")</f>
        <v>0</v>
      </c>
      <c r="H31" s="871">
        <f>IF(Select2=1,Textiles!$K33,"")</f>
        <v>0</v>
      </c>
      <c r="I31" s="872">
        <f>Sludge!K33</f>
        <v>0</v>
      </c>
      <c r="J31" s="872" t="str">
        <f>IF(Select2=2,MSW!$K33,"")</f>
        <v/>
      </c>
      <c r="K31" s="872">
        <f>Industry!$K33</f>
        <v>0</v>
      </c>
      <c r="L31" s="873">
        <f t="shared" si="3"/>
        <v>0</v>
      </c>
      <c r="M31" s="874">
        <f>Recovery_OX!C26</f>
        <v>0</v>
      </c>
      <c r="N31" s="868"/>
      <c r="O31" s="875">
        <f>(L31-M31)*(1-Recovery_OX!F26)</f>
        <v>0</v>
      </c>
      <c r="P31" s="604"/>
      <c r="Q31" s="606"/>
      <c r="S31" s="648">
        <f t="shared" si="2"/>
        <v>2014</v>
      </c>
      <c r="T31" s="642">
        <f>IF(Select2=1,Food!$W33,"")</f>
        <v>0</v>
      </c>
      <c r="U31" s="643">
        <f>IF(Select2=1,Paper!$W33,"")</f>
        <v>0</v>
      </c>
      <c r="V31" s="635">
        <f>IF(Select2=1,Nappies!$W33,"")</f>
        <v>0</v>
      </c>
      <c r="W31" s="643">
        <f>IF(Select2=1,Garden!$W33,"")</f>
        <v>0</v>
      </c>
      <c r="X31" s="635">
        <f>IF(Select2=1,Wood!$W33,"")</f>
        <v>0</v>
      </c>
      <c r="Y31" s="643">
        <f>IF(Select2=1,Textiles!$W33,"")</f>
        <v>0</v>
      </c>
      <c r="Z31" s="637">
        <f>Sludge!W33</f>
        <v>0</v>
      </c>
      <c r="AA31" s="637" t="str">
        <f>IF(Select2=2,MSW!$W33,"")</f>
        <v/>
      </c>
      <c r="AB31" s="644">
        <f>Industry!$W33</f>
        <v>0</v>
      </c>
      <c r="AC31" s="645">
        <f t="shared" si="0"/>
        <v>0</v>
      </c>
      <c r="AD31" s="646">
        <f>Recovery_OX!R26</f>
        <v>0</v>
      </c>
      <c r="AE31" s="605"/>
      <c r="AF31" s="649">
        <f>(AC31-AD31)*(1-Recovery_OX!U26)</f>
        <v>0</v>
      </c>
    </row>
    <row r="32" spans="2:32">
      <c r="B32" s="597">
        <f t="shared" si="1"/>
        <v>2015</v>
      </c>
      <c r="C32" s="870">
        <f>IF(Select2=1,Food!$K34,"")</f>
        <v>0</v>
      </c>
      <c r="D32" s="871">
        <f>IF(Select2=1,Paper!$K34,"")</f>
        <v>0</v>
      </c>
      <c r="E32" s="863">
        <f>IF(Select2=1,Nappies!$K34,"")</f>
        <v>0</v>
      </c>
      <c r="F32" s="871">
        <f>IF(Select2=1,Garden!$K34,"")</f>
        <v>0</v>
      </c>
      <c r="G32" s="863">
        <f>IF(Select2=1,Wood!$K34,"")</f>
        <v>0</v>
      </c>
      <c r="H32" s="871">
        <f>IF(Select2=1,Textiles!$K34,"")</f>
        <v>0</v>
      </c>
      <c r="I32" s="872">
        <f>Sludge!K34</f>
        <v>0</v>
      </c>
      <c r="J32" s="872" t="str">
        <f>IF(Select2=2,MSW!$K34,"")</f>
        <v/>
      </c>
      <c r="K32" s="872">
        <f>Industry!$K34</f>
        <v>0</v>
      </c>
      <c r="L32" s="873">
        <f t="shared" si="3"/>
        <v>0</v>
      </c>
      <c r="M32" s="874">
        <f>Recovery_OX!C27</f>
        <v>0</v>
      </c>
      <c r="N32" s="868"/>
      <c r="O32" s="875">
        <f>(L32-M32)*(1-Recovery_OX!F27)</f>
        <v>0</v>
      </c>
      <c r="P32" s="604"/>
      <c r="Q32" s="606"/>
      <c r="S32" s="648">
        <f t="shared" si="2"/>
        <v>2015</v>
      </c>
      <c r="T32" s="642">
        <f>IF(Select2=1,Food!$W34,"")</f>
        <v>0</v>
      </c>
      <c r="U32" s="643">
        <f>IF(Select2=1,Paper!$W34,"")</f>
        <v>0</v>
      </c>
      <c r="V32" s="635">
        <f>IF(Select2=1,Nappies!$W34,"")</f>
        <v>0</v>
      </c>
      <c r="W32" s="643">
        <f>IF(Select2=1,Garden!$W34,"")</f>
        <v>0</v>
      </c>
      <c r="X32" s="635">
        <f>IF(Select2=1,Wood!$W34,"")</f>
        <v>0</v>
      </c>
      <c r="Y32" s="643">
        <f>IF(Select2=1,Textiles!$W34,"")</f>
        <v>0</v>
      </c>
      <c r="Z32" s="637">
        <f>Sludge!W34</f>
        <v>0</v>
      </c>
      <c r="AA32" s="637" t="str">
        <f>IF(Select2=2,MSW!$W34,"")</f>
        <v/>
      </c>
      <c r="AB32" s="644">
        <f>Industry!$W34</f>
        <v>0</v>
      </c>
      <c r="AC32" s="645">
        <f t="shared" si="0"/>
        <v>0</v>
      </c>
      <c r="AD32" s="646">
        <f>Recovery_OX!R27</f>
        <v>0</v>
      </c>
      <c r="AE32" s="605"/>
      <c r="AF32" s="649">
        <f>(AC32-AD32)*(1-Recovery_OX!U27)</f>
        <v>0</v>
      </c>
    </row>
    <row r="33" spans="2:32">
      <c r="B33" s="597">
        <f t="shared" si="1"/>
        <v>2016</v>
      </c>
      <c r="C33" s="870">
        <f>IF(Select2=1,Food!$K35,"")</f>
        <v>0</v>
      </c>
      <c r="D33" s="871">
        <f>IF(Select2=1,Paper!$K35,"")</f>
        <v>0</v>
      </c>
      <c r="E33" s="863">
        <f>IF(Select2=1,Nappies!$K35,"")</f>
        <v>0</v>
      </c>
      <c r="F33" s="871">
        <f>IF(Select2=1,Garden!$K35,"")</f>
        <v>0</v>
      </c>
      <c r="G33" s="863">
        <f>IF(Select2=1,Wood!$K35,"")</f>
        <v>0</v>
      </c>
      <c r="H33" s="871">
        <f>IF(Select2=1,Textiles!$K35,"")</f>
        <v>0</v>
      </c>
      <c r="I33" s="872">
        <f>Sludge!K35</f>
        <v>0</v>
      </c>
      <c r="J33" s="872" t="str">
        <f>IF(Select2=2,MSW!$K35,"")</f>
        <v/>
      </c>
      <c r="K33" s="872">
        <f>Industry!$K35</f>
        <v>0</v>
      </c>
      <c r="L33" s="873">
        <f t="shared" si="3"/>
        <v>0</v>
      </c>
      <c r="M33" s="874">
        <f>Recovery_OX!C28</f>
        <v>0</v>
      </c>
      <c r="N33" s="868"/>
      <c r="O33" s="875">
        <f>(L33-M33)*(1-Recovery_OX!F28)</f>
        <v>0</v>
      </c>
      <c r="P33" s="604"/>
      <c r="Q33" s="606"/>
      <c r="S33" s="648">
        <f t="shared" si="2"/>
        <v>2016</v>
      </c>
      <c r="T33" s="642">
        <f>IF(Select2=1,Food!$W35,"")</f>
        <v>0</v>
      </c>
      <c r="U33" s="643">
        <f>IF(Select2=1,Paper!$W35,"")</f>
        <v>0</v>
      </c>
      <c r="V33" s="635">
        <f>IF(Select2=1,Nappies!$W35,"")</f>
        <v>0</v>
      </c>
      <c r="W33" s="643">
        <f>IF(Select2=1,Garden!$W35,"")</f>
        <v>0</v>
      </c>
      <c r="X33" s="635">
        <f>IF(Select2=1,Wood!$W35,"")</f>
        <v>0</v>
      </c>
      <c r="Y33" s="643">
        <f>IF(Select2=1,Textiles!$W35,"")</f>
        <v>0</v>
      </c>
      <c r="Z33" s="637">
        <f>Sludge!W35</f>
        <v>0</v>
      </c>
      <c r="AA33" s="637" t="str">
        <f>IF(Select2=2,MSW!$W35,"")</f>
        <v/>
      </c>
      <c r="AB33" s="644">
        <f>Industry!$W35</f>
        <v>0</v>
      </c>
      <c r="AC33" s="645">
        <f t="shared" si="0"/>
        <v>0</v>
      </c>
      <c r="AD33" s="646">
        <f>Recovery_OX!R28</f>
        <v>0</v>
      </c>
      <c r="AE33" s="605"/>
      <c r="AF33" s="649">
        <f>(AC33-AD33)*(1-Recovery_OX!U28)</f>
        <v>0</v>
      </c>
    </row>
    <row r="34" spans="2:32">
      <c r="B34" s="597">
        <f t="shared" si="1"/>
        <v>2017</v>
      </c>
      <c r="C34" s="870">
        <f>IF(Select2=1,Food!$K36,"")</f>
        <v>0</v>
      </c>
      <c r="D34" s="871">
        <f>IF(Select2=1,Paper!$K36,"")</f>
        <v>0</v>
      </c>
      <c r="E34" s="863">
        <f>IF(Select2=1,Nappies!$K36,"")</f>
        <v>0</v>
      </c>
      <c r="F34" s="871">
        <f>IF(Select2=1,Garden!$K36,"")</f>
        <v>0</v>
      </c>
      <c r="G34" s="863">
        <f>IF(Select2=1,Wood!$K36,"")</f>
        <v>0</v>
      </c>
      <c r="H34" s="871">
        <f>IF(Select2=1,Textiles!$K36,"")</f>
        <v>0</v>
      </c>
      <c r="I34" s="872">
        <f>Sludge!K36</f>
        <v>0</v>
      </c>
      <c r="J34" s="872" t="str">
        <f>IF(Select2=2,MSW!$K36,"")</f>
        <v/>
      </c>
      <c r="K34" s="872">
        <f>Industry!$K36</f>
        <v>0</v>
      </c>
      <c r="L34" s="873">
        <f t="shared" si="3"/>
        <v>0</v>
      </c>
      <c r="M34" s="874">
        <f>Recovery_OX!C29</f>
        <v>0</v>
      </c>
      <c r="N34" s="868"/>
      <c r="O34" s="875">
        <f>(L34-M34)*(1-Recovery_OX!F29)</f>
        <v>0</v>
      </c>
      <c r="P34" s="604"/>
      <c r="Q34" s="606"/>
      <c r="S34" s="648">
        <f t="shared" si="2"/>
        <v>2017</v>
      </c>
      <c r="T34" s="642">
        <f>IF(Select2=1,Food!$W36,"")</f>
        <v>0</v>
      </c>
      <c r="U34" s="643">
        <f>IF(Select2=1,Paper!$W36,"")</f>
        <v>0</v>
      </c>
      <c r="V34" s="635">
        <f>IF(Select2=1,Nappies!$W36,"")</f>
        <v>0</v>
      </c>
      <c r="W34" s="643">
        <f>IF(Select2=1,Garden!$W36,"")</f>
        <v>0</v>
      </c>
      <c r="X34" s="635">
        <f>IF(Select2=1,Wood!$W36,"")</f>
        <v>0</v>
      </c>
      <c r="Y34" s="643">
        <f>IF(Select2=1,Textiles!$W36,"")</f>
        <v>0</v>
      </c>
      <c r="Z34" s="637">
        <f>Sludge!W36</f>
        <v>0</v>
      </c>
      <c r="AA34" s="637" t="str">
        <f>IF(Select2=2,MSW!$W36,"")</f>
        <v/>
      </c>
      <c r="AB34" s="644">
        <f>Industry!$W36</f>
        <v>0</v>
      </c>
      <c r="AC34" s="645">
        <f t="shared" si="0"/>
        <v>0</v>
      </c>
      <c r="AD34" s="646">
        <f>Recovery_OX!R29</f>
        <v>0</v>
      </c>
      <c r="AE34" s="605"/>
      <c r="AF34" s="649">
        <f>(AC34-AD34)*(1-Recovery_OX!U29)</f>
        <v>0</v>
      </c>
    </row>
    <row r="35" spans="2:32">
      <c r="B35" s="597">
        <f t="shared" si="1"/>
        <v>2018</v>
      </c>
      <c r="C35" s="870">
        <f>IF(Select2=1,Food!$K37,"")</f>
        <v>3.8916209573127284E-3</v>
      </c>
      <c r="D35" s="871">
        <f>IF(Select2=1,Paper!$K37,"")</f>
        <v>2.0435938576776258E-4</v>
      </c>
      <c r="E35" s="863">
        <f>IF(Select2=1,Nappies!$K37,"")</f>
        <v>6.444118115010338E-4</v>
      </c>
      <c r="F35" s="871">
        <f>IF(Select2=1,Garden!$K37,"")</f>
        <v>0</v>
      </c>
      <c r="G35" s="863">
        <f>IF(Select2=1,Wood!$K37,"")</f>
        <v>0</v>
      </c>
      <c r="H35" s="871">
        <f>IF(Select2=1,Textiles!$K37,"")</f>
        <v>4.8384627780638552E-5</v>
      </c>
      <c r="I35" s="872">
        <f>Sludge!K37</f>
        <v>0</v>
      </c>
      <c r="J35" s="872" t="str">
        <f>IF(Select2=2,MSW!$K37,"")</f>
        <v/>
      </c>
      <c r="K35" s="872">
        <f>Industry!$K37</f>
        <v>0</v>
      </c>
      <c r="L35" s="873">
        <f t="shared" si="3"/>
        <v>4.7887767823621636E-3</v>
      </c>
      <c r="M35" s="874">
        <f>Recovery_OX!C30</f>
        <v>0</v>
      </c>
      <c r="N35" s="868"/>
      <c r="O35" s="875">
        <f>(L35-M35)*(1-Recovery_OX!F30)</f>
        <v>4.7887767823621636E-3</v>
      </c>
      <c r="P35" s="604"/>
      <c r="Q35" s="606"/>
      <c r="S35" s="648">
        <f t="shared" si="2"/>
        <v>2018</v>
      </c>
      <c r="T35" s="642">
        <f>IF(Select2=1,Food!$W37,"")</f>
        <v>2.6036714701021821E-3</v>
      </c>
      <c r="U35" s="643">
        <f>IF(Select2=1,Paper!$W37,"")</f>
        <v>4.2223013588380687E-4</v>
      </c>
      <c r="V35" s="635">
        <f>IF(Select2=1,Nappies!$W37,"")</f>
        <v>0</v>
      </c>
      <c r="W35" s="643">
        <f>IF(Select2=1,Garden!$W37,"")</f>
        <v>0</v>
      </c>
      <c r="X35" s="635">
        <f>IF(Select2=1,Wood!$W37,"")</f>
        <v>1.7721759373626785E-4</v>
      </c>
      <c r="Y35" s="643">
        <f>IF(Select2=1,Textiles!$W37,"")</f>
        <v>5.3024249622617599E-5</v>
      </c>
      <c r="Z35" s="637">
        <f>Sludge!W37</f>
        <v>0</v>
      </c>
      <c r="AA35" s="637" t="str">
        <f>IF(Select2=2,MSW!$W37,"")</f>
        <v/>
      </c>
      <c r="AB35" s="644">
        <f>Industry!$W37</f>
        <v>0</v>
      </c>
      <c r="AC35" s="645">
        <f t="shared" si="0"/>
        <v>3.2561434493448746E-3</v>
      </c>
      <c r="AD35" s="646">
        <f>Recovery_OX!R30</f>
        <v>0</v>
      </c>
      <c r="AE35" s="605"/>
      <c r="AF35" s="649">
        <f>(AC35-AD35)*(1-Recovery_OX!U30)</f>
        <v>3.2561434493448746E-3</v>
      </c>
    </row>
    <row r="36" spans="2:32">
      <c r="B36" s="597">
        <f t="shared" si="1"/>
        <v>2019</v>
      </c>
      <c r="C36" s="870">
        <f>IF(Select2=1,Food!$K38,"")</f>
        <v>6.7920894913600961E-3</v>
      </c>
      <c r="D36" s="871">
        <f>IF(Select2=1,Paper!$K38,"")</f>
        <v>4.1022795229904473E-4</v>
      </c>
      <c r="E36" s="863">
        <f>IF(Select2=1,Nappies!$K38,"")</f>
        <v>1.2364045445341825E-3</v>
      </c>
      <c r="F36" s="871">
        <f>IF(Select2=1,Garden!$K38,"")</f>
        <v>0</v>
      </c>
      <c r="G36" s="863">
        <f>IF(Select2=1,Wood!$K38,"")</f>
        <v>0</v>
      </c>
      <c r="H36" s="871">
        <f>IF(Select2=1,Textiles!$K38,"")</f>
        <v>9.7126572888407752E-5</v>
      </c>
      <c r="I36" s="872">
        <f>Sludge!K38</f>
        <v>0</v>
      </c>
      <c r="J36" s="872" t="str">
        <f>IF(Select2=2,MSW!$K38,"")</f>
        <v/>
      </c>
      <c r="K36" s="872">
        <f>Industry!$K38</f>
        <v>0</v>
      </c>
      <c r="L36" s="873">
        <f t="shared" si="3"/>
        <v>8.5358485610817301E-3</v>
      </c>
      <c r="M36" s="874">
        <f>Recovery_OX!C31</f>
        <v>0</v>
      </c>
      <c r="N36" s="868"/>
      <c r="O36" s="875">
        <f>(L36-M36)*(1-Recovery_OX!F31)</f>
        <v>8.5358485610817301E-3</v>
      </c>
      <c r="P36" s="604"/>
      <c r="Q36" s="606"/>
      <c r="S36" s="648">
        <f t="shared" si="2"/>
        <v>2019</v>
      </c>
      <c r="T36" s="642">
        <f>IF(Select2=1,Food!$W38,"")</f>
        <v>4.544216876467503E-3</v>
      </c>
      <c r="U36" s="643">
        <f>IF(Select2=1,Paper!$W38,"")</f>
        <v>8.4757841384100138E-4</v>
      </c>
      <c r="V36" s="635">
        <f>IF(Select2=1,Nappies!$W38,"")</f>
        <v>0</v>
      </c>
      <c r="W36" s="643">
        <f>IF(Select2=1,Garden!$W38,"")</f>
        <v>0</v>
      </c>
      <c r="X36" s="635">
        <f>IF(Select2=1,Wood!$W38,"")</f>
        <v>3.6162960705795309E-4</v>
      </c>
      <c r="Y36" s="643">
        <f>IF(Select2=1,Textiles!$W38,"")</f>
        <v>1.0644007987770714E-4</v>
      </c>
      <c r="Z36" s="637">
        <f>Sludge!W38</f>
        <v>0</v>
      </c>
      <c r="AA36" s="637" t="str">
        <f>IF(Select2=2,MSW!$W38,"")</f>
        <v/>
      </c>
      <c r="AB36" s="644">
        <f>Industry!$W38</f>
        <v>0</v>
      </c>
      <c r="AC36" s="645">
        <f t="shared" si="0"/>
        <v>5.8598649772441643E-3</v>
      </c>
      <c r="AD36" s="646">
        <f>Recovery_OX!R31</f>
        <v>0</v>
      </c>
      <c r="AE36" s="605"/>
      <c r="AF36" s="649">
        <f>(AC36-AD36)*(1-Recovery_OX!U31)</f>
        <v>5.8598649772441643E-3</v>
      </c>
    </row>
    <row r="37" spans="2:32">
      <c r="B37" s="597">
        <f t="shared" si="1"/>
        <v>2020</v>
      </c>
      <c r="C37" s="870">
        <f>IF(Select2=1,Food!$K39,"")</f>
        <v>9.0500384405734543E-3</v>
      </c>
      <c r="D37" s="871">
        <f>IF(Select2=1,Paper!$K39,"")</f>
        <v>6.1865210865803713E-4</v>
      </c>
      <c r="E37" s="863">
        <f>IF(Select2=1,Nappies!$K39,"")</f>
        <v>1.787794548201588E-3</v>
      </c>
      <c r="F37" s="871">
        <f>IF(Select2=1,Garden!$K39,"")</f>
        <v>0</v>
      </c>
      <c r="G37" s="863">
        <f>IF(Select2=1,Wood!$K39,"")</f>
        <v>0</v>
      </c>
      <c r="H37" s="871">
        <f>IF(Select2=1,Textiles!$K39,"")</f>
        <v>1.4647358569154707E-4</v>
      </c>
      <c r="I37" s="872">
        <f>Sludge!K39</f>
        <v>0</v>
      </c>
      <c r="J37" s="872" t="str">
        <f>IF(Select2=2,MSW!$K39,"")</f>
        <v/>
      </c>
      <c r="K37" s="872">
        <f>Industry!$K39</f>
        <v>0</v>
      </c>
      <c r="L37" s="873">
        <f t="shared" si="3"/>
        <v>1.1602958683124625E-2</v>
      </c>
      <c r="M37" s="874">
        <f>Recovery_OX!C32</f>
        <v>0</v>
      </c>
      <c r="N37" s="868"/>
      <c r="O37" s="875">
        <f>(L37-M37)*(1-Recovery_OX!F32)</f>
        <v>1.1602958683124625E-2</v>
      </c>
      <c r="P37" s="604"/>
      <c r="Q37" s="606"/>
      <c r="S37" s="648">
        <f t="shared" si="2"/>
        <v>2020</v>
      </c>
      <c r="T37" s="642">
        <f>IF(Select2=1,Food!$W39,"")</f>
        <v>6.0548874490901784E-3</v>
      </c>
      <c r="U37" s="643">
        <f>IF(Select2=1,Paper!$W39,"")</f>
        <v>1.2782068360703246E-3</v>
      </c>
      <c r="V37" s="635">
        <f>IF(Select2=1,Nappies!$W39,"")</f>
        <v>0</v>
      </c>
      <c r="W37" s="643">
        <f>IF(Select2=1,Garden!$W39,"")</f>
        <v>0</v>
      </c>
      <c r="X37" s="635">
        <f>IF(Select2=1,Wood!$W39,"")</f>
        <v>5.5398450110438269E-4</v>
      </c>
      <c r="Y37" s="643">
        <f>IF(Select2=1,Textiles!$W39,"")</f>
        <v>1.6051899801813378E-4</v>
      </c>
      <c r="Z37" s="637">
        <f>Sludge!W39</f>
        <v>0</v>
      </c>
      <c r="AA37" s="637" t="str">
        <f>IF(Select2=2,MSW!$W39,"")</f>
        <v/>
      </c>
      <c r="AB37" s="644">
        <f>Industry!$W39</f>
        <v>0</v>
      </c>
      <c r="AC37" s="645">
        <f t="shared" si="0"/>
        <v>8.0475977842830188E-3</v>
      </c>
      <c r="AD37" s="646">
        <f>Recovery_OX!R32</f>
        <v>0</v>
      </c>
      <c r="AE37" s="605"/>
      <c r="AF37" s="649">
        <f>(AC37-AD37)*(1-Recovery_OX!U32)</f>
        <v>8.0475977842830188E-3</v>
      </c>
    </row>
    <row r="38" spans="2:32">
      <c r="B38" s="597">
        <f t="shared" si="1"/>
        <v>2021</v>
      </c>
      <c r="C38" s="870">
        <f>IF(Select2=1,Food!$K40,"")</f>
        <v>1.0900801169875421E-2</v>
      </c>
      <c r="D38" s="871">
        <f>IF(Select2=1,Paper!$K40,"")</f>
        <v>8.3069352462336815E-4</v>
      </c>
      <c r="E38" s="863">
        <f>IF(Select2=1,Nappies!$K40,"")</f>
        <v>2.3088220605392441E-3</v>
      </c>
      <c r="F38" s="871">
        <f>IF(Select2=1,Garden!$K40,"")</f>
        <v>0</v>
      </c>
      <c r="G38" s="863">
        <f>IF(Select2=1,Wood!$K40,"")</f>
        <v>0</v>
      </c>
      <c r="H38" s="871">
        <f>IF(Select2=1,Textiles!$K40,"")</f>
        <v>1.9667702972235471E-4</v>
      </c>
      <c r="I38" s="872">
        <f>Sludge!K40</f>
        <v>0</v>
      </c>
      <c r="J38" s="872" t="str">
        <f>IF(Select2=2,MSW!$K40,"")</f>
        <v/>
      </c>
      <c r="K38" s="872">
        <f>Industry!$K40</f>
        <v>0</v>
      </c>
      <c r="L38" s="873">
        <f t="shared" si="3"/>
        <v>1.4236993784760387E-2</v>
      </c>
      <c r="M38" s="874">
        <f>Recovery_OX!C33</f>
        <v>0</v>
      </c>
      <c r="N38" s="868"/>
      <c r="O38" s="875">
        <f>(L38-M38)*(1-Recovery_OX!F33)</f>
        <v>1.4236993784760387E-2</v>
      </c>
      <c r="P38" s="604"/>
      <c r="Q38" s="606"/>
      <c r="S38" s="648">
        <f t="shared" si="2"/>
        <v>2021</v>
      </c>
      <c r="T38" s="642">
        <f>IF(Select2=1,Food!$W40,"")</f>
        <v>7.2931319156169187E-3</v>
      </c>
      <c r="U38" s="643">
        <f>IF(Select2=1,Paper!$W40,"")</f>
        <v>1.716308935172248E-3</v>
      </c>
      <c r="V38" s="635">
        <f>IF(Select2=1,Nappies!$W40,"")</f>
        <v>0</v>
      </c>
      <c r="W38" s="643">
        <f>IF(Select2=1,Garden!$W40,"")</f>
        <v>0</v>
      </c>
      <c r="X38" s="635">
        <f>IF(Select2=1,Wood!$W40,"")</f>
        <v>7.5507957584480085E-4</v>
      </c>
      <c r="Y38" s="643">
        <f>IF(Select2=1,Textiles!$W40,"")</f>
        <v>2.1553647092860788E-4</v>
      </c>
      <c r="Z38" s="637">
        <f>Sludge!W40</f>
        <v>0</v>
      </c>
      <c r="AA38" s="637" t="str">
        <f>IF(Select2=2,MSW!$W40,"")</f>
        <v/>
      </c>
      <c r="AB38" s="644">
        <f>Industry!$W40</f>
        <v>0</v>
      </c>
      <c r="AC38" s="645">
        <f t="shared" si="0"/>
        <v>9.9800568975625756E-3</v>
      </c>
      <c r="AD38" s="646">
        <f>Recovery_OX!R33</f>
        <v>0</v>
      </c>
      <c r="AE38" s="605"/>
      <c r="AF38" s="649">
        <f>(AC38-AD38)*(1-Recovery_OX!U33)</f>
        <v>9.9800568975625756E-3</v>
      </c>
    </row>
    <row r="39" spans="2:32">
      <c r="B39" s="597">
        <f t="shared" si="1"/>
        <v>2022</v>
      </c>
      <c r="C39" s="870">
        <f>IF(Select2=1,Food!$K41,"")</f>
        <v>1.2503886708529751E-2</v>
      </c>
      <c r="D39" s="871">
        <f>IF(Select2=1,Paper!$K41,"")</f>
        <v>1.0474345355853832E-3</v>
      </c>
      <c r="E39" s="863">
        <f>IF(Select2=1,Nappies!$K41,"")</f>
        <v>2.8084179068793001E-3</v>
      </c>
      <c r="F39" s="871">
        <f>IF(Select2=1,Garden!$K41,"")</f>
        <v>0</v>
      </c>
      <c r="G39" s="863">
        <f>IF(Select2=1,Wood!$K41,"")</f>
        <v>0</v>
      </c>
      <c r="H39" s="871">
        <f>IF(Select2=1,Textiles!$K41,"")</f>
        <v>2.4799316135388117E-4</v>
      </c>
      <c r="I39" s="872">
        <f>Sludge!K41</f>
        <v>0</v>
      </c>
      <c r="J39" s="872" t="str">
        <f>IF(Select2=2,MSW!$K41,"")</f>
        <v/>
      </c>
      <c r="K39" s="872">
        <f>Industry!$K41</f>
        <v>0</v>
      </c>
      <c r="L39" s="873">
        <f t="shared" si="3"/>
        <v>1.6607732312348314E-2</v>
      </c>
      <c r="M39" s="874">
        <f>Recovery_OX!C34</f>
        <v>0</v>
      </c>
      <c r="N39" s="868"/>
      <c r="O39" s="875">
        <f>(L39-M39)*(1-Recovery_OX!F34)</f>
        <v>1.6607732312348314E-2</v>
      </c>
      <c r="P39" s="604"/>
      <c r="Q39" s="606"/>
      <c r="S39" s="648">
        <f t="shared" si="2"/>
        <v>2022</v>
      </c>
      <c r="T39" s="642">
        <f>IF(Select2=1,Food!$W41,"")</f>
        <v>8.3656690735034005E-3</v>
      </c>
      <c r="U39" s="643">
        <f>IF(Select2=1,Paper!$W41,"")</f>
        <v>2.164120941292114E-3</v>
      </c>
      <c r="V39" s="635">
        <f>IF(Select2=1,Nappies!$W41,"")</f>
        <v>0</v>
      </c>
      <c r="W39" s="643">
        <f>IF(Select2=1,Garden!$W41,"")</f>
        <v>0</v>
      </c>
      <c r="X39" s="635">
        <f>IF(Select2=1,Wood!$W41,"")</f>
        <v>9.6576487203018551E-4</v>
      </c>
      <c r="Y39" s="643">
        <f>IF(Select2=1,Textiles!$W41,"")</f>
        <v>2.7177332751110266E-4</v>
      </c>
      <c r="Z39" s="637">
        <f>Sludge!W41</f>
        <v>0</v>
      </c>
      <c r="AA39" s="637" t="str">
        <f>IF(Select2=2,MSW!$W41,"")</f>
        <v/>
      </c>
      <c r="AB39" s="644">
        <f>Industry!$W41</f>
        <v>0</v>
      </c>
      <c r="AC39" s="645">
        <f t="shared" si="0"/>
        <v>1.1767328214336802E-2</v>
      </c>
      <c r="AD39" s="646">
        <f>Recovery_OX!R34</f>
        <v>0</v>
      </c>
      <c r="AE39" s="605"/>
      <c r="AF39" s="649">
        <f>(AC39-AD39)*(1-Recovery_OX!U34)</f>
        <v>1.1767328214336802E-2</v>
      </c>
    </row>
    <row r="40" spans="2:32">
      <c r="B40" s="597">
        <f t="shared" si="1"/>
        <v>2023</v>
      </c>
      <c r="C40" s="870">
        <f>IF(Select2=1,Food!$K42,"")</f>
        <v>1.3968109254121182E-2</v>
      </c>
      <c r="D40" s="871">
        <f>IF(Select2=1,Paper!$K42,"")</f>
        <v>1.2699836634672557E-3</v>
      </c>
      <c r="E40" s="863">
        <f>IF(Select2=1,Nappies!$K42,"")</f>
        <v>3.2944300219754385E-3</v>
      </c>
      <c r="F40" s="871">
        <f>IF(Select2=1,Garden!$K42,"")</f>
        <v>0</v>
      </c>
      <c r="G40" s="863">
        <f>IF(Select2=1,Wood!$K42,"")</f>
        <v>0</v>
      </c>
      <c r="H40" s="871">
        <f>IF(Select2=1,Textiles!$K42,"")</f>
        <v>3.006844369467087E-4</v>
      </c>
      <c r="I40" s="872">
        <f>Sludge!K42</f>
        <v>0</v>
      </c>
      <c r="J40" s="872" t="str">
        <f>IF(Select2=2,MSW!$K42,"")</f>
        <v/>
      </c>
      <c r="K40" s="872">
        <f>Industry!$K42</f>
        <v>0</v>
      </c>
      <c r="L40" s="873">
        <f t="shared" si="3"/>
        <v>1.8833207376510584E-2</v>
      </c>
      <c r="M40" s="874">
        <f>Recovery_OX!C35</f>
        <v>0</v>
      </c>
      <c r="N40" s="868"/>
      <c r="O40" s="875">
        <f>(L40-M40)*(1-Recovery_OX!F35)</f>
        <v>1.8833207376510584E-2</v>
      </c>
      <c r="P40" s="604"/>
      <c r="Q40" s="606"/>
      <c r="S40" s="648">
        <f t="shared" si="2"/>
        <v>2023</v>
      </c>
      <c r="T40" s="642">
        <f>IF(Select2=1,Food!$W42,"")</f>
        <v>9.3453005714459296E-3</v>
      </c>
      <c r="U40" s="643">
        <f>IF(Select2=1,Paper!$W42,"")</f>
        <v>2.6239331889819331E-3</v>
      </c>
      <c r="V40" s="635">
        <f>IF(Select2=1,Nappies!$W42,"")</f>
        <v>0</v>
      </c>
      <c r="W40" s="643">
        <f>IF(Select2=1,Garden!$W42,"")</f>
        <v>0</v>
      </c>
      <c r="X40" s="635">
        <f>IF(Select2=1,Wood!$W42,"")</f>
        <v>1.1869473564269169E-3</v>
      </c>
      <c r="Y40" s="643">
        <f>IF(Select2=1,Textiles!$W42,"")</f>
        <v>3.2951719117447532E-4</v>
      </c>
      <c r="Z40" s="637">
        <f>Sludge!W42</f>
        <v>0</v>
      </c>
      <c r="AA40" s="637" t="str">
        <f>IF(Select2=2,MSW!$W42,"")</f>
        <v/>
      </c>
      <c r="AB40" s="644">
        <f>Industry!$W42</f>
        <v>0</v>
      </c>
      <c r="AC40" s="645">
        <f t="shared" si="0"/>
        <v>1.3485698308029254E-2</v>
      </c>
      <c r="AD40" s="646">
        <f>Recovery_OX!R35</f>
        <v>0</v>
      </c>
      <c r="AE40" s="605"/>
      <c r="AF40" s="649">
        <f>(AC40-AD40)*(1-Recovery_OX!U35)</f>
        <v>1.3485698308029254E-2</v>
      </c>
    </row>
    <row r="41" spans="2:32">
      <c r="B41" s="597">
        <f t="shared" si="1"/>
        <v>2024</v>
      </c>
      <c r="C41" s="870">
        <f>IF(Select2=1,Food!$K43,"")</f>
        <v>1.5368442835987846E-2</v>
      </c>
      <c r="D41" s="871">
        <f>IF(Select2=1,Paper!$K43,"")</f>
        <v>1.4994812818138071E-3</v>
      </c>
      <c r="E41" s="863">
        <f>IF(Select2=1,Nappies!$K43,"")</f>
        <v>3.7738161903319752E-3</v>
      </c>
      <c r="F41" s="871">
        <f>IF(Select2=1,Garden!$K43,"")</f>
        <v>0</v>
      </c>
      <c r="G41" s="863">
        <f>IF(Select2=1,Wood!$K43,"")</f>
        <v>0</v>
      </c>
      <c r="H41" s="871">
        <f>IF(Select2=1,Textiles!$K43,"")</f>
        <v>3.5502085412922996E-4</v>
      </c>
      <c r="I41" s="872">
        <f>Sludge!K43</f>
        <v>0</v>
      </c>
      <c r="J41" s="872" t="str">
        <f>IF(Select2=2,MSW!$K43,"")</f>
        <v/>
      </c>
      <c r="K41" s="872">
        <f>Industry!$K43</f>
        <v>0</v>
      </c>
      <c r="L41" s="873">
        <f t="shared" si="3"/>
        <v>2.0996761162262859E-2</v>
      </c>
      <c r="M41" s="874">
        <f>Recovery_OX!C36</f>
        <v>0</v>
      </c>
      <c r="N41" s="868"/>
      <c r="O41" s="875">
        <f>(L41-M41)*(1-Recovery_OX!F36)</f>
        <v>2.0996761162262859E-2</v>
      </c>
      <c r="P41" s="604"/>
      <c r="Q41" s="606"/>
      <c r="S41" s="648">
        <f t="shared" si="2"/>
        <v>2024</v>
      </c>
      <c r="T41" s="642">
        <f>IF(Select2=1,Food!$W43,"")</f>
        <v>1.02821874460222E-2</v>
      </c>
      <c r="U41" s="643">
        <f>IF(Select2=1,Paper!$W43,"")</f>
        <v>3.0981018219293534E-3</v>
      </c>
      <c r="V41" s="635">
        <f>IF(Select2=1,Nappies!$W43,"")</f>
        <v>0</v>
      </c>
      <c r="W41" s="643">
        <f>IF(Select2=1,Garden!$W43,"")</f>
        <v>0</v>
      </c>
      <c r="X41" s="635">
        <f>IF(Select2=1,Wood!$W43,"")</f>
        <v>1.4195954117970635E-3</v>
      </c>
      <c r="Y41" s="643">
        <f>IF(Select2=1,Textiles!$W43,"")</f>
        <v>3.8906394973066297E-4</v>
      </c>
      <c r="Z41" s="637">
        <f>Sludge!W43</f>
        <v>0</v>
      </c>
      <c r="AA41" s="637" t="str">
        <f>IF(Select2=2,MSW!$W43,"")</f>
        <v/>
      </c>
      <c r="AB41" s="644">
        <f>Industry!$W43</f>
        <v>0</v>
      </c>
      <c r="AC41" s="645">
        <f t="shared" si="0"/>
        <v>1.518894862947928E-2</v>
      </c>
      <c r="AD41" s="646">
        <f>Recovery_OX!R36</f>
        <v>0</v>
      </c>
      <c r="AE41" s="605"/>
      <c r="AF41" s="649">
        <f>(AC41-AD41)*(1-Recovery_OX!U36)</f>
        <v>1.518894862947928E-2</v>
      </c>
    </row>
    <row r="42" spans="2:32">
      <c r="B42" s="597">
        <f t="shared" si="1"/>
        <v>2025</v>
      </c>
      <c r="C42" s="870">
        <f>IF(Select2=1,Food!$K44,"")</f>
        <v>1.6757329923674416E-2</v>
      </c>
      <c r="D42" s="871">
        <f>IF(Select2=1,Paper!$K44,"")</f>
        <v>1.7371054539778966E-3</v>
      </c>
      <c r="E42" s="863">
        <f>IF(Select2=1,Nappies!$K44,"")</f>
        <v>4.252808407979607E-3</v>
      </c>
      <c r="F42" s="871">
        <f>IF(Select2=1,Garden!$K44,"")</f>
        <v>0</v>
      </c>
      <c r="G42" s="863">
        <f>IF(Select2=1,Wood!$K44,"")</f>
        <v>0</v>
      </c>
      <c r="H42" s="871">
        <f>IF(Select2=1,Textiles!$K44,"")</f>
        <v>4.112813340609305E-4</v>
      </c>
      <c r="I42" s="872">
        <f>Sludge!K44</f>
        <v>0</v>
      </c>
      <c r="J42" s="872" t="str">
        <f>IF(Select2=2,MSW!$K44,"")</f>
        <v/>
      </c>
      <c r="K42" s="872">
        <f>Industry!$K44</f>
        <v>0</v>
      </c>
      <c r="L42" s="873">
        <f t="shared" si="3"/>
        <v>2.3158525119692852E-2</v>
      </c>
      <c r="M42" s="874">
        <f>Recovery_OX!C37</f>
        <v>0</v>
      </c>
      <c r="N42" s="868"/>
      <c r="O42" s="875">
        <f>(L42-M42)*(1-Recovery_OX!F37)</f>
        <v>2.3158525119692852E-2</v>
      </c>
      <c r="P42" s="604"/>
      <c r="Q42" s="606"/>
      <c r="S42" s="648">
        <f t="shared" si="2"/>
        <v>2025</v>
      </c>
      <c r="T42" s="642">
        <f>IF(Select2=1,Food!$W44,"")</f>
        <v>1.1211416095232666E-2</v>
      </c>
      <c r="U42" s="643">
        <f>IF(Select2=1,Paper!$W44,"")</f>
        <v>3.5890608553262337E-3</v>
      </c>
      <c r="V42" s="635">
        <f>IF(Select2=1,Nappies!$W44,"")</f>
        <v>0</v>
      </c>
      <c r="W42" s="643">
        <f>IF(Select2=1,Garden!$W44,"")</f>
        <v>0</v>
      </c>
      <c r="X42" s="635">
        <f>IF(Select2=1,Wood!$W44,"")</f>
        <v>1.6647436546833516E-3</v>
      </c>
      <c r="Y42" s="643">
        <f>IF(Select2=1,Textiles!$W44,"")</f>
        <v>4.5071927020375947E-4</v>
      </c>
      <c r="Z42" s="637">
        <f>Sludge!W44</f>
        <v>0</v>
      </c>
      <c r="AA42" s="637" t="str">
        <f>IF(Select2=2,MSW!$W44,"")</f>
        <v/>
      </c>
      <c r="AB42" s="644">
        <f>Industry!$W44</f>
        <v>0</v>
      </c>
      <c r="AC42" s="645">
        <f t="shared" si="0"/>
        <v>1.6915939875446012E-2</v>
      </c>
      <c r="AD42" s="646">
        <f>Recovery_OX!R37</f>
        <v>0</v>
      </c>
      <c r="AE42" s="605"/>
      <c r="AF42" s="649">
        <f>(AC42-AD42)*(1-Recovery_OX!U37)</f>
        <v>1.6915939875446012E-2</v>
      </c>
    </row>
    <row r="43" spans="2:32">
      <c r="B43" s="597">
        <f t="shared" si="1"/>
        <v>2026</v>
      </c>
      <c r="C43" s="870">
        <f>IF(Select2=1,Food!$K45,"")</f>
        <v>1.8172273195097691E-2</v>
      </c>
      <c r="D43" s="871">
        <f>IF(Select2=1,Paper!$K45,"")</f>
        <v>1.9840779742678707E-3</v>
      </c>
      <c r="E43" s="863">
        <f>IF(Select2=1,Nappies!$K45,"")</f>
        <v>4.737053433335147E-3</v>
      </c>
      <c r="F43" s="871">
        <f>IF(Select2=1,Garden!$K45,"")</f>
        <v>0</v>
      </c>
      <c r="G43" s="863">
        <f>IF(Select2=1,Wood!$K45,"")</f>
        <v>0</v>
      </c>
      <c r="H43" s="871">
        <f>IF(Select2=1,Textiles!$K45,"")</f>
        <v>4.6975515174922796E-4</v>
      </c>
      <c r="I43" s="872">
        <f>Sludge!K45</f>
        <v>0</v>
      </c>
      <c r="J43" s="872" t="str">
        <f>IF(Select2=2,MSW!$K45,"")</f>
        <v/>
      </c>
      <c r="K43" s="872">
        <f>Industry!$K45</f>
        <v>0</v>
      </c>
      <c r="L43" s="873">
        <f t="shared" si="3"/>
        <v>2.5363159754449936E-2</v>
      </c>
      <c r="M43" s="874">
        <f>Recovery_OX!C38</f>
        <v>0</v>
      </c>
      <c r="N43" s="868"/>
      <c r="O43" s="875">
        <f>(L43-M43)*(1-Recovery_OX!F38)</f>
        <v>2.5363159754449936E-2</v>
      </c>
      <c r="P43" s="604"/>
      <c r="Q43" s="606"/>
      <c r="S43" s="648">
        <f t="shared" si="2"/>
        <v>2026</v>
      </c>
      <c r="T43" s="642">
        <f>IF(Select2=1,Food!$W45,"")</f>
        <v>1.2158077516791497E-2</v>
      </c>
      <c r="U43" s="643">
        <f>IF(Select2=1,Paper!$W45,"")</f>
        <v>4.0993346575782467E-3</v>
      </c>
      <c r="V43" s="635">
        <f>IF(Select2=1,Nappies!$W45,"")</f>
        <v>0</v>
      </c>
      <c r="W43" s="643">
        <f>IF(Select2=1,Garden!$W45,"")</f>
        <v>0</v>
      </c>
      <c r="X43" s="635">
        <f>IF(Select2=1,Wood!$W45,"")</f>
        <v>1.9234981057695364E-3</v>
      </c>
      <c r="Y43" s="643">
        <f>IF(Select2=1,Textiles!$W45,"")</f>
        <v>5.1480016630052385E-4</v>
      </c>
      <c r="Z43" s="637">
        <f>Sludge!W45</f>
        <v>0</v>
      </c>
      <c r="AA43" s="637" t="str">
        <f>IF(Select2=2,MSW!$W45,"")</f>
        <v/>
      </c>
      <c r="AB43" s="644">
        <f>Industry!$W45</f>
        <v>0</v>
      </c>
      <c r="AC43" s="645">
        <f t="shared" si="0"/>
        <v>1.8695710446439806E-2</v>
      </c>
      <c r="AD43" s="646">
        <f>Recovery_OX!R38</f>
        <v>0</v>
      </c>
      <c r="AE43" s="605"/>
      <c r="AF43" s="649">
        <f>(AC43-AD43)*(1-Recovery_OX!U38)</f>
        <v>1.8695710446439806E-2</v>
      </c>
    </row>
    <row r="44" spans="2:32">
      <c r="B44" s="597">
        <f t="shared" si="1"/>
        <v>2027</v>
      </c>
      <c r="C44" s="870">
        <f>IF(Select2=1,Food!$K46,"")</f>
        <v>1.964093668283351E-2</v>
      </c>
      <c r="D44" s="871">
        <f>IF(Select2=1,Paper!$K46,"")</f>
        <v>2.2416706430058056E-3</v>
      </c>
      <c r="E44" s="863">
        <f>IF(Select2=1,Nappies!$K46,"")</f>
        <v>5.2317333904919024E-3</v>
      </c>
      <c r="F44" s="871">
        <f>IF(Select2=1,Garden!$K46,"")</f>
        <v>0</v>
      </c>
      <c r="G44" s="863">
        <f>IF(Select2=1,Wood!$K46,"")</f>
        <v>0</v>
      </c>
      <c r="H44" s="871">
        <f>IF(Select2=1,Textiles!$K46,"")</f>
        <v>5.3074342174760274E-4</v>
      </c>
      <c r="I44" s="872">
        <f>Sludge!K46</f>
        <v>0</v>
      </c>
      <c r="J44" s="872" t="str">
        <f>IF(Select2=2,MSW!$K46,"")</f>
        <v/>
      </c>
      <c r="K44" s="872">
        <f>Industry!$K46</f>
        <v>0</v>
      </c>
      <c r="L44" s="873">
        <f t="shared" si="3"/>
        <v>2.764508413807882E-2</v>
      </c>
      <c r="M44" s="874">
        <f>Recovery_OX!C39</f>
        <v>0</v>
      </c>
      <c r="N44" s="868"/>
      <c r="O44" s="875">
        <f>(L44-M44)*(1-Recovery_OX!F39)</f>
        <v>2.764508413807882E-2</v>
      </c>
      <c r="P44" s="604"/>
      <c r="Q44" s="606"/>
      <c r="S44" s="648">
        <f t="shared" si="2"/>
        <v>2027</v>
      </c>
      <c r="T44" s="642">
        <f>IF(Select2=1,Food!$W46,"")</f>
        <v>1.3140680207069698E-2</v>
      </c>
      <c r="U44" s="643">
        <f>IF(Select2=1,Paper!$W46,"")</f>
        <v>4.6315509153012522E-3</v>
      </c>
      <c r="V44" s="635">
        <f>IF(Select2=1,Nappies!$W46,"")</f>
        <v>0</v>
      </c>
      <c r="W44" s="643">
        <f>IF(Select2=1,Garden!$W46,"")</f>
        <v>0</v>
      </c>
      <c r="X44" s="635">
        <f>IF(Select2=1,Wood!$W46,"")</f>
        <v>2.1970417394276817E-3</v>
      </c>
      <c r="Y44" s="643">
        <f>IF(Select2=1,Textiles!$W46,"")</f>
        <v>5.8163662657271522E-4</v>
      </c>
      <c r="Z44" s="637">
        <f>Sludge!W46</f>
        <v>0</v>
      </c>
      <c r="AA44" s="637" t="str">
        <f>IF(Select2=2,MSW!$W46,"")</f>
        <v/>
      </c>
      <c r="AB44" s="644">
        <f>Industry!$W46</f>
        <v>0</v>
      </c>
      <c r="AC44" s="645">
        <f t="shared" si="0"/>
        <v>2.0550909488371346E-2</v>
      </c>
      <c r="AD44" s="646">
        <f>Recovery_OX!R39</f>
        <v>0</v>
      </c>
      <c r="AE44" s="605"/>
      <c r="AF44" s="649">
        <f>(AC44-AD44)*(1-Recovery_OX!U39)</f>
        <v>2.0550909488371346E-2</v>
      </c>
    </row>
    <row r="45" spans="2:32">
      <c r="B45" s="597">
        <f t="shared" si="1"/>
        <v>2028</v>
      </c>
      <c r="C45" s="870">
        <f>IF(Select2=1,Food!$K47,"")</f>
        <v>2.1184578320853298E-2</v>
      </c>
      <c r="D45" s="871">
        <f>IF(Select2=1,Paper!$K47,"")</f>
        <v>2.5112118076909607E-3</v>
      </c>
      <c r="E45" s="863">
        <f>IF(Select2=1,Nappies!$K47,"")</f>
        <v>5.7416696948332313E-3</v>
      </c>
      <c r="F45" s="871">
        <f>IF(Select2=1,Garden!$K47,"")</f>
        <v>0</v>
      </c>
      <c r="G45" s="863">
        <f>IF(Select2=1,Wood!$K47,"")</f>
        <v>0</v>
      </c>
      <c r="H45" s="871">
        <f>IF(Select2=1,Textiles!$K47,"")</f>
        <v>5.9456064685744808E-4</v>
      </c>
      <c r="I45" s="872">
        <f>Sludge!K47</f>
        <v>0</v>
      </c>
      <c r="J45" s="872" t="str">
        <f>IF(Select2=2,MSW!$K47,"")</f>
        <v/>
      </c>
      <c r="K45" s="872">
        <f>Industry!$K47</f>
        <v>0</v>
      </c>
      <c r="L45" s="873">
        <f t="shared" si="3"/>
        <v>3.0032020470234937E-2</v>
      </c>
      <c r="M45" s="874">
        <f>Recovery_OX!C40</f>
        <v>0</v>
      </c>
      <c r="N45" s="868"/>
      <c r="O45" s="875">
        <f>(L45-M45)*(1-Recovery_OX!F40)</f>
        <v>3.0032020470234937E-2</v>
      </c>
      <c r="P45" s="604"/>
      <c r="Q45" s="606"/>
      <c r="S45" s="648">
        <f t="shared" si="2"/>
        <v>2028</v>
      </c>
      <c r="T45" s="642">
        <f>IF(Select2=1,Food!$W47,"")</f>
        <v>1.4173446691025842E-2</v>
      </c>
      <c r="U45" s="643">
        <f>IF(Select2=1,Paper!$W47,"")</f>
        <v>5.1884541481218207E-3</v>
      </c>
      <c r="V45" s="635">
        <f>IF(Select2=1,Nappies!$W47,"")</f>
        <v>0</v>
      </c>
      <c r="W45" s="643">
        <f>IF(Select2=1,Garden!$W47,"")</f>
        <v>0</v>
      </c>
      <c r="X45" s="635">
        <f>IF(Select2=1,Wood!$W47,"")</f>
        <v>2.4866404410424465E-3</v>
      </c>
      <c r="Y45" s="643">
        <f>IF(Select2=1,Textiles!$W47,"")</f>
        <v>6.5157331162460071E-4</v>
      </c>
      <c r="Z45" s="637">
        <f>Sludge!W47</f>
        <v>0</v>
      </c>
      <c r="AA45" s="637" t="str">
        <f>IF(Select2=2,MSW!$W47,"")</f>
        <v/>
      </c>
      <c r="AB45" s="644">
        <f>Industry!$W47</f>
        <v>0</v>
      </c>
      <c r="AC45" s="645">
        <f t="shared" si="0"/>
        <v>2.250011459181471E-2</v>
      </c>
      <c r="AD45" s="646">
        <f>Recovery_OX!R40</f>
        <v>0</v>
      </c>
      <c r="AE45" s="605"/>
      <c r="AF45" s="649">
        <f>(AC45-AD45)*(1-Recovery_OX!U40)</f>
        <v>2.250011459181471E-2</v>
      </c>
    </row>
    <row r="46" spans="2:32">
      <c r="B46" s="597">
        <f t="shared" si="1"/>
        <v>2029</v>
      </c>
      <c r="C46" s="870">
        <f>IF(Select2=1,Food!$K48,"")</f>
        <v>2.2820364978047614E-2</v>
      </c>
      <c r="D46" s="871">
        <f>IF(Select2=1,Paper!$K48,"")</f>
        <v>2.7940932038725396E-3</v>
      </c>
      <c r="E46" s="863">
        <f>IF(Select2=1,Nappies!$K48,"")</f>
        <v>6.2714130709710849E-3</v>
      </c>
      <c r="F46" s="871">
        <f>IF(Select2=1,Garden!$K48,"")</f>
        <v>0</v>
      </c>
      <c r="G46" s="863">
        <f>IF(Select2=1,Wood!$K48,"")</f>
        <v>0</v>
      </c>
      <c r="H46" s="871">
        <f>IF(Select2=1,Textiles!$K48,"")</f>
        <v>6.6153633778982964E-4</v>
      </c>
      <c r="I46" s="872">
        <f>Sludge!K48</f>
        <v>0</v>
      </c>
      <c r="J46" s="872" t="str">
        <f>IF(Select2=2,MSW!$K48,"")</f>
        <v/>
      </c>
      <c r="K46" s="872">
        <f>Industry!$K48</f>
        <v>0</v>
      </c>
      <c r="L46" s="873">
        <f t="shared" si="3"/>
        <v>3.2547407590681067E-2</v>
      </c>
      <c r="M46" s="874">
        <f>Recovery_OX!C41</f>
        <v>0</v>
      </c>
      <c r="N46" s="868"/>
      <c r="O46" s="875">
        <f>(L46-M46)*(1-Recovery_OX!F41)</f>
        <v>3.2547407590681067E-2</v>
      </c>
      <c r="P46" s="604"/>
      <c r="Q46" s="606"/>
      <c r="S46" s="648">
        <f t="shared" si="2"/>
        <v>2029</v>
      </c>
      <c r="T46" s="642">
        <f>IF(Select2=1,Food!$W48,"")</f>
        <v>1.5267862384956029E-2</v>
      </c>
      <c r="U46" s="643">
        <f>IF(Select2=1,Paper!$W48,"")</f>
        <v>5.7729198427118574E-3</v>
      </c>
      <c r="V46" s="635">
        <f>IF(Select2=1,Nappies!$W48,"")</f>
        <v>0</v>
      </c>
      <c r="W46" s="643">
        <f>IF(Select2=1,Garden!$W48,"")</f>
        <v>0</v>
      </c>
      <c r="X46" s="635">
        <f>IF(Select2=1,Wood!$W48,"")</f>
        <v>2.7936494028290336E-3</v>
      </c>
      <c r="Y46" s="643">
        <f>IF(Select2=1,Textiles!$W48,"")</f>
        <v>7.2497132908474495E-4</v>
      </c>
      <c r="Z46" s="637">
        <f>Sludge!W48</f>
        <v>0</v>
      </c>
      <c r="AA46" s="637" t="str">
        <f>IF(Select2=2,MSW!$W48,"")</f>
        <v/>
      </c>
      <c r="AB46" s="644">
        <f>Industry!$W48</f>
        <v>0</v>
      </c>
      <c r="AC46" s="645">
        <f t="shared" si="0"/>
        <v>2.4559402959581662E-2</v>
      </c>
      <c r="AD46" s="646">
        <f>Recovery_OX!R41</f>
        <v>0</v>
      </c>
      <c r="AE46" s="605"/>
      <c r="AF46" s="649">
        <f>(AC46-AD46)*(1-Recovery_OX!U41)</f>
        <v>2.4559402959581662E-2</v>
      </c>
    </row>
    <row r="47" spans="2:32">
      <c r="B47" s="597">
        <f t="shared" si="1"/>
        <v>2030</v>
      </c>
      <c r="C47" s="870">
        <f>IF(Select2=1,Food!$K49,"")</f>
        <v>2.4562939456147348E-2</v>
      </c>
      <c r="D47" s="871">
        <f>IF(Select2=1,Paper!$K49,"")</f>
        <v>3.0917771309179869E-3</v>
      </c>
      <c r="E47" s="863">
        <f>IF(Select2=1,Nappies!$K49,"")</f>
        <v>6.8253220121154571E-3</v>
      </c>
      <c r="F47" s="871">
        <f>IF(Select2=1,Garden!$K49,"")</f>
        <v>0</v>
      </c>
      <c r="G47" s="863">
        <f>IF(Select2=1,Wood!$K49,"")</f>
        <v>0</v>
      </c>
      <c r="H47" s="871">
        <f>IF(Select2=1,Textiles!$K49,"")</f>
        <v>7.3201671211793108E-4</v>
      </c>
      <c r="I47" s="872">
        <f>Sludge!K49</f>
        <v>0</v>
      </c>
      <c r="J47" s="872" t="str">
        <f>IF(Select2=2,MSW!$K49,"")</f>
        <v/>
      </c>
      <c r="K47" s="872">
        <f>Industry!$K49</f>
        <v>0</v>
      </c>
      <c r="L47" s="873">
        <f t="shared" si="3"/>
        <v>3.5212055311298722E-2</v>
      </c>
      <c r="M47" s="874">
        <f>Recovery_OX!C42</f>
        <v>0</v>
      </c>
      <c r="N47" s="868"/>
      <c r="O47" s="875">
        <f>(L47-M47)*(1-Recovery_OX!F42)</f>
        <v>3.5212055311298722E-2</v>
      </c>
      <c r="P47" s="604"/>
      <c r="Q47" s="606"/>
      <c r="S47" s="648">
        <f t="shared" si="2"/>
        <v>2030</v>
      </c>
      <c r="T47" s="642">
        <f>IF(Select2=1,Food!$W49,"")</f>
        <v>1.6433723989393849E-2</v>
      </c>
      <c r="U47" s="643">
        <f>IF(Select2=1,Paper!$W49,"")</f>
        <v>6.3879692787561712E-3</v>
      </c>
      <c r="V47" s="635">
        <f>IF(Select2=1,Nappies!$W49,"")</f>
        <v>0</v>
      </c>
      <c r="W47" s="643">
        <f>IF(Select2=1,Garden!$W49,"")</f>
        <v>0</v>
      </c>
      <c r="X47" s="635">
        <f>IF(Select2=1,Wood!$W49,"")</f>
        <v>3.1195199911471122E-3</v>
      </c>
      <c r="Y47" s="643">
        <f>IF(Select2=1,Textiles!$W49,"")</f>
        <v>8.0221009547170523E-4</v>
      </c>
      <c r="Z47" s="637">
        <f>Sludge!W49</f>
        <v>0</v>
      </c>
      <c r="AA47" s="637" t="str">
        <f>IF(Select2=2,MSW!$W49,"")</f>
        <v/>
      </c>
      <c r="AB47" s="644">
        <f>Industry!$W49</f>
        <v>0</v>
      </c>
      <c r="AC47" s="645">
        <f t="shared" si="0"/>
        <v>2.6743423354768838E-2</v>
      </c>
      <c r="AD47" s="646">
        <f>Recovery_OX!R42</f>
        <v>0</v>
      </c>
      <c r="AE47" s="605"/>
      <c r="AF47" s="649">
        <f>(AC47-AD47)*(1-Recovery_OX!U42)</f>
        <v>2.6743423354768838E-2</v>
      </c>
    </row>
    <row r="48" spans="2:32">
      <c r="B48" s="597">
        <f t="shared" si="1"/>
        <v>2031</v>
      </c>
      <c r="C48" s="642">
        <f>IF(Select2=1,Food!$K50,"")</f>
        <v>2.6428781711101759E-2</v>
      </c>
      <c r="D48" s="643">
        <f>IF(Select2=1,Paper!$K50,"")</f>
        <v>3.4059770032262176E-3</v>
      </c>
      <c r="E48" s="635">
        <f>IF(Select2=1,Nappies!$K50,"")</f>
        <v>7.4081772125834814E-3</v>
      </c>
      <c r="F48" s="643">
        <f>IF(Select2=1,Garden!$K50,"")</f>
        <v>0</v>
      </c>
      <c r="G48" s="635">
        <f>IF(Select2=1,Wood!$K50,"")</f>
        <v>0</v>
      </c>
      <c r="H48" s="643">
        <f>IF(Select2=1,Textiles!$K50,"")</f>
        <v>8.0640744202369725E-4</v>
      </c>
      <c r="I48" s="644">
        <f>Sludge!K50</f>
        <v>0</v>
      </c>
      <c r="J48" s="644" t="str">
        <f>IF(Select2=2,MSW!$K50,"")</f>
        <v/>
      </c>
      <c r="K48" s="644">
        <f>Industry!$K50</f>
        <v>0</v>
      </c>
      <c r="L48" s="645">
        <f t="shared" si="3"/>
        <v>3.804934336893516E-2</v>
      </c>
      <c r="M48" s="646">
        <f>Recovery_OX!C43</f>
        <v>0</v>
      </c>
      <c r="N48" s="605"/>
      <c r="O48" s="647">
        <f>(L48-M48)*(1-Recovery_OX!F43)</f>
        <v>3.804934336893516E-2</v>
      </c>
      <c r="P48" s="604"/>
      <c r="Q48" s="606"/>
      <c r="S48" s="648">
        <f t="shared" si="2"/>
        <v>2031</v>
      </c>
      <c r="T48" s="642">
        <f>IF(Select2=1,Food!$W50,"")</f>
        <v>1.7682057344626509E-2</v>
      </c>
      <c r="U48" s="643">
        <f>IF(Select2=1,Paper!$W50,"")</f>
        <v>7.037142568649209E-3</v>
      </c>
      <c r="V48" s="635">
        <f>IF(Select2=1,Nappies!$W50,"")</f>
        <v>0</v>
      </c>
      <c r="W48" s="643">
        <f>IF(Select2=1,Garden!$W50,"")</f>
        <v>0</v>
      </c>
      <c r="X48" s="635">
        <f>IF(Select2=1,Wood!$W50,"")</f>
        <v>3.4659571470657445E-3</v>
      </c>
      <c r="Y48" s="643">
        <f>IF(Select2=1,Textiles!$W50,"")</f>
        <v>8.8373418303966833E-4</v>
      </c>
      <c r="Z48" s="637">
        <f>Sludge!W50</f>
        <v>0</v>
      </c>
      <c r="AA48" s="637" t="str">
        <f>IF(Select2=2,MSW!$W50,"")</f>
        <v/>
      </c>
      <c r="AB48" s="644">
        <f>Industry!$W50</f>
        <v>0</v>
      </c>
      <c r="AC48" s="645">
        <f t="shared" si="0"/>
        <v>2.9068891243381127E-2</v>
      </c>
      <c r="AD48" s="646">
        <f>Recovery_OX!R43</f>
        <v>0</v>
      </c>
      <c r="AE48" s="605"/>
      <c r="AF48" s="649">
        <f>(AC48-AD48)*(1-Recovery_OX!U43)</f>
        <v>2.9068891243381127E-2</v>
      </c>
    </row>
    <row r="49" spans="2:32">
      <c r="B49" s="597">
        <f t="shared" si="1"/>
        <v>2032</v>
      </c>
      <c r="C49" s="642">
        <f>IF(Select2=1,Food!$K51,"")</f>
        <v>1.7715742173251593E-2</v>
      </c>
      <c r="D49" s="643">
        <f>IF(Select2=1,Paper!$K51,"")</f>
        <v>3.1757119085499075E-3</v>
      </c>
      <c r="E49" s="635">
        <f>IF(Select2=1,Nappies!$K51,"")</f>
        <v>6.2500184693677525E-3</v>
      </c>
      <c r="F49" s="643">
        <f>IF(Select2=1,Garden!$K51,"")</f>
        <v>0</v>
      </c>
      <c r="G49" s="635">
        <f>IF(Select2=1,Wood!$K51,"")</f>
        <v>0</v>
      </c>
      <c r="H49" s="643">
        <f>IF(Select2=1,Textiles!$K51,"")</f>
        <v>7.5188931526905961E-4</v>
      </c>
      <c r="I49" s="644">
        <f>Sludge!K51</f>
        <v>0</v>
      </c>
      <c r="J49" s="644" t="str">
        <f>IF(Select2=2,MSW!$K51,"")</f>
        <v/>
      </c>
      <c r="K49" s="644">
        <f>Industry!$K51</f>
        <v>0</v>
      </c>
      <c r="L49" s="645">
        <f t="shared" si="3"/>
        <v>2.7893361866438312E-2</v>
      </c>
      <c r="M49" s="646">
        <f>Recovery_OX!C44</f>
        <v>0</v>
      </c>
      <c r="N49" s="605"/>
      <c r="O49" s="647">
        <f>(L49-M49)*(1-Recovery_OX!F44)</f>
        <v>2.7893361866438312E-2</v>
      </c>
      <c r="P49" s="604"/>
      <c r="Q49" s="606"/>
      <c r="S49" s="648">
        <f t="shared" si="2"/>
        <v>2032</v>
      </c>
      <c r="T49" s="642">
        <f>IF(Select2=1,Food!$W51,"")</f>
        <v>1.1852637493254855E-2</v>
      </c>
      <c r="U49" s="643">
        <f>IF(Select2=1,Paper!$W51,"")</f>
        <v>6.5613882408055929E-3</v>
      </c>
      <c r="V49" s="635">
        <f>IF(Select2=1,Nappies!$W51,"")</f>
        <v>0</v>
      </c>
      <c r="W49" s="643">
        <f>IF(Select2=1,Garden!$W51,"")</f>
        <v>0</v>
      </c>
      <c r="X49" s="635">
        <f>IF(Select2=1,Wood!$W51,"")</f>
        <v>3.3467469937233053E-3</v>
      </c>
      <c r="Y49" s="643">
        <f>IF(Select2=1,Textiles!$W51,"")</f>
        <v>8.2398829070581879E-4</v>
      </c>
      <c r="Z49" s="637">
        <f>Sludge!W51</f>
        <v>0</v>
      </c>
      <c r="AA49" s="637" t="str">
        <f>IF(Select2=2,MSW!$W51,"")</f>
        <v/>
      </c>
      <c r="AB49" s="644">
        <f>Industry!$W51</f>
        <v>0</v>
      </c>
      <c r="AC49" s="645">
        <f t="shared" ref="AC49:AC80" si="4">SUM(T49:AA49)</f>
        <v>2.2584761018489573E-2</v>
      </c>
      <c r="AD49" s="646">
        <f>Recovery_OX!R44</f>
        <v>0</v>
      </c>
      <c r="AE49" s="605"/>
      <c r="AF49" s="649">
        <f>(AC49-AD49)*(1-Recovery_OX!U44)</f>
        <v>2.2584761018489573E-2</v>
      </c>
    </row>
    <row r="50" spans="2:32">
      <c r="B50" s="597">
        <f t="shared" si="1"/>
        <v>2033</v>
      </c>
      <c r="C50" s="642">
        <f>IF(Select2=1,Food!$K52,"")</f>
        <v>1.1875217109129525E-2</v>
      </c>
      <c r="D50" s="643">
        <f>IF(Select2=1,Paper!$K52,"")</f>
        <v>2.9610141573336579E-3</v>
      </c>
      <c r="E50" s="635">
        <f>IF(Select2=1,Nappies!$K52,"")</f>
        <v>5.2729206856831547E-3</v>
      </c>
      <c r="F50" s="643">
        <f>IF(Select2=1,Garden!$K52,"")</f>
        <v>0</v>
      </c>
      <c r="G50" s="635">
        <f>IF(Select2=1,Wood!$K52,"")</f>
        <v>0</v>
      </c>
      <c r="H50" s="643">
        <f>IF(Select2=1,Textiles!$K52,"")</f>
        <v>7.0105695081018648E-4</v>
      </c>
      <c r="I50" s="644">
        <f>Sludge!K52</f>
        <v>0</v>
      </c>
      <c r="J50" s="644" t="str">
        <f>IF(Select2=2,MSW!$K52,"")</f>
        <v/>
      </c>
      <c r="K50" s="644">
        <f>Industry!$K52</f>
        <v>0</v>
      </c>
      <c r="L50" s="645">
        <f t="shared" si="3"/>
        <v>2.0810208902956526E-2</v>
      </c>
      <c r="M50" s="646">
        <f>Recovery_OX!C45</f>
        <v>0</v>
      </c>
      <c r="N50" s="605"/>
      <c r="O50" s="647">
        <f>(L50-M50)*(1-Recovery_OX!F45)</f>
        <v>2.0810208902956526E-2</v>
      </c>
      <c r="P50" s="604"/>
      <c r="Q50" s="606"/>
      <c r="S50" s="648">
        <f t="shared" si="2"/>
        <v>2033</v>
      </c>
      <c r="T50" s="642">
        <f>IF(Select2=1,Food!$W52,"")</f>
        <v>7.945060510122337E-3</v>
      </c>
      <c r="U50" s="643">
        <f>IF(Select2=1,Paper!$W52,"")</f>
        <v>6.1177978457306959E-3</v>
      </c>
      <c r="V50" s="635">
        <f>IF(Select2=1,Nappies!$W52,"")</f>
        <v>0</v>
      </c>
      <c r="W50" s="643">
        <f>IF(Select2=1,Garden!$W52,"")</f>
        <v>0</v>
      </c>
      <c r="X50" s="635">
        <f>IF(Select2=1,Wood!$W52,"")</f>
        <v>3.2316370239829522E-3</v>
      </c>
      <c r="Y50" s="643">
        <f>IF(Select2=1,Textiles!$W52,"")</f>
        <v>7.6828158992897134E-4</v>
      </c>
      <c r="Z50" s="637">
        <f>Sludge!W52</f>
        <v>0</v>
      </c>
      <c r="AA50" s="637" t="str">
        <f>IF(Select2=2,MSW!$W52,"")</f>
        <v/>
      </c>
      <c r="AB50" s="644">
        <f>Industry!$W52</f>
        <v>0</v>
      </c>
      <c r="AC50" s="645">
        <f t="shared" si="4"/>
        <v>1.8062776969764958E-2</v>
      </c>
      <c r="AD50" s="646">
        <f>Recovery_OX!R45</f>
        <v>0</v>
      </c>
      <c r="AE50" s="605"/>
      <c r="AF50" s="649">
        <f>(AC50-AD50)*(1-Recovery_OX!U45)</f>
        <v>1.8062776969764958E-2</v>
      </c>
    </row>
    <row r="51" spans="2:32">
      <c r="B51" s="597">
        <f t="shared" si="1"/>
        <v>2034</v>
      </c>
      <c r="C51" s="642">
        <f>IF(Select2=1,Food!$K53,"")</f>
        <v>7.960196079274914E-3</v>
      </c>
      <c r="D51" s="643">
        <f>IF(Select2=1,Paper!$K53,"")</f>
        <v>2.7608313009519214E-3</v>
      </c>
      <c r="E51" s="635">
        <f>IF(Select2=1,Nappies!$K53,"")</f>
        <v>4.4485776632141576E-3</v>
      </c>
      <c r="F51" s="643">
        <f>IF(Select2=1,Garden!$K53,"")</f>
        <v>0</v>
      </c>
      <c r="G51" s="635">
        <f>IF(Select2=1,Wood!$K53,"")</f>
        <v>0</v>
      </c>
      <c r="H51" s="643">
        <f>IF(Select2=1,Textiles!$K53,"")</f>
        <v>6.5366116833752614E-4</v>
      </c>
      <c r="I51" s="644">
        <f>Sludge!K53</f>
        <v>0</v>
      </c>
      <c r="J51" s="644" t="str">
        <f>IF(Select2=2,MSW!$K53,"")</f>
        <v/>
      </c>
      <c r="K51" s="644">
        <f>Industry!$K53</f>
        <v>0</v>
      </c>
      <c r="L51" s="645">
        <f t="shared" si="3"/>
        <v>1.5823266211778521E-2</v>
      </c>
      <c r="M51" s="646">
        <f>Recovery_OX!C46</f>
        <v>0</v>
      </c>
      <c r="N51" s="605"/>
      <c r="O51" s="647">
        <f>(L51-M51)*(1-Recovery_OX!F46)</f>
        <v>1.5823266211778521E-2</v>
      </c>
      <c r="P51" s="604"/>
      <c r="Q51" s="606"/>
      <c r="S51" s="648">
        <f t="shared" si="2"/>
        <v>2034</v>
      </c>
      <c r="T51" s="642">
        <f>IF(Select2=1,Food!$W53,"")</f>
        <v>5.3257333269011459E-3</v>
      </c>
      <c r="U51" s="643">
        <f>IF(Select2=1,Paper!$W53,"")</f>
        <v>5.7041969027932255E-3</v>
      </c>
      <c r="V51" s="635">
        <f>IF(Select2=1,Nappies!$W53,"")</f>
        <v>0</v>
      </c>
      <c r="W51" s="643">
        <f>IF(Select2=1,Garden!$W53,"")</f>
        <v>0</v>
      </c>
      <c r="X51" s="635">
        <f>IF(Select2=1,Wood!$W53,"")</f>
        <v>3.1204862137364218E-3</v>
      </c>
      <c r="Y51" s="643">
        <f>IF(Select2=1,Textiles!$W53,"")</f>
        <v>7.1634100639728884E-4</v>
      </c>
      <c r="Z51" s="637">
        <f>Sludge!W53</f>
        <v>0</v>
      </c>
      <c r="AA51" s="637" t="str">
        <f>IF(Select2=2,MSW!$W53,"")</f>
        <v/>
      </c>
      <c r="AB51" s="644">
        <f>Industry!$W53</f>
        <v>0</v>
      </c>
      <c r="AC51" s="645">
        <f t="shared" si="4"/>
        <v>1.4866757449828082E-2</v>
      </c>
      <c r="AD51" s="646">
        <f>Recovery_OX!R46</f>
        <v>0</v>
      </c>
      <c r="AE51" s="605"/>
      <c r="AF51" s="649">
        <f>(AC51-AD51)*(1-Recovery_OX!U46)</f>
        <v>1.4866757449828082E-2</v>
      </c>
    </row>
    <row r="52" spans="2:32">
      <c r="B52" s="597">
        <f t="shared" si="1"/>
        <v>2035</v>
      </c>
      <c r="C52" s="642">
        <f>IF(Select2=1,Food!$K54,"")</f>
        <v>5.3358790023122753E-3</v>
      </c>
      <c r="D52" s="643">
        <f>IF(Select2=1,Paper!$K54,"")</f>
        <v>2.5741820428104708E-3</v>
      </c>
      <c r="E52" s="635">
        <f>IF(Select2=1,Nappies!$K54,"")</f>
        <v>3.753108458350341E-3</v>
      </c>
      <c r="F52" s="643">
        <f>IF(Select2=1,Garden!$K54,"")</f>
        <v>0</v>
      </c>
      <c r="G52" s="635">
        <f>IF(Select2=1,Wood!$K54,"")</f>
        <v>0</v>
      </c>
      <c r="H52" s="643">
        <f>IF(Select2=1,Textiles!$K54,"")</f>
        <v>6.0946963367041113E-4</v>
      </c>
      <c r="I52" s="644">
        <f>Sludge!K54</f>
        <v>0</v>
      </c>
      <c r="J52" s="644" t="str">
        <f>IF(Select2=2,MSW!$K54,"")</f>
        <v/>
      </c>
      <c r="K52" s="644">
        <f>Industry!$K54</f>
        <v>0</v>
      </c>
      <c r="L52" s="645">
        <f t="shared" si="3"/>
        <v>1.2272639137143498E-2</v>
      </c>
      <c r="M52" s="646">
        <f>Recovery_OX!C47</f>
        <v>0</v>
      </c>
      <c r="N52" s="605"/>
      <c r="O52" s="647">
        <f>(L52-M52)*(1-Recovery_OX!F47)</f>
        <v>1.2272639137143498E-2</v>
      </c>
      <c r="P52" s="604"/>
      <c r="Q52" s="606"/>
      <c r="S52" s="648">
        <f t="shared" si="2"/>
        <v>2035</v>
      </c>
      <c r="T52" s="642">
        <f>IF(Select2=1,Food!$W54,"")</f>
        <v>3.5699458088619147E-3</v>
      </c>
      <c r="U52" s="643">
        <f>IF(Select2=1,Paper!$W54,"")</f>
        <v>5.3185579396910539E-3</v>
      </c>
      <c r="V52" s="635">
        <f>IF(Select2=1,Nappies!$W54,"")</f>
        <v>0</v>
      </c>
      <c r="W52" s="643">
        <f>IF(Select2=1,Garden!$W54,"")</f>
        <v>0</v>
      </c>
      <c r="X52" s="635">
        <f>IF(Select2=1,Wood!$W54,"")</f>
        <v>3.0131583893409555E-3</v>
      </c>
      <c r="Y52" s="643">
        <f>IF(Select2=1,Textiles!$W54,"")</f>
        <v>6.679119273100395E-4</v>
      </c>
      <c r="Z52" s="637">
        <f>Sludge!W54</f>
        <v>0</v>
      </c>
      <c r="AA52" s="637" t="str">
        <f>IF(Select2=2,MSW!$W54,"")</f>
        <v/>
      </c>
      <c r="AB52" s="644">
        <f>Industry!$W54</f>
        <v>0</v>
      </c>
      <c r="AC52" s="645">
        <f t="shared" si="4"/>
        <v>1.2569574065203964E-2</v>
      </c>
      <c r="AD52" s="646">
        <f>Recovery_OX!R47</f>
        <v>0</v>
      </c>
      <c r="AE52" s="605"/>
      <c r="AF52" s="649">
        <f>(AC52-AD52)*(1-Recovery_OX!U47)</f>
        <v>1.2569574065203964E-2</v>
      </c>
    </row>
    <row r="53" spans="2:32">
      <c r="B53" s="597">
        <f t="shared" si="1"/>
        <v>2036</v>
      </c>
      <c r="C53" s="642">
        <f>IF(Select2=1,Food!$K55,"")</f>
        <v>3.5767466584705658E-3</v>
      </c>
      <c r="D53" s="643">
        <f>IF(Select2=1,Paper!$K55,"")</f>
        <v>2.4001514280293521E-3</v>
      </c>
      <c r="E53" s="635">
        <f>IF(Select2=1,Nappies!$K55,"")</f>
        <v>3.1663655591804771E-3</v>
      </c>
      <c r="F53" s="643">
        <f>IF(Select2=1,Garden!$K55,"")</f>
        <v>0</v>
      </c>
      <c r="G53" s="635">
        <f>IF(Select2=1,Wood!$K55,"")</f>
        <v>0</v>
      </c>
      <c r="H53" s="643">
        <f>IF(Select2=1,Textiles!$K55,"")</f>
        <v>5.6826571985463357E-4</v>
      </c>
      <c r="I53" s="644">
        <f>Sludge!K55</f>
        <v>0</v>
      </c>
      <c r="J53" s="644" t="str">
        <f>IF(Select2=2,MSW!$K55,"")</f>
        <v/>
      </c>
      <c r="K53" s="644">
        <f>Industry!$K55</f>
        <v>0</v>
      </c>
      <c r="L53" s="645">
        <f t="shared" si="3"/>
        <v>9.7115293655350293E-3</v>
      </c>
      <c r="M53" s="646">
        <f>Recovery_OX!C48</f>
        <v>0</v>
      </c>
      <c r="N53" s="605"/>
      <c r="O53" s="647">
        <f>(L53-M53)*(1-Recovery_OX!F48)</f>
        <v>9.7115293655350293E-3</v>
      </c>
      <c r="P53" s="604"/>
      <c r="Q53" s="606"/>
      <c r="S53" s="648">
        <f t="shared" si="2"/>
        <v>2036</v>
      </c>
      <c r="T53" s="642">
        <f>IF(Select2=1,Food!$W55,"")</f>
        <v>2.3930062389410562E-3</v>
      </c>
      <c r="U53" s="643">
        <f>IF(Select2=1,Paper!$W55,"")</f>
        <v>4.9589905537796523E-3</v>
      </c>
      <c r="V53" s="635">
        <f>IF(Select2=1,Nappies!$W55,"")</f>
        <v>0</v>
      </c>
      <c r="W53" s="643">
        <f>IF(Select2=1,Garden!$W55,"")</f>
        <v>0</v>
      </c>
      <c r="X53" s="635">
        <f>IF(Select2=1,Wood!$W55,"")</f>
        <v>2.9095220607895508E-3</v>
      </c>
      <c r="Y53" s="643">
        <f>IF(Select2=1,Textiles!$W55,"")</f>
        <v>6.2275695326535188E-4</v>
      </c>
      <c r="Z53" s="637">
        <f>Sludge!W55</f>
        <v>0</v>
      </c>
      <c r="AA53" s="637" t="str">
        <f>IF(Select2=2,MSW!$W55,"")</f>
        <v/>
      </c>
      <c r="AB53" s="644">
        <f>Industry!$W55</f>
        <v>0</v>
      </c>
      <c r="AC53" s="645">
        <f t="shared" si="4"/>
        <v>1.0884275806775612E-2</v>
      </c>
      <c r="AD53" s="646">
        <f>Recovery_OX!R48</f>
        <v>0</v>
      </c>
      <c r="AE53" s="605"/>
      <c r="AF53" s="649">
        <f>(AC53-AD53)*(1-Recovery_OX!U48)</f>
        <v>1.0884275806775612E-2</v>
      </c>
    </row>
    <row r="54" spans="2:32">
      <c r="B54" s="597">
        <f t="shared" si="1"/>
        <v>2037</v>
      </c>
      <c r="C54" s="642">
        <f>IF(Select2=1,Food!$K56,"")</f>
        <v>2.3975649847638087E-3</v>
      </c>
      <c r="D54" s="643">
        <f>IF(Select2=1,Paper!$K56,"")</f>
        <v>2.2378863583330045E-3</v>
      </c>
      <c r="E54" s="635">
        <f>IF(Select2=1,Nappies!$K56,"")</f>
        <v>2.6713512187631029E-3</v>
      </c>
      <c r="F54" s="643">
        <f>IF(Select2=1,Garden!$K56,"")</f>
        <v>0</v>
      </c>
      <c r="G54" s="635">
        <f>IF(Select2=1,Wood!$K56,"")</f>
        <v>0</v>
      </c>
      <c r="H54" s="643">
        <f>IF(Select2=1,Textiles!$K56,"")</f>
        <v>5.2984744525686519E-4</v>
      </c>
      <c r="I54" s="644">
        <f>Sludge!K56</f>
        <v>0</v>
      </c>
      <c r="J54" s="644" t="str">
        <f>IF(Select2=2,MSW!$K56,"")</f>
        <v/>
      </c>
      <c r="K54" s="644">
        <f>Industry!$K56</f>
        <v>0</v>
      </c>
      <c r="L54" s="645">
        <f t="shared" si="3"/>
        <v>7.8366500071167817E-3</v>
      </c>
      <c r="M54" s="646">
        <f>Recovery_OX!C49</f>
        <v>0</v>
      </c>
      <c r="N54" s="605"/>
      <c r="O54" s="647">
        <f>(L54-M54)*(1-Recovery_OX!F49)</f>
        <v>7.8366500071167817E-3</v>
      </c>
      <c r="P54" s="604"/>
      <c r="Q54" s="606"/>
      <c r="S54" s="648">
        <f t="shared" si="2"/>
        <v>2037</v>
      </c>
      <c r="T54" s="642">
        <f>IF(Select2=1,Food!$W56,"")</f>
        <v>1.604080052250541E-3</v>
      </c>
      <c r="U54" s="643">
        <f>IF(Select2=1,Paper!$W56,"")</f>
        <v>4.6237321453161239E-3</v>
      </c>
      <c r="V54" s="635">
        <f>IF(Select2=1,Nappies!$W56,"")</f>
        <v>0</v>
      </c>
      <c r="W54" s="643">
        <f>IF(Select2=1,Garden!$W56,"")</f>
        <v>0</v>
      </c>
      <c r="X54" s="635">
        <f>IF(Select2=1,Wood!$W56,"")</f>
        <v>2.8094502606192673E-3</v>
      </c>
      <c r="Y54" s="643">
        <f>IF(Select2=1,Textiles!$W56,"")</f>
        <v>5.8065473452807151E-4</v>
      </c>
      <c r="Z54" s="637">
        <f>Sludge!W56</f>
        <v>0</v>
      </c>
      <c r="AA54" s="637" t="str">
        <f>IF(Select2=2,MSW!$W56,"")</f>
        <v/>
      </c>
      <c r="AB54" s="644">
        <f>Industry!$W56</f>
        <v>0</v>
      </c>
      <c r="AC54" s="645">
        <f t="shared" si="4"/>
        <v>9.6179171927140046E-3</v>
      </c>
      <c r="AD54" s="646">
        <f>Recovery_OX!R49</f>
        <v>0</v>
      </c>
      <c r="AE54" s="605"/>
      <c r="AF54" s="649">
        <f>(AC54-AD54)*(1-Recovery_OX!U49)</f>
        <v>9.6179171927140046E-3</v>
      </c>
    </row>
    <row r="55" spans="2:32">
      <c r="B55" s="597">
        <f t="shared" si="1"/>
        <v>2038</v>
      </c>
      <c r="C55" s="642">
        <f>IF(Select2=1,Food!$K57,"")</f>
        <v>1.607135870960313E-3</v>
      </c>
      <c r="D55" s="643">
        <f>IF(Select2=1,Paper!$K57,"")</f>
        <v>2.0865914101615216E-3</v>
      </c>
      <c r="E55" s="635">
        <f>IF(Select2=1,Nappies!$K57,"")</f>
        <v>2.2537250360422992E-3</v>
      </c>
      <c r="F55" s="643">
        <f>IF(Select2=1,Garden!$K57,"")</f>
        <v>0</v>
      </c>
      <c r="G55" s="635">
        <f>IF(Select2=1,Wood!$K57,"")</f>
        <v>0</v>
      </c>
      <c r="H55" s="643">
        <f>IF(Select2=1,Textiles!$K57,"")</f>
        <v>4.9402648345045637E-4</v>
      </c>
      <c r="I55" s="644">
        <f>Sludge!K57</f>
        <v>0</v>
      </c>
      <c r="J55" s="644" t="str">
        <f>IF(Select2=2,MSW!$K57,"")</f>
        <v/>
      </c>
      <c r="K55" s="644">
        <f>Industry!$K57</f>
        <v>0</v>
      </c>
      <c r="L55" s="645">
        <f t="shared" si="3"/>
        <v>6.4414788006145907E-3</v>
      </c>
      <c r="M55" s="646">
        <f>Recovery_OX!C50</f>
        <v>0</v>
      </c>
      <c r="N55" s="605"/>
      <c r="O55" s="647">
        <f>(L55-M55)*(1-Recovery_OX!F50)</f>
        <v>6.4414788006145907E-3</v>
      </c>
      <c r="P55" s="604"/>
      <c r="Q55" s="606"/>
      <c r="S55" s="648">
        <f t="shared" si="2"/>
        <v>2038</v>
      </c>
      <c r="T55" s="642">
        <f>IF(Select2=1,Food!$W57,"")</f>
        <v>1.0752470144694336E-3</v>
      </c>
      <c r="U55" s="643">
        <f>IF(Select2=1,Paper!$W57,"")</f>
        <v>4.3111392771932261E-3</v>
      </c>
      <c r="V55" s="635">
        <f>IF(Select2=1,Nappies!$W57,"")</f>
        <v>0</v>
      </c>
      <c r="W55" s="643">
        <f>IF(Select2=1,Garden!$W57,"")</f>
        <v>0</v>
      </c>
      <c r="X55" s="635">
        <f>IF(Select2=1,Wood!$W57,"")</f>
        <v>2.7128203883601963E-3</v>
      </c>
      <c r="Y55" s="643">
        <f>IF(Select2=1,Textiles!$W57,"")</f>
        <v>5.4139888597310294E-4</v>
      </c>
      <c r="Z55" s="637">
        <f>Sludge!W57</f>
        <v>0</v>
      </c>
      <c r="AA55" s="637" t="str">
        <f>IF(Select2=2,MSW!$W57,"")</f>
        <v/>
      </c>
      <c r="AB55" s="644">
        <f>Industry!$W57</f>
        <v>0</v>
      </c>
      <c r="AC55" s="645">
        <f t="shared" si="4"/>
        <v>8.6406055659959576E-3</v>
      </c>
      <c r="AD55" s="646">
        <f>Recovery_OX!R50</f>
        <v>0</v>
      </c>
      <c r="AE55" s="605"/>
      <c r="AF55" s="649">
        <f>(AC55-AD55)*(1-Recovery_OX!U50)</f>
        <v>8.6406055659959576E-3</v>
      </c>
    </row>
    <row r="56" spans="2:32">
      <c r="B56" s="597">
        <f t="shared" si="1"/>
        <v>2039</v>
      </c>
      <c r="C56" s="642">
        <f>IF(Select2=1,Food!$K58,"")</f>
        <v>1.0772953910076443E-3</v>
      </c>
      <c r="D56" s="643">
        <f>IF(Select2=1,Paper!$K58,"")</f>
        <v>1.9455249355034402E-3</v>
      </c>
      <c r="E56" s="635">
        <f>IF(Select2=1,Nappies!$K58,"")</f>
        <v>1.9013885191913049E-3</v>
      </c>
      <c r="F56" s="643">
        <f>IF(Select2=1,Garden!$K58,"")</f>
        <v>0</v>
      </c>
      <c r="G56" s="635">
        <f>IF(Select2=1,Wood!$K58,"")</f>
        <v>0</v>
      </c>
      <c r="H56" s="643">
        <f>IF(Select2=1,Textiles!$K58,"")</f>
        <v>4.6062724003907382E-4</v>
      </c>
      <c r="I56" s="644">
        <f>Sludge!K58</f>
        <v>0</v>
      </c>
      <c r="J56" s="644" t="str">
        <f>IF(Select2=2,MSW!$K58,"")</f>
        <v/>
      </c>
      <c r="K56" s="644">
        <f>Industry!$K58</f>
        <v>0</v>
      </c>
      <c r="L56" s="645">
        <f t="shared" si="3"/>
        <v>5.384836085741463E-3</v>
      </c>
      <c r="M56" s="646">
        <f>Recovery_OX!C51</f>
        <v>0</v>
      </c>
      <c r="N56" s="605"/>
      <c r="O56" s="647">
        <f>(L56-M56)*(1-Recovery_OX!F51)</f>
        <v>5.384836085741463E-3</v>
      </c>
      <c r="P56" s="604"/>
      <c r="Q56" s="606"/>
      <c r="S56" s="648">
        <f t="shared" si="2"/>
        <v>2039</v>
      </c>
      <c r="T56" s="642">
        <f>IF(Select2=1,Food!$W58,"")</f>
        <v>7.207596282388344E-4</v>
      </c>
      <c r="U56" s="643">
        <f>IF(Select2=1,Paper!$W58,"")</f>
        <v>4.0196796188087611E-3</v>
      </c>
      <c r="V56" s="635">
        <f>IF(Select2=1,Nappies!$W58,"")</f>
        <v>0</v>
      </c>
      <c r="W56" s="643">
        <f>IF(Select2=1,Garden!$W58,"")</f>
        <v>0</v>
      </c>
      <c r="X56" s="635">
        <f>IF(Select2=1,Wood!$W58,"")</f>
        <v>2.6195140603345601E-3</v>
      </c>
      <c r="Y56" s="643">
        <f>IF(Select2=1,Textiles!$W58,"")</f>
        <v>5.0479697538528638E-4</v>
      </c>
      <c r="Z56" s="637">
        <f>Sludge!W58</f>
        <v>0</v>
      </c>
      <c r="AA56" s="637" t="str">
        <f>IF(Select2=2,MSW!$W58,"")</f>
        <v/>
      </c>
      <c r="AB56" s="644">
        <f>Industry!$W58</f>
        <v>0</v>
      </c>
      <c r="AC56" s="645">
        <f t="shared" si="4"/>
        <v>7.8647502827674416E-3</v>
      </c>
      <c r="AD56" s="646">
        <f>Recovery_OX!R51</f>
        <v>0</v>
      </c>
      <c r="AE56" s="605"/>
      <c r="AF56" s="649">
        <f>(AC56-AD56)*(1-Recovery_OX!U51)</f>
        <v>7.8647502827674416E-3</v>
      </c>
    </row>
    <row r="57" spans="2:32">
      <c r="B57" s="597">
        <f t="shared" si="1"/>
        <v>2040</v>
      </c>
      <c r="C57" s="642">
        <f>IF(Select2=1,Food!$K59,"")</f>
        <v>7.2213269609422621E-4</v>
      </c>
      <c r="D57" s="643">
        <f>IF(Select2=1,Paper!$K59,"")</f>
        <v>1.8139954263363264E-3</v>
      </c>
      <c r="E57" s="635">
        <f>IF(Select2=1,Nappies!$K59,"")</f>
        <v>1.6041345963220017E-3</v>
      </c>
      <c r="F57" s="643">
        <f>IF(Select2=1,Garden!$K59,"")</f>
        <v>0</v>
      </c>
      <c r="G57" s="635">
        <f>IF(Select2=1,Wood!$K59,"")</f>
        <v>0</v>
      </c>
      <c r="H57" s="643">
        <f>IF(Select2=1,Textiles!$K59,"")</f>
        <v>4.2948599189276623E-4</v>
      </c>
      <c r="I57" s="644">
        <f>Sludge!K59</f>
        <v>0</v>
      </c>
      <c r="J57" s="644" t="str">
        <f>IF(Select2=2,MSW!$K59,"")</f>
        <v/>
      </c>
      <c r="K57" s="644">
        <f>Industry!$K59</f>
        <v>0</v>
      </c>
      <c r="L57" s="645">
        <f t="shared" si="3"/>
        <v>4.5697487106453206E-3</v>
      </c>
      <c r="M57" s="646">
        <f>Recovery_OX!C52</f>
        <v>0</v>
      </c>
      <c r="N57" s="605"/>
      <c r="O57" s="647">
        <f>(L57-M57)*(1-Recovery_OX!F52)</f>
        <v>4.5697487106453206E-3</v>
      </c>
      <c r="P57" s="604"/>
      <c r="Q57" s="606"/>
      <c r="S57" s="648">
        <f t="shared" si="2"/>
        <v>2040</v>
      </c>
      <c r="T57" s="642">
        <f>IF(Select2=1,Food!$W59,"")</f>
        <v>4.8313962718168581E-4</v>
      </c>
      <c r="U57" s="643">
        <f>IF(Select2=1,Paper!$W59,"")</f>
        <v>3.747924434579187E-3</v>
      </c>
      <c r="V57" s="635">
        <f>IF(Select2=1,Nappies!$W59,"")</f>
        <v>0</v>
      </c>
      <c r="W57" s="643">
        <f>IF(Select2=1,Garden!$W59,"")</f>
        <v>0</v>
      </c>
      <c r="X57" s="635">
        <f>IF(Select2=1,Wood!$W59,"")</f>
        <v>2.5294169646219011E-3</v>
      </c>
      <c r="Y57" s="643">
        <f>IF(Select2=1,Textiles!$W59,"")</f>
        <v>4.7066958015645614E-4</v>
      </c>
      <c r="Z57" s="637">
        <f>Sludge!W59</f>
        <v>0</v>
      </c>
      <c r="AA57" s="637" t="str">
        <f>IF(Select2=2,MSW!$W59,"")</f>
        <v/>
      </c>
      <c r="AB57" s="644">
        <f>Industry!$W59</f>
        <v>0</v>
      </c>
      <c r="AC57" s="645">
        <f t="shared" si="4"/>
        <v>7.2311506065392299E-3</v>
      </c>
      <c r="AD57" s="646">
        <f>Recovery_OX!R52</f>
        <v>0</v>
      </c>
      <c r="AE57" s="605"/>
      <c r="AF57" s="649">
        <f>(AC57-AD57)*(1-Recovery_OX!U52)</f>
        <v>7.2311506065392299E-3</v>
      </c>
    </row>
    <row r="58" spans="2:32">
      <c r="B58" s="597">
        <f t="shared" si="1"/>
        <v>2041</v>
      </c>
      <c r="C58" s="642">
        <f>IF(Select2=1,Food!$K60,"")</f>
        <v>4.8406002208972211E-4</v>
      </c>
      <c r="D58" s="643">
        <f>IF(Select2=1,Paper!$K60,"")</f>
        <v>1.6913581248536465E-3</v>
      </c>
      <c r="E58" s="635">
        <f>IF(Select2=1,Nappies!$K60,"")</f>
        <v>1.3533519200019154E-3</v>
      </c>
      <c r="F58" s="643">
        <f>IF(Select2=1,Garden!$K60,"")</f>
        <v>0</v>
      </c>
      <c r="G58" s="635">
        <f>IF(Select2=1,Wood!$K60,"")</f>
        <v>0</v>
      </c>
      <c r="H58" s="643">
        <f>IF(Select2=1,Textiles!$K60,"")</f>
        <v>4.0045008457699141E-4</v>
      </c>
      <c r="I58" s="644">
        <f>Sludge!K60</f>
        <v>0</v>
      </c>
      <c r="J58" s="644" t="str">
        <f>IF(Select2=2,MSW!$K60,"")</f>
        <v/>
      </c>
      <c r="K58" s="644">
        <f>Industry!$K60</f>
        <v>0</v>
      </c>
      <c r="L58" s="645">
        <f t="shared" si="3"/>
        <v>3.9292201515222754E-3</v>
      </c>
      <c r="M58" s="646">
        <f>Recovery_OX!C53</f>
        <v>0</v>
      </c>
      <c r="N58" s="605"/>
      <c r="O58" s="647">
        <f>(L58-M58)*(1-Recovery_OX!F53)</f>
        <v>3.9292201515222754E-3</v>
      </c>
      <c r="P58" s="604"/>
      <c r="Q58" s="606"/>
      <c r="S58" s="648">
        <f t="shared" si="2"/>
        <v>2041</v>
      </c>
      <c r="T58" s="642">
        <f>IF(Select2=1,Food!$W60,"")</f>
        <v>3.2385817713406924E-4</v>
      </c>
      <c r="U58" s="643">
        <f>IF(Select2=1,Paper!$W60,"")</f>
        <v>3.49454158027613E-3</v>
      </c>
      <c r="V58" s="635">
        <f>IF(Select2=1,Nappies!$W60,"")</f>
        <v>0</v>
      </c>
      <c r="W58" s="643">
        <f>IF(Select2=1,Garden!$W60,"")</f>
        <v>0</v>
      </c>
      <c r="X58" s="635">
        <f>IF(Select2=1,Wood!$W60,"")</f>
        <v>2.442418721012681E-3</v>
      </c>
      <c r="Y58" s="643">
        <f>IF(Select2=1,Textiles!$W60,"")</f>
        <v>4.3884940775560711E-4</v>
      </c>
      <c r="Z58" s="637">
        <f>Sludge!W60</f>
        <v>0</v>
      </c>
      <c r="AA58" s="637" t="str">
        <f>IF(Select2=2,MSW!$W60,"")</f>
        <v/>
      </c>
      <c r="AB58" s="644">
        <f>Industry!$W60</f>
        <v>0</v>
      </c>
      <c r="AC58" s="645">
        <f t="shared" si="4"/>
        <v>6.6996678861784877E-3</v>
      </c>
      <c r="AD58" s="646">
        <f>Recovery_OX!R53</f>
        <v>0</v>
      </c>
      <c r="AE58" s="605"/>
      <c r="AF58" s="649">
        <f>(AC58-AD58)*(1-Recovery_OX!U53)</f>
        <v>6.6996678861784877E-3</v>
      </c>
    </row>
    <row r="59" spans="2:32">
      <c r="B59" s="597">
        <f t="shared" si="1"/>
        <v>2042</v>
      </c>
      <c r="C59" s="642">
        <f>IF(Select2=1,Food!$K61,"")</f>
        <v>3.2447513629119509E-4</v>
      </c>
      <c r="D59" s="643">
        <f>IF(Select2=1,Paper!$K61,"")</f>
        <v>1.5770118628612535E-3</v>
      </c>
      <c r="E59" s="635">
        <f>IF(Select2=1,Nappies!$K61,"")</f>
        <v>1.1417753993787799E-3</v>
      </c>
      <c r="F59" s="643">
        <f>IF(Select2=1,Garden!$K61,"")</f>
        <v>0</v>
      </c>
      <c r="G59" s="635">
        <f>IF(Select2=1,Wood!$K61,"")</f>
        <v>0</v>
      </c>
      <c r="H59" s="643">
        <f>IF(Select2=1,Textiles!$K61,"")</f>
        <v>3.7337718404040112E-4</v>
      </c>
      <c r="I59" s="644">
        <f>Sludge!K61</f>
        <v>0</v>
      </c>
      <c r="J59" s="644" t="str">
        <f>IF(Select2=2,MSW!$K61,"")</f>
        <v/>
      </c>
      <c r="K59" s="644">
        <f>Industry!$K61</f>
        <v>0</v>
      </c>
      <c r="L59" s="645">
        <f t="shared" si="3"/>
        <v>3.4166395825716298E-3</v>
      </c>
      <c r="M59" s="646">
        <f>Recovery_OX!C54</f>
        <v>0</v>
      </c>
      <c r="N59" s="605"/>
      <c r="O59" s="647">
        <f>(L59-M59)*(1-Recovery_OX!F54)</f>
        <v>3.4166395825716298E-3</v>
      </c>
      <c r="P59" s="604"/>
      <c r="Q59" s="606"/>
      <c r="S59" s="648">
        <f t="shared" si="2"/>
        <v>2042</v>
      </c>
      <c r="T59" s="642">
        <f>IF(Select2=1,Food!$W61,"")</f>
        <v>2.1708862820552752E-4</v>
      </c>
      <c r="U59" s="643">
        <f>IF(Select2=1,Paper!$W61,"")</f>
        <v>3.2582889728538294E-3</v>
      </c>
      <c r="V59" s="635">
        <f>IF(Select2=1,Nappies!$W61,"")</f>
        <v>0</v>
      </c>
      <c r="W59" s="643">
        <f>IF(Select2=1,Garden!$W61,"")</f>
        <v>0</v>
      </c>
      <c r="X59" s="635">
        <f>IF(Select2=1,Wood!$W61,"")</f>
        <v>2.3584127457787233E-3</v>
      </c>
      <c r="Y59" s="643">
        <f>IF(Select2=1,Textiles!$W61,"")</f>
        <v>4.0918047566071349E-4</v>
      </c>
      <c r="Z59" s="637">
        <f>Sludge!W61</f>
        <v>0</v>
      </c>
      <c r="AA59" s="637" t="str">
        <f>IF(Select2=2,MSW!$W61,"")</f>
        <v/>
      </c>
      <c r="AB59" s="644">
        <f>Industry!$W61</f>
        <v>0</v>
      </c>
      <c r="AC59" s="645">
        <f t="shared" si="4"/>
        <v>6.2429708224987935E-3</v>
      </c>
      <c r="AD59" s="646">
        <f>Recovery_OX!R54</f>
        <v>0</v>
      </c>
      <c r="AE59" s="605"/>
      <c r="AF59" s="649">
        <f>(AC59-AD59)*(1-Recovery_OX!U54)</f>
        <v>6.2429708224987935E-3</v>
      </c>
    </row>
    <row r="60" spans="2:32">
      <c r="B60" s="597">
        <f t="shared" si="1"/>
        <v>2043</v>
      </c>
      <c r="C60" s="642">
        <f>IF(Select2=1,Food!$K62,"")</f>
        <v>2.1750218829613422E-4</v>
      </c>
      <c r="D60" s="643">
        <f>IF(Select2=1,Paper!$K62,"")</f>
        <v>1.4703961148501996E-3</v>
      </c>
      <c r="E60" s="635">
        <f>IF(Select2=1,Nappies!$K62,"")</f>
        <v>9.632757329111611E-4</v>
      </c>
      <c r="F60" s="643">
        <f>IF(Select2=1,Garden!$K62,"")</f>
        <v>0</v>
      </c>
      <c r="G60" s="635">
        <f>IF(Select2=1,Wood!$K62,"")</f>
        <v>0</v>
      </c>
      <c r="H60" s="643">
        <f>IF(Select2=1,Textiles!$K62,"")</f>
        <v>3.4813457889315585E-4</v>
      </c>
      <c r="I60" s="644">
        <f>Sludge!K62</f>
        <v>0</v>
      </c>
      <c r="J60" s="644" t="str">
        <f>IF(Select2=2,MSW!$K62,"")</f>
        <v/>
      </c>
      <c r="K60" s="644">
        <f>Industry!$K62</f>
        <v>0</v>
      </c>
      <c r="L60" s="645">
        <f t="shared" si="3"/>
        <v>2.9993086149506507E-3</v>
      </c>
      <c r="M60" s="646">
        <f>Recovery_OX!C55</f>
        <v>0</v>
      </c>
      <c r="N60" s="605"/>
      <c r="O60" s="647">
        <f>(L60-M60)*(1-Recovery_OX!F55)</f>
        <v>2.9993086149506507E-3</v>
      </c>
      <c r="P60" s="604"/>
      <c r="Q60" s="606"/>
      <c r="S60" s="648">
        <f t="shared" si="2"/>
        <v>2043</v>
      </c>
      <c r="T60" s="642">
        <f>IF(Select2=1,Food!$W62,"")</f>
        <v>1.45518859252543E-4</v>
      </c>
      <c r="U60" s="643">
        <f>IF(Select2=1,Paper!$W62,"")</f>
        <v>3.0380085017566107E-3</v>
      </c>
      <c r="V60" s="635">
        <f>IF(Select2=1,Nappies!$W62,"")</f>
        <v>0</v>
      </c>
      <c r="W60" s="643">
        <f>IF(Select2=1,Garden!$W62,"")</f>
        <v>0</v>
      </c>
      <c r="X60" s="635">
        <f>IF(Select2=1,Wood!$W62,"")</f>
        <v>2.2772961210948146E-3</v>
      </c>
      <c r="Y60" s="643">
        <f>IF(Select2=1,Textiles!$W62,"")</f>
        <v>3.8151734673222567E-4</v>
      </c>
      <c r="Z60" s="637">
        <f>Sludge!W62</f>
        <v>0</v>
      </c>
      <c r="AA60" s="637" t="str">
        <f>IF(Select2=2,MSW!$W62,"")</f>
        <v/>
      </c>
      <c r="AB60" s="644">
        <f>Industry!$W62</f>
        <v>0</v>
      </c>
      <c r="AC60" s="645">
        <f t="shared" si="4"/>
        <v>5.8423408288361938E-3</v>
      </c>
      <c r="AD60" s="646">
        <f>Recovery_OX!R55</f>
        <v>0</v>
      </c>
      <c r="AE60" s="605"/>
      <c r="AF60" s="649">
        <f>(AC60-AD60)*(1-Recovery_OX!U55)</f>
        <v>5.8423408288361938E-3</v>
      </c>
    </row>
    <row r="61" spans="2:32">
      <c r="B61" s="597">
        <f t="shared" si="1"/>
        <v>2044</v>
      </c>
      <c r="C61" s="642">
        <f>IF(Select2=1,Food!$K63,"")</f>
        <v>1.45796076871517E-4</v>
      </c>
      <c r="D61" s="643">
        <f>IF(Select2=1,Paper!$K63,"")</f>
        <v>1.3709882503000429E-3</v>
      </c>
      <c r="E61" s="635">
        <f>IF(Select2=1,Nappies!$K63,"")</f>
        <v>8.1268184453824185E-4</v>
      </c>
      <c r="F61" s="643">
        <f>IF(Select2=1,Garden!$K63,"")</f>
        <v>0</v>
      </c>
      <c r="G61" s="635">
        <f>IF(Select2=1,Wood!$K63,"")</f>
        <v>0</v>
      </c>
      <c r="H61" s="643">
        <f>IF(Select2=1,Textiles!$K63,"")</f>
        <v>3.2459852985553829E-4</v>
      </c>
      <c r="I61" s="644">
        <f>Sludge!K63</f>
        <v>0</v>
      </c>
      <c r="J61" s="644" t="str">
        <f>IF(Select2=2,MSW!$K63,"")</f>
        <v/>
      </c>
      <c r="K61" s="644">
        <f>Industry!$K63</f>
        <v>0</v>
      </c>
      <c r="L61" s="645">
        <f t="shared" si="3"/>
        <v>2.6540647015653399E-3</v>
      </c>
      <c r="M61" s="646">
        <f>Recovery_OX!C56</f>
        <v>0</v>
      </c>
      <c r="N61" s="605"/>
      <c r="O61" s="647">
        <f>(L61-M61)*(1-Recovery_OX!F56)</f>
        <v>2.6540647015653399E-3</v>
      </c>
      <c r="P61" s="604"/>
      <c r="Q61" s="606"/>
      <c r="S61" s="648">
        <f t="shared" si="2"/>
        <v>2044</v>
      </c>
      <c r="T61" s="642">
        <f>IF(Select2=1,Food!$W63,"")</f>
        <v>9.754420843321833E-5</v>
      </c>
      <c r="U61" s="643">
        <f>IF(Select2=1,Paper!$W63,"")</f>
        <v>2.8326203518595932E-3</v>
      </c>
      <c r="V61" s="635">
        <f>IF(Select2=1,Nappies!$W63,"")</f>
        <v>0</v>
      </c>
      <c r="W61" s="643">
        <f>IF(Select2=1,Garden!$W63,"")</f>
        <v>0</v>
      </c>
      <c r="X61" s="635">
        <f>IF(Select2=1,Wood!$W63,"")</f>
        <v>2.1989694689514999E-3</v>
      </c>
      <c r="Y61" s="643">
        <f>IF(Select2=1,Textiles!$W63,"")</f>
        <v>3.5572441628004198E-4</v>
      </c>
      <c r="Z61" s="637">
        <f>Sludge!W63</f>
        <v>0</v>
      </c>
      <c r="AA61" s="637" t="str">
        <f>IF(Select2=2,MSW!$W63,"")</f>
        <v/>
      </c>
      <c r="AB61" s="644">
        <f>Industry!$W63</f>
        <v>0</v>
      </c>
      <c r="AC61" s="645">
        <f t="shared" si="4"/>
        <v>5.4848584455243531E-3</v>
      </c>
      <c r="AD61" s="646">
        <f>Recovery_OX!R56</f>
        <v>0</v>
      </c>
      <c r="AE61" s="605"/>
      <c r="AF61" s="649">
        <f>(AC61-AD61)*(1-Recovery_OX!U56)</f>
        <v>5.4848584455243531E-3</v>
      </c>
    </row>
    <row r="62" spans="2:32">
      <c r="B62" s="597">
        <f t="shared" si="1"/>
        <v>2045</v>
      </c>
      <c r="C62" s="642">
        <f>IF(Select2=1,Food!$K64,"")</f>
        <v>9.773003296033089E-5</v>
      </c>
      <c r="D62" s="643">
        <f>IF(Select2=1,Paper!$K64,"")</f>
        <v>1.2783009717434292E-3</v>
      </c>
      <c r="E62" s="635">
        <f>IF(Select2=1,Nappies!$K64,"")</f>
        <v>6.8563107932356651E-4</v>
      </c>
      <c r="F62" s="643">
        <f>IF(Select2=1,Garden!$K64,"")</f>
        <v>0</v>
      </c>
      <c r="G62" s="635">
        <f>IF(Select2=1,Wood!$K64,"")</f>
        <v>0</v>
      </c>
      <c r="H62" s="643">
        <f>IF(Select2=1,Textiles!$K64,"")</f>
        <v>3.0265366318786032E-4</v>
      </c>
      <c r="I62" s="644">
        <f>Sludge!K64</f>
        <v>0</v>
      </c>
      <c r="J62" s="644" t="str">
        <f>IF(Select2=2,MSW!$K64,"")</f>
        <v/>
      </c>
      <c r="K62" s="644">
        <f>Industry!$K64</f>
        <v>0</v>
      </c>
      <c r="L62" s="645">
        <f t="shared" si="3"/>
        <v>2.3643157472151869E-3</v>
      </c>
      <c r="M62" s="646">
        <f>Recovery_OX!C57</f>
        <v>0</v>
      </c>
      <c r="N62" s="605"/>
      <c r="O62" s="647">
        <f>(L62-M62)*(1-Recovery_OX!F57)</f>
        <v>2.3643157472151869E-3</v>
      </c>
      <c r="P62" s="604"/>
      <c r="Q62" s="606"/>
      <c r="S62" s="648">
        <f t="shared" si="2"/>
        <v>2045</v>
      </c>
      <c r="T62" s="642">
        <f>IF(Select2=1,Food!$W64,"")</f>
        <v>6.5385838287464914E-5</v>
      </c>
      <c r="U62" s="643">
        <f>IF(Select2=1,Paper!$W64,"")</f>
        <v>2.6411177102136974E-3</v>
      </c>
      <c r="V62" s="635">
        <f>IF(Select2=1,Nappies!$W64,"")</f>
        <v>0</v>
      </c>
      <c r="W62" s="643">
        <f>IF(Select2=1,Garden!$W64,"")</f>
        <v>0</v>
      </c>
      <c r="X62" s="635">
        <f>IF(Select2=1,Wood!$W64,"")</f>
        <v>2.1233368294045927E-3</v>
      </c>
      <c r="Y62" s="643">
        <f>IF(Select2=1,Textiles!$W64,"")</f>
        <v>3.3167524732916206E-4</v>
      </c>
      <c r="Z62" s="637">
        <f>Sludge!W64</f>
        <v>0</v>
      </c>
      <c r="AA62" s="637" t="str">
        <f>IF(Select2=2,MSW!$W64,"")</f>
        <v/>
      </c>
      <c r="AB62" s="644">
        <f>Industry!$W64</f>
        <v>0</v>
      </c>
      <c r="AC62" s="645">
        <f t="shared" si="4"/>
        <v>5.1615156252349179E-3</v>
      </c>
      <c r="AD62" s="646">
        <f>Recovery_OX!R57</f>
        <v>0</v>
      </c>
      <c r="AE62" s="605"/>
      <c r="AF62" s="649">
        <f>(AC62-AD62)*(1-Recovery_OX!U57)</f>
        <v>5.1615156252349179E-3</v>
      </c>
    </row>
    <row r="63" spans="2:32">
      <c r="B63" s="597">
        <f t="shared" si="1"/>
        <v>2046</v>
      </c>
      <c r="C63" s="642">
        <f>IF(Select2=1,Food!$K65,"")</f>
        <v>6.5510400193033552E-5</v>
      </c>
      <c r="D63" s="643">
        <f>IF(Select2=1,Paper!$K65,"")</f>
        <v>1.1918799260333419E-3</v>
      </c>
      <c r="E63" s="635">
        <f>IF(Select2=1,Nappies!$K65,"")</f>
        <v>5.7844281879029747E-4</v>
      </c>
      <c r="F63" s="643">
        <f>IF(Select2=1,Garden!$K65,"")</f>
        <v>0</v>
      </c>
      <c r="G63" s="635">
        <f>IF(Select2=1,Wood!$K65,"")</f>
        <v>0</v>
      </c>
      <c r="H63" s="643">
        <f>IF(Select2=1,Textiles!$K65,"")</f>
        <v>2.8219240512825734E-4</v>
      </c>
      <c r="I63" s="644">
        <f>Sludge!K65</f>
        <v>0</v>
      </c>
      <c r="J63" s="644" t="str">
        <f>IF(Select2=2,MSW!$K65,"")</f>
        <v/>
      </c>
      <c r="K63" s="644">
        <f>Industry!$K65</f>
        <v>0</v>
      </c>
      <c r="L63" s="645">
        <f t="shared" si="3"/>
        <v>2.1180255501449304E-3</v>
      </c>
      <c r="M63" s="646">
        <f>Recovery_OX!C58</f>
        <v>0</v>
      </c>
      <c r="N63" s="605"/>
      <c r="O63" s="647">
        <f>(L63-M63)*(1-Recovery_OX!F58)</f>
        <v>2.1180255501449304E-3</v>
      </c>
      <c r="P63" s="604"/>
      <c r="Q63" s="606"/>
      <c r="S63" s="648">
        <f t="shared" si="2"/>
        <v>2046</v>
      </c>
      <c r="T63" s="642">
        <f>IF(Select2=1,Food!$W65,"")</f>
        <v>4.3829438130932342E-5</v>
      </c>
      <c r="U63" s="643">
        <f>IF(Select2=1,Paper!$W65,"")</f>
        <v>2.4625618306474005E-3</v>
      </c>
      <c r="V63" s="635">
        <f>IF(Select2=1,Nappies!$W65,"")</f>
        <v>0</v>
      </c>
      <c r="W63" s="643">
        <f>IF(Select2=1,Garden!$W65,"")</f>
        <v>0</v>
      </c>
      <c r="X63" s="635">
        <f>IF(Select2=1,Wood!$W65,"")</f>
        <v>2.0503055430122429E-3</v>
      </c>
      <c r="Y63" s="643">
        <f>IF(Select2=1,Textiles!$W65,"")</f>
        <v>3.092519508254876E-4</v>
      </c>
      <c r="Z63" s="637">
        <f>Sludge!W65</f>
        <v>0</v>
      </c>
      <c r="AA63" s="637" t="str">
        <f>IF(Select2=2,MSW!$W65,"")</f>
        <v/>
      </c>
      <c r="AB63" s="644">
        <f>Industry!$W65</f>
        <v>0</v>
      </c>
      <c r="AC63" s="645">
        <f t="shared" si="4"/>
        <v>4.8659487626160633E-3</v>
      </c>
      <c r="AD63" s="646">
        <f>Recovery_OX!R58</f>
        <v>0</v>
      </c>
      <c r="AE63" s="605"/>
      <c r="AF63" s="649">
        <f>(AC63-AD63)*(1-Recovery_OX!U58)</f>
        <v>4.8659487626160633E-3</v>
      </c>
    </row>
    <row r="64" spans="2:32">
      <c r="B64" s="597">
        <f t="shared" si="1"/>
        <v>2047</v>
      </c>
      <c r="C64" s="642">
        <f>IF(Select2=1,Food!$K66,"")</f>
        <v>4.3912934473207408E-5</v>
      </c>
      <c r="D64" s="643">
        <f>IF(Select2=1,Paper!$K66,"")</f>
        <v>1.1113014771034465E-3</v>
      </c>
      <c r="E64" s="635">
        <f>IF(Select2=1,Nappies!$K66,"")</f>
        <v>4.8801185462621149E-4</v>
      </c>
      <c r="F64" s="643">
        <f>IF(Select2=1,Garden!$K66,"")</f>
        <v>0</v>
      </c>
      <c r="G64" s="635">
        <f>IF(Select2=1,Wood!$K66,"")</f>
        <v>0</v>
      </c>
      <c r="H64" s="643">
        <f>IF(Select2=1,Textiles!$K66,"")</f>
        <v>2.6311445456598278E-4</v>
      </c>
      <c r="I64" s="644">
        <f>Sludge!K66</f>
        <v>0</v>
      </c>
      <c r="J64" s="644" t="str">
        <f>IF(Select2=2,MSW!$K66,"")</f>
        <v/>
      </c>
      <c r="K64" s="644">
        <f>Industry!$K66</f>
        <v>0</v>
      </c>
      <c r="L64" s="645">
        <f t="shared" si="3"/>
        <v>1.9063407207688483E-3</v>
      </c>
      <c r="M64" s="646">
        <f>Recovery_OX!C59</f>
        <v>0</v>
      </c>
      <c r="N64" s="605"/>
      <c r="O64" s="647">
        <f>(L64-M64)*(1-Recovery_OX!F59)</f>
        <v>1.9063407207688483E-3</v>
      </c>
      <c r="P64" s="604"/>
      <c r="Q64" s="606"/>
      <c r="S64" s="648">
        <f t="shared" si="2"/>
        <v>2047</v>
      </c>
      <c r="T64" s="642">
        <f>IF(Select2=1,Food!$W66,"")</f>
        <v>2.9379750985642777E-5</v>
      </c>
      <c r="U64" s="643">
        <f>IF(Select2=1,Paper!$W66,"")</f>
        <v>2.2960774320319147E-3</v>
      </c>
      <c r="V64" s="635">
        <f>IF(Select2=1,Nappies!$W66,"")</f>
        <v>0</v>
      </c>
      <c r="W64" s="643">
        <f>IF(Select2=1,Garden!$W66,"")</f>
        <v>0</v>
      </c>
      <c r="X64" s="635">
        <f>IF(Select2=1,Wood!$W66,"")</f>
        <v>1.9797861373155329E-3</v>
      </c>
      <c r="Y64" s="643">
        <f>IF(Select2=1,Textiles!$W66,"")</f>
        <v>2.8834460774354283E-4</v>
      </c>
      <c r="Z64" s="637">
        <f>Sludge!W66</f>
        <v>0</v>
      </c>
      <c r="AA64" s="637" t="str">
        <f>IF(Select2=2,MSW!$W66,"")</f>
        <v/>
      </c>
      <c r="AB64" s="644">
        <f>Industry!$W66</f>
        <v>0</v>
      </c>
      <c r="AC64" s="645">
        <f t="shared" si="4"/>
        <v>4.5935879280766326E-3</v>
      </c>
      <c r="AD64" s="646">
        <f>Recovery_OX!R59</f>
        <v>0</v>
      </c>
      <c r="AE64" s="605"/>
      <c r="AF64" s="649">
        <f>(AC64-AD64)*(1-Recovery_OX!U59)</f>
        <v>4.5935879280766326E-3</v>
      </c>
    </row>
    <row r="65" spans="2:32">
      <c r="B65" s="597">
        <f t="shared" si="1"/>
        <v>2048</v>
      </c>
      <c r="C65" s="642">
        <f>IF(Select2=1,Food!$K67,"")</f>
        <v>2.9435720257640404E-5</v>
      </c>
      <c r="D65" s="643">
        <f>IF(Select2=1,Paper!$K67,"")</f>
        <v>1.0361706293036052E-3</v>
      </c>
      <c r="E65" s="635">
        <f>IF(Select2=1,Nappies!$K67,"")</f>
        <v>4.1171843183008378E-4</v>
      </c>
      <c r="F65" s="643">
        <f>IF(Select2=1,Garden!$K67,"")</f>
        <v>0</v>
      </c>
      <c r="G65" s="635">
        <f>IF(Select2=1,Wood!$K67,"")</f>
        <v>0</v>
      </c>
      <c r="H65" s="643">
        <f>IF(Select2=1,Textiles!$K67,"")</f>
        <v>2.4532629136524679E-4</v>
      </c>
      <c r="I65" s="644">
        <f>Sludge!K67</f>
        <v>0</v>
      </c>
      <c r="J65" s="644" t="str">
        <f>IF(Select2=2,MSW!$K67,"")</f>
        <v/>
      </c>
      <c r="K65" s="644">
        <f>Industry!$K67</f>
        <v>0</v>
      </c>
      <c r="L65" s="645">
        <f t="shared" si="3"/>
        <v>1.7226510727565761E-3</v>
      </c>
      <c r="M65" s="646">
        <f>Recovery_OX!C60</f>
        <v>0</v>
      </c>
      <c r="N65" s="605"/>
      <c r="O65" s="647">
        <f>(L65-M65)*(1-Recovery_OX!F60)</f>
        <v>1.7226510727565761E-3</v>
      </c>
      <c r="P65" s="604"/>
      <c r="Q65" s="606"/>
      <c r="S65" s="648">
        <f t="shared" si="2"/>
        <v>2048</v>
      </c>
      <c r="T65" s="642">
        <f>IF(Select2=1,Food!$W67,"")</f>
        <v>1.9693836033211684E-5</v>
      </c>
      <c r="U65" s="643">
        <f>IF(Select2=1,Paper!$W67,"")</f>
        <v>2.1408484076520773E-3</v>
      </c>
      <c r="V65" s="635">
        <f>IF(Select2=1,Nappies!$W67,"")</f>
        <v>0</v>
      </c>
      <c r="W65" s="643">
        <f>IF(Select2=1,Garden!$W67,"")</f>
        <v>0</v>
      </c>
      <c r="X65" s="635">
        <f>IF(Select2=1,Wood!$W67,"")</f>
        <v>1.9116922172235247E-3</v>
      </c>
      <c r="Y65" s="643">
        <f>IF(Select2=1,Textiles!$W67,"")</f>
        <v>2.6885073026328414E-4</v>
      </c>
      <c r="Z65" s="637">
        <f>Sludge!W67</f>
        <v>0</v>
      </c>
      <c r="AA65" s="637" t="str">
        <f>IF(Select2=2,MSW!$W67,"")</f>
        <v/>
      </c>
      <c r="AB65" s="644">
        <f>Industry!$W67</f>
        <v>0</v>
      </c>
      <c r="AC65" s="645">
        <f t="shared" si="4"/>
        <v>4.3410851911720979E-3</v>
      </c>
      <c r="AD65" s="646">
        <f>Recovery_OX!R60</f>
        <v>0</v>
      </c>
      <c r="AE65" s="605"/>
      <c r="AF65" s="649">
        <f>(AC65-AD65)*(1-Recovery_OX!U60)</f>
        <v>4.3410851911720979E-3</v>
      </c>
    </row>
    <row r="66" spans="2:32">
      <c r="B66" s="597">
        <f t="shared" si="1"/>
        <v>2049</v>
      </c>
      <c r="C66" s="642">
        <f>IF(Select2=1,Food!$K68,"")</f>
        <v>1.9731353358193717E-5</v>
      </c>
      <c r="D66" s="643">
        <f>IF(Select2=1,Paper!$K68,"")</f>
        <v>9.661190911307389E-4</v>
      </c>
      <c r="E66" s="635">
        <f>IF(Select2=1,Nappies!$K68,"")</f>
        <v>3.4735235527927832E-4</v>
      </c>
      <c r="F66" s="643">
        <f>IF(Select2=1,Garden!$K68,"")</f>
        <v>0</v>
      </c>
      <c r="G66" s="635">
        <f>IF(Select2=1,Wood!$K68,"")</f>
        <v>0</v>
      </c>
      <c r="H66" s="643">
        <f>IF(Select2=1,Textiles!$K68,"")</f>
        <v>2.2874071792940211E-4</v>
      </c>
      <c r="I66" s="644">
        <f>Sludge!K68</f>
        <v>0</v>
      </c>
      <c r="J66" s="644" t="str">
        <f>IF(Select2=2,MSW!$K68,"")</f>
        <v/>
      </c>
      <c r="K66" s="644">
        <f>Industry!$K68</f>
        <v>0</v>
      </c>
      <c r="L66" s="645">
        <f t="shared" si="3"/>
        <v>1.561943517697613E-3</v>
      </c>
      <c r="M66" s="646">
        <f>Recovery_OX!C61</f>
        <v>0</v>
      </c>
      <c r="N66" s="605"/>
      <c r="O66" s="647">
        <f>(L66-M66)*(1-Recovery_OX!F61)</f>
        <v>1.561943517697613E-3</v>
      </c>
      <c r="P66" s="604"/>
      <c r="Q66" s="606"/>
      <c r="S66" s="648">
        <f t="shared" si="2"/>
        <v>2049</v>
      </c>
      <c r="T66" s="642">
        <f>IF(Select2=1,Food!$W68,"")</f>
        <v>1.3201173076400791E-5</v>
      </c>
      <c r="U66" s="643">
        <f>IF(Select2=1,Paper!$W68,"")</f>
        <v>1.9961138246502872E-3</v>
      </c>
      <c r="V66" s="635">
        <f>IF(Select2=1,Nappies!$W68,"")</f>
        <v>0</v>
      </c>
      <c r="W66" s="643">
        <f>IF(Select2=1,Garden!$W68,"")</f>
        <v>0</v>
      </c>
      <c r="X66" s="635">
        <f>IF(Select2=1,Wood!$W68,"")</f>
        <v>1.8459403591684718E-3</v>
      </c>
      <c r="Y66" s="643">
        <f>IF(Select2=1,Textiles!$W68,"")</f>
        <v>2.5067475937468726E-4</v>
      </c>
      <c r="Z66" s="637">
        <f>Sludge!W68</f>
        <v>0</v>
      </c>
      <c r="AA66" s="637" t="str">
        <f>IF(Select2=2,MSW!$W68,"")</f>
        <v/>
      </c>
      <c r="AB66" s="644">
        <f>Industry!$W68</f>
        <v>0</v>
      </c>
      <c r="AC66" s="645">
        <f t="shared" si="4"/>
        <v>4.1059301162698469E-3</v>
      </c>
      <c r="AD66" s="646">
        <f>Recovery_OX!R61</f>
        <v>0</v>
      </c>
      <c r="AE66" s="605"/>
      <c r="AF66" s="649">
        <f>(AC66-AD66)*(1-Recovery_OX!U61)</f>
        <v>4.1059301162698469E-3</v>
      </c>
    </row>
    <row r="67" spans="2:32">
      <c r="B67" s="597">
        <f t="shared" si="1"/>
        <v>2050</v>
      </c>
      <c r="C67" s="642">
        <f>IF(Select2=1,Food!$K69,"")</f>
        <v>1.3226321691409877E-5</v>
      </c>
      <c r="D67" s="643">
        <f>IF(Select2=1,Paper!$K69,"")</f>
        <v>9.0080346986345255E-4</v>
      </c>
      <c r="E67" s="635">
        <f>IF(Select2=1,Nappies!$K69,"")</f>
        <v>2.9304896111101431E-4</v>
      </c>
      <c r="F67" s="643">
        <f>IF(Select2=1,Garden!$K69,"")</f>
        <v>0</v>
      </c>
      <c r="G67" s="635">
        <f>IF(Select2=1,Wood!$K69,"")</f>
        <v>0</v>
      </c>
      <c r="H67" s="643">
        <f>IF(Select2=1,Textiles!$K69,"")</f>
        <v>2.1327643175822426E-4</v>
      </c>
      <c r="I67" s="644">
        <f>Sludge!K69</f>
        <v>0</v>
      </c>
      <c r="J67" s="644" t="str">
        <f>IF(Select2=2,MSW!$K69,"")</f>
        <v/>
      </c>
      <c r="K67" s="644">
        <f>Industry!$K69</f>
        <v>0</v>
      </c>
      <c r="L67" s="645">
        <f t="shared" si="3"/>
        <v>1.4203551844241011E-3</v>
      </c>
      <c r="M67" s="646">
        <f>Recovery_OX!C62</f>
        <v>0</v>
      </c>
      <c r="N67" s="605"/>
      <c r="O67" s="647">
        <f>(L67-M67)*(1-Recovery_OX!F62)</f>
        <v>1.4203551844241011E-3</v>
      </c>
      <c r="P67" s="604"/>
      <c r="Q67" s="606"/>
      <c r="S67" s="648">
        <f t="shared" si="2"/>
        <v>2050</v>
      </c>
      <c r="T67" s="642">
        <f>IF(Select2=1,Food!$W69,"")</f>
        <v>8.8490109442974189E-6</v>
      </c>
      <c r="U67" s="643">
        <f>IF(Select2=1,Paper!$W69,"")</f>
        <v>1.8611641939327533E-3</v>
      </c>
      <c r="V67" s="635">
        <f>IF(Select2=1,Nappies!$W69,"")</f>
        <v>0</v>
      </c>
      <c r="W67" s="643">
        <f>IF(Select2=1,Garden!$W69,"")</f>
        <v>0</v>
      </c>
      <c r="X67" s="635">
        <f>IF(Select2=1,Wood!$W69,"")</f>
        <v>1.782450008901514E-3</v>
      </c>
      <c r="Y67" s="643">
        <f>IF(Select2=1,Textiles!$W69,"")</f>
        <v>2.3372759644736907E-4</v>
      </c>
      <c r="Z67" s="637">
        <f>Sludge!W69</f>
        <v>0</v>
      </c>
      <c r="AA67" s="637" t="str">
        <f>IF(Select2=2,MSW!$W69,"")</f>
        <v/>
      </c>
      <c r="AB67" s="644">
        <f>Industry!$W69</f>
        <v>0</v>
      </c>
      <c r="AC67" s="645">
        <f t="shared" si="4"/>
        <v>3.8861908102259335E-3</v>
      </c>
      <c r="AD67" s="646">
        <f>Recovery_OX!R62</f>
        <v>0</v>
      </c>
      <c r="AE67" s="605"/>
      <c r="AF67" s="649">
        <f>(AC67-AD67)*(1-Recovery_OX!U62)</f>
        <v>3.8861908102259335E-3</v>
      </c>
    </row>
    <row r="68" spans="2:32">
      <c r="B68" s="597">
        <f t="shared" si="1"/>
        <v>2051</v>
      </c>
      <c r="C68" s="642">
        <f>IF(Select2=1,Food!$K70,"")</f>
        <v>8.8658685650680442E-6</v>
      </c>
      <c r="D68" s="643">
        <f>IF(Select2=1,Paper!$K70,"")</f>
        <v>8.3990358825051733E-4</v>
      </c>
      <c r="E68" s="635">
        <f>IF(Select2=1,Nappies!$K70,"")</f>
        <v>2.4723509802948465E-4</v>
      </c>
      <c r="F68" s="643">
        <f>IF(Select2=1,Garden!$K70,"")</f>
        <v>0</v>
      </c>
      <c r="G68" s="635">
        <f>IF(Select2=1,Wood!$K70,"")</f>
        <v>0</v>
      </c>
      <c r="H68" s="643">
        <f>IF(Select2=1,Textiles!$K70,"")</f>
        <v>1.98857626902961E-4</v>
      </c>
      <c r="I68" s="644">
        <f>Sludge!K70</f>
        <v>0</v>
      </c>
      <c r="J68" s="644" t="str">
        <f>IF(Select2=2,MSW!$K70,"")</f>
        <v/>
      </c>
      <c r="K68" s="644">
        <f>Industry!$K70</f>
        <v>0</v>
      </c>
      <c r="L68" s="645">
        <f t="shared" si="3"/>
        <v>1.2948621817480308E-3</v>
      </c>
      <c r="M68" s="646">
        <f>Recovery_OX!C63</f>
        <v>0</v>
      </c>
      <c r="N68" s="605"/>
      <c r="O68" s="647">
        <f>(L68-M68)*(1-Recovery_OX!F63)</f>
        <v>1.2948621817480308E-3</v>
      </c>
      <c r="P68" s="604"/>
      <c r="Q68" s="606"/>
      <c r="S68" s="648">
        <f t="shared" si="2"/>
        <v>2051</v>
      </c>
      <c r="T68" s="642">
        <f>IF(Select2=1,Food!$W70,"")</f>
        <v>5.9316694235513228E-6</v>
      </c>
      <c r="U68" s="643">
        <f>IF(Select2=1,Paper!$W70,"")</f>
        <v>1.7353379922531351E-3</v>
      </c>
      <c r="V68" s="635">
        <f>IF(Select2=1,Nappies!$W70,"")</f>
        <v>0</v>
      </c>
      <c r="W68" s="643">
        <f>IF(Select2=1,Garden!$W70,"")</f>
        <v>0</v>
      </c>
      <c r="X68" s="635">
        <f>IF(Select2=1,Wood!$W70,"")</f>
        <v>1.7211433828036491E-3</v>
      </c>
      <c r="Y68" s="643">
        <f>IF(Select2=1,Textiles!$W70,"")</f>
        <v>2.1792616646899838E-4</v>
      </c>
      <c r="Z68" s="637">
        <f>Sludge!W70</f>
        <v>0</v>
      </c>
      <c r="AA68" s="637" t="str">
        <f>IF(Select2=2,MSW!$W70,"")</f>
        <v/>
      </c>
      <c r="AB68" s="644">
        <f>Industry!$W70</f>
        <v>0</v>
      </c>
      <c r="AC68" s="645">
        <f t="shared" si="4"/>
        <v>3.6803392109493339E-3</v>
      </c>
      <c r="AD68" s="646">
        <f>Recovery_OX!R63</f>
        <v>0</v>
      </c>
      <c r="AE68" s="605"/>
      <c r="AF68" s="649">
        <f>(AC68-AD68)*(1-Recovery_OX!U63)</f>
        <v>3.6803392109493339E-3</v>
      </c>
    </row>
    <row r="69" spans="2:32">
      <c r="B69" s="597">
        <f t="shared" si="1"/>
        <v>2052</v>
      </c>
      <c r="C69" s="642">
        <f>IF(Select2=1,Food!$K71,"")</f>
        <v>5.942969424682339E-6</v>
      </c>
      <c r="D69" s="643">
        <f>IF(Select2=1,Paper!$K71,"")</f>
        <v>7.8312091500161245E-4</v>
      </c>
      <c r="E69" s="635">
        <f>IF(Select2=1,Nappies!$K71,"")</f>
        <v>2.085835536352341E-4</v>
      </c>
      <c r="F69" s="643">
        <f>IF(Select2=1,Garden!$K71,"")</f>
        <v>0</v>
      </c>
      <c r="G69" s="635">
        <f>IF(Select2=1,Wood!$K71,"")</f>
        <v>0</v>
      </c>
      <c r="H69" s="643">
        <f>IF(Select2=1,Textiles!$K71,"")</f>
        <v>1.8541362236548369E-4</v>
      </c>
      <c r="I69" s="644">
        <f>Sludge!K71</f>
        <v>0</v>
      </c>
      <c r="J69" s="644" t="str">
        <f>IF(Select2=2,MSW!$K71,"")</f>
        <v/>
      </c>
      <c r="K69" s="644">
        <f>Industry!$K71</f>
        <v>0</v>
      </c>
      <c r="L69" s="645">
        <f t="shared" si="3"/>
        <v>1.1830610604270126E-3</v>
      </c>
      <c r="M69" s="646">
        <f>Recovery_OX!C64</f>
        <v>0</v>
      </c>
      <c r="N69" s="605"/>
      <c r="O69" s="647">
        <f>(L69-M69)*(1-Recovery_OX!F64)</f>
        <v>1.1830610604270126E-3</v>
      </c>
      <c r="P69" s="604"/>
      <c r="Q69" s="606"/>
      <c r="S69" s="648">
        <f t="shared" si="2"/>
        <v>2052</v>
      </c>
      <c r="T69" s="642">
        <f>IF(Select2=1,Food!$W71,"")</f>
        <v>3.9761169210631165E-6</v>
      </c>
      <c r="U69" s="643">
        <f>IF(Select2=1,Paper!$W71,"")</f>
        <v>1.6180184194248197E-3</v>
      </c>
      <c r="V69" s="635">
        <f>IF(Select2=1,Nappies!$W71,"")</f>
        <v>0</v>
      </c>
      <c r="W69" s="643">
        <f>IF(Select2=1,Garden!$W71,"")</f>
        <v>0</v>
      </c>
      <c r="X69" s="635">
        <f>IF(Select2=1,Wood!$W71,"")</f>
        <v>1.6619453725910741E-3</v>
      </c>
      <c r="Y69" s="643">
        <f>IF(Select2=1,Textiles!$W71,"")</f>
        <v>2.0319301081148897E-4</v>
      </c>
      <c r="Z69" s="637">
        <f>Sludge!W71</f>
        <v>0</v>
      </c>
      <c r="AA69" s="637" t="str">
        <f>IF(Select2=2,MSW!$W71,"")</f>
        <v/>
      </c>
      <c r="AB69" s="644">
        <f>Industry!$W71</f>
        <v>0</v>
      </c>
      <c r="AC69" s="645">
        <f t="shared" si="4"/>
        <v>3.4871329197484454E-3</v>
      </c>
      <c r="AD69" s="646">
        <f>Recovery_OX!R64</f>
        <v>0</v>
      </c>
      <c r="AE69" s="605"/>
      <c r="AF69" s="649">
        <f>(AC69-AD69)*(1-Recovery_OX!U64)</f>
        <v>3.4871329197484454E-3</v>
      </c>
    </row>
    <row r="70" spans="2:32">
      <c r="B70" s="597">
        <f t="shared" si="1"/>
        <v>2053</v>
      </c>
      <c r="C70" s="642">
        <f>IF(Select2=1,Food!$K72,"")</f>
        <v>3.9836915383414619E-6</v>
      </c>
      <c r="D70" s="643">
        <f>IF(Select2=1,Paper!$K72,"")</f>
        <v>7.3017710138659491E-4</v>
      </c>
      <c r="E70" s="635">
        <f>IF(Select2=1,Nappies!$K72,"")</f>
        <v>1.7597460552269174E-4</v>
      </c>
      <c r="F70" s="643">
        <f>IF(Select2=1,Garden!$K72,"")</f>
        <v>0</v>
      </c>
      <c r="G70" s="635">
        <f>IF(Select2=1,Wood!$K72,"")</f>
        <v>0</v>
      </c>
      <c r="H70" s="643">
        <f>IF(Select2=1,Textiles!$K72,"")</f>
        <v>1.7287851561995229E-4</v>
      </c>
      <c r="I70" s="644">
        <f>Sludge!K72</f>
        <v>0</v>
      </c>
      <c r="J70" s="644" t="str">
        <f>IF(Select2=2,MSW!$K72,"")</f>
        <v/>
      </c>
      <c r="K70" s="644">
        <f>Industry!$K72</f>
        <v>0</v>
      </c>
      <c r="L70" s="645">
        <f t="shared" si="3"/>
        <v>1.0830139140675804E-3</v>
      </c>
      <c r="M70" s="646">
        <f>Recovery_OX!C65</f>
        <v>0</v>
      </c>
      <c r="N70" s="605"/>
      <c r="O70" s="647">
        <f>(L70-M70)*(1-Recovery_OX!F65)</f>
        <v>1.0830139140675804E-3</v>
      </c>
      <c r="P70" s="604"/>
      <c r="Q70" s="606"/>
      <c r="S70" s="648">
        <f t="shared" si="2"/>
        <v>2053</v>
      </c>
      <c r="T70" s="642">
        <f>IF(Select2=1,Food!$W72,"")</f>
        <v>2.6652708775701127E-6</v>
      </c>
      <c r="U70" s="643">
        <f>IF(Select2=1,Paper!$W72,"")</f>
        <v>1.5086303747656924E-3</v>
      </c>
      <c r="V70" s="635">
        <f>IF(Select2=1,Nappies!$W72,"")</f>
        <v>0</v>
      </c>
      <c r="W70" s="643">
        <f>IF(Select2=1,Garden!$W72,"")</f>
        <v>0</v>
      </c>
      <c r="X70" s="635">
        <f>IF(Select2=1,Wood!$W72,"")</f>
        <v>1.6047834532981402E-3</v>
      </c>
      <c r="Y70" s="643">
        <f>IF(Select2=1,Textiles!$W72,"")</f>
        <v>1.8945590752871482E-4</v>
      </c>
      <c r="Z70" s="637">
        <f>Sludge!W72</f>
        <v>0</v>
      </c>
      <c r="AA70" s="637" t="str">
        <f>IF(Select2=2,MSW!$W72,"")</f>
        <v/>
      </c>
      <c r="AB70" s="644">
        <f>Industry!$W72</f>
        <v>0</v>
      </c>
      <c r="AC70" s="645">
        <f t="shared" si="4"/>
        <v>3.3055350064701175E-3</v>
      </c>
      <c r="AD70" s="646">
        <f>Recovery_OX!R65</f>
        <v>0</v>
      </c>
      <c r="AE70" s="605"/>
      <c r="AF70" s="649">
        <f>(AC70-AD70)*(1-Recovery_OX!U65)</f>
        <v>3.3055350064701175E-3</v>
      </c>
    </row>
    <row r="71" spans="2:32">
      <c r="B71" s="597">
        <f t="shared" si="1"/>
        <v>2054</v>
      </c>
      <c r="C71" s="642">
        <f>IF(Select2=1,Food!$K73,"")</f>
        <v>2.6703482953728356E-6</v>
      </c>
      <c r="D71" s="643">
        <f>IF(Select2=1,Paper!$K73,"")</f>
        <v>6.8081261676970002E-4</v>
      </c>
      <c r="E71" s="635">
        <f>IF(Select2=1,Nappies!$K73,"")</f>
        <v>1.484635832939227E-4</v>
      </c>
      <c r="F71" s="643">
        <f>IF(Select2=1,Garden!$K73,"")</f>
        <v>0</v>
      </c>
      <c r="G71" s="635">
        <f>IF(Select2=1,Wood!$K73,"")</f>
        <v>0</v>
      </c>
      <c r="H71" s="643">
        <f>IF(Select2=1,Textiles!$K73,"")</f>
        <v>1.6119085955855749E-4</v>
      </c>
      <c r="I71" s="644">
        <f>Sludge!K73</f>
        <v>0</v>
      </c>
      <c r="J71" s="644" t="str">
        <f>IF(Select2=2,MSW!$K73,"")</f>
        <v/>
      </c>
      <c r="K71" s="644">
        <f>Industry!$K73</f>
        <v>0</v>
      </c>
      <c r="L71" s="645">
        <f t="shared" si="3"/>
        <v>9.9313740791755309E-4</v>
      </c>
      <c r="M71" s="646">
        <f>Recovery_OX!C66</f>
        <v>0</v>
      </c>
      <c r="N71" s="605"/>
      <c r="O71" s="647">
        <f>(L71-M71)*(1-Recovery_OX!F66)</f>
        <v>9.9313740791755309E-4</v>
      </c>
      <c r="P71" s="604"/>
      <c r="Q71" s="606"/>
      <c r="S71" s="648">
        <f t="shared" si="2"/>
        <v>2054</v>
      </c>
      <c r="T71" s="642">
        <f>IF(Select2=1,Food!$W73,"")</f>
        <v>1.7865844973502468E-6</v>
      </c>
      <c r="U71" s="643">
        <f>IF(Select2=1,Paper!$W73,"")</f>
        <v>1.4066376379539263E-3</v>
      </c>
      <c r="V71" s="635">
        <f>IF(Select2=1,Nappies!$W73,"")</f>
        <v>0</v>
      </c>
      <c r="W71" s="643">
        <f>IF(Select2=1,Garden!$W73,"")</f>
        <v>0</v>
      </c>
      <c r="X71" s="635">
        <f>IF(Select2=1,Wood!$W73,"")</f>
        <v>1.5495875944252055E-3</v>
      </c>
      <c r="Y71" s="643">
        <f>IF(Select2=1,Textiles!$W73,"")</f>
        <v>1.7664751732444656E-4</v>
      </c>
      <c r="Z71" s="637">
        <f>Sludge!W73</f>
        <v>0</v>
      </c>
      <c r="AA71" s="637" t="str">
        <f>IF(Select2=2,MSW!$W73,"")</f>
        <v/>
      </c>
      <c r="AB71" s="644">
        <f>Industry!$W73</f>
        <v>0</v>
      </c>
      <c r="AC71" s="645">
        <f t="shared" si="4"/>
        <v>3.1346593342009288E-3</v>
      </c>
      <c r="AD71" s="646">
        <f>Recovery_OX!R66</f>
        <v>0</v>
      </c>
      <c r="AE71" s="605"/>
      <c r="AF71" s="649">
        <f>(AC71-AD71)*(1-Recovery_OX!U66)</f>
        <v>3.1346593342009288E-3</v>
      </c>
    </row>
    <row r="72" spans="2:32">
      <c r="B72" s="597">
        <f t="shared" si="1"/>
        <v>2055</v>
      </c>
      <c r="C72" s="642">
        <f>IF(Select2=1,Food!$K74,"")</f>
        <v>1.7899879922855101E-6</v>
      </c>
      <c r="D72" s="643">
        <f>IF(Select2=1,Paper!$K74,"")</f>
        <v>6.3478547639006511E-4</v>
      </c>
      <c r="E72" s="635">
        <f>IF(Select2=1,Nappies!$K74,"")</f>
        <v>1.2525350177090922E-4</v>
      </c>
      <c r="F72" s="643">
        <f>IF(Select2=1,Garden!$K74,"")</f>
        <v>0</v>
      </c>
      <c r="G72" s="635">
        <f>IF(Select2=1,Wood!$K74,"")</f>
        <v>0</v>
      </c>
      <c r="H72" s="643">
        <f>IF(Select2=1,Textiles!$K74,"")</f>
        <v>1.5029336127772664E-4</v>
      </c>
      <c r="I72" s="644">
        <f>Sludge!K74</f>
        <v>0</v>
      </c>
      <c r="J72" s="644" t="str">
        <f>IF(Select2=2,MSW!$K74,"")</f>
        <v/>
      </c>
      <c r="K72" s="644">
        <f>Industry!$K74</f>
        <v>0</v>
      </c>
      <c r="L72" s="645">
        <f t="shared" si="3"/>
        <v>9.1212232743098642E-4</v>
      </c>
      <c r="M72" s="646">
        <f>Recovery_OX!C67</f>
        <v>0</v>
      </c>
      <c r="N72" s="605"/>
      <c r="O72" s="647">
        <f>(L72-M72)*(1-Recovery_OX!F67)</f>
        <v>9.1212232743098642E-4</v>
      </c>
      <c r="P72" s="604"/>
      <c r="Q72" s="606"/>
      <c r="S72" s="648">
        <f t="shared" si="2"/>
        <v>2055</v>
      </c>
      <c r="T72" s="642">
        <f>IF(Select2=1,Food!$W74,"")</f>
        <v>1.1975834025103771E-6</v>
      </c>
      <c r="U72" s="643">
        <f>IF(Select2=1,Paper!$W74,"")</f>
        <v>1.3115402404753418E-3</v>
      </c>
      <c r="V72" s="635">
        <f>IF(Select2=1,Nappies!$W74,"")</f>
        <v>0</v>
      </c>
      <c r="W72" s="643">
        <f>IF(Select2=1,Garden!$W74,"")</f>
        <v>0</v>
      </c>
      <c r="X72" s="635">
        <f>IF(Select2=1,Wood!$W74,"")</f>
        <v>1.496290174142512E-3</v>
      </c>
      <c r="Y72" s="643">
        <f>IF(Select2=1,Textiles!$W74,"")</f>
        <v>1.6470505345504287E-4</v>
      </c>
      <c r="Z72" s="637">
        <f>Sludge!W74</f>
        <v>0</v>
      </c>
      <c r="AA72" s="637" t="str">
        <f>IF(Select2=2,MSW!$W74,"")</f>
        <v/>
      </c>
      <c r="AB72" s="644">
        <f>Industry!$W74</f>
        <v>0</v>
      </c>
      <c r="AC72" s="645">
        <f t="shared" si="4"/>
        <v>2.9737330514754069E-3</v>
      </c>
      <c r="AD72" s="646">
        <f>Recovery_OX!R67</f>
        <v>0</v>
      </c>
      <c r="AE72" s="605"/>
      <c r="AF72" s="649">
        <f>(AC72-AD72)*(1-Recovery_OX!U67)</f>
        <v>2.9737330514754069E-3</v>
      </c>
    </row>
    <row r="73" spans="2:32">
      <c r="B73" s="597">
        <f t="shared" si="1"/>
        <v>2056</v>
      </c>
      <c r="C73" s="642">
        <f>IF(Select2=1,Food!$K75,"")</f>
        <v>1.1998648333920648E-6</v>
      </c>
      <c r="D73" s="643">
        <f>IF(Select2=1,Paper!$K75,"")</f>
        <v>5.9187005515214997E-4</v>
      </c>
      <c r="E73" s="635">
        <f>IF(Select2=1,Nappies!$K75,"")</f>
        <v>1.0567197259960895E-4</v>
      </c>
      <c r="F73" s="643">
        <f>IF(Select2=1,Garden!$K75,"")</f>
        <v>0</v>
      </c>
      <c r="G73" s="635">
        <f>IF(Select2=1,Wood!$K75,"")</f>
        <v>0</v>
      </c>
      <c r="H73" s="643">
        <f>IF(Select2=1,Textiles!$K75,"")</f>
        <v>1.4013260122824428E-4</v>
      </c>
      <c r="I73" s="644">
        <f>Sludge!K75</f>
        <v>0</v>
      </c>
      <c r="J73" s="644" t="str">
        <f>IF(Select2=2,MSW!$K75,"")</f>
        <v/>
      </c>
      <c r="K73" s="644">
        <f>Industry!$K75</f>
        <v>0</v>
      </c>
      <c r="L73" s="645">
        <f t="shared" si="3"/>
        <v>8.3887449381339521E-4</v>
      </c>
      <c r="M73" s="646">
        <f>Recovery_OX!C68</f>
        <v>0</v>
      </c>
      <c r="N73" s="605"/>
      <c r="O73" s="647">
        <f>(L73-M73)*(1-Recovery_OX!F68)</f>
        <v>8.3887449381339521E-4</v>
      </c>
      <c r="P73" s="604"/>
      <c r="Q73" s="606"/>
      <c r="S73" s="648">
        <f t="shared" si="2"/>
        <v>2056</v>
      </c>
      <c r="T73" s="642">
        <f>IF(Select2=1,Food!$W75,"")</f>
        <v>8.0276416150227347E-7</v>
      </c>
      <c r="U73" s="643">
        <f>IF(Select2=1,Paper!$W75,"")</f>
        <v>1.2228720147771698E-3</v>
      </c>
      <c r="V73" s="635">
        <f>IF(Select2=1,Nappies!$W75,"")</f>
        <v>0</v>
      </c>
      <c r="W73" s="643">
        <f>IF(Select2=1,Garden!$W75,"")</f>
        <v>0</v>
      </c>
      <c r="X73" s="635">
        <f>IF(Select2=1,Wood!$W75,"")</f>
        <v>1.4448258964449871E-3</v>
      </c>
      <c r="Y73" s="643">
        <f>IF(Select2=1,Textiles!$W75,"")</f>
        <v>1.5356997394876083E-4</v>
      </c>
      <c r="Z73" s="637">
        <f>Sludge!W75</f>
        <v>0</v>
      </c>
      <c r="AA73" s="637" t="str">
        <f>IF(Select2=2,MSW!$W75,"")</f>
        <v/>
      </c>
      <c r="AB73" s="644">
        <f>Industry!$W75</f>
        <v>0</v>
      </c>
      <c r="AC73" s="645">
        <f t="shared" si="4"/>
        <v>2.8220706493324202E-3</v>
      </c>
      <c r="AD73" s="646">
        <f>Recovery_OX!R68</f>
        <v>0</v>
      </c>
      <c r="AE73" s="605"/>
      <c r="AF73" s="649">
        <f>(AC73-AD73)*(1-Recovery_OX!U68)</f>
        <v>2.8220706493324202E-3</v>
      </c>
    </row>
    <row r="74" spans="2:32">
      <c r="B74" s="597">
        <f t="shared" si="1"/>
        <v>2057</v>
      </c>
      <c r="C74" s="642">
        <f>IF(Select2=1,Food!$K76,"")</f>
        <v>8.0429345035591354E-7</v>
      </c>
      <c r="D74" s="643">
        <f>IF(Select2=1,Paper!$K76,"")</f>
        <v>5.5185598161125731E-4</v>
      </c>
      <c r="E74" s="635">
        <f>IF(Select2=1,Nappies!$K76,"")</f>
        <v>8.9151725382627175E-5</v>
      </c>
      <c r="F74" s="643">
        <f>IF(Select2=1,Garden!$K76,"")</f>
        <v>0</v>
      </c>
      <c r="G74" s="635">
        <f>IF(Select2=1,Wood!$K76,"")</f>
        <v>0</v>
      </c>
      <c r="H74" s="643">
        <f>IF(Select2=1,Textiles!$K76,"")</f>
        <v>1.3065877135255967E-4</v>
      </c>
      <c r="I74" s="644">
        <f>Sludge!K76</f>
        <v>0</v>
      </c>
      <c r="J74" s="644" t="str">
        <f>IF(Select2=2,MSW!$K76,"")</f>
        <v/>
      </c>
      <c r="K74" s="644">
        <f>Industry!$K76</f>
        <v>0</v>
      </c>
      <c r="L74" s="645">
        <f t="shared" si="3"/>
        <v>7.7247077179680012E-4</v>
      </c>
      <c r="M74" s="646">
        <f>Recovery_OX!C69</f>
        <v>0</v>
      </c>
      <c r="N74" s="605"/>
      <c r="O74" s="647">
        <f>(L74-M74)*(1-Recovery_OX!F69)</f>
        <v>7.7247077179680012E-4</v>
      </c>
      <c r="P74" s="604"/>
      <c r="Q74" s="606"/>
      <c r="S74" s="648">
        <f t="shared" si="2"/>
        <v>2057</v>
      </c>
      <c r="T74" s="642">
        <f>IF(Select2=1,Food!$W76,"")</f>
        <v>5.3810890969396542E-7</v>
      </c>
      <c r="U74" s="643">
        <f>IF(Select2=1,Paper!$W76,"")</f>
        <v>1.1401983091141685E-3</v>
      </c>
      <c r="V74" s="635">
        <f>IF(Select2=1,Nappies!$W76,"")</f>
        <v>0</v>
      </c>
      <c r="W74" s="643">
        <f>IF(Select2=1,Garden!$W76,"")</f>
        <v>0</v>
      </c>
      <c r="X74" s="635">
        <f>IF(Select2=1,Wood!$W76,"")</f>
        <v>1.3951317111564731E-3</v>
      </c>
      <c r="Y74" s="643">
        <f>IF(Select2=1,Textiles!$W76,"")</f>
        <v>1.4318769463294206E-4</v>
      </c>
      <c r="Z74" s="637">
        <f>Sludge!W76</f>
        <v>0</v>
      </c>
      <c r="AA74" s="637" t="str">
        <f>IF(Select2=2,MSW!$W76,"")</f>
        <v/>
      </c>
      <c r="AB74" s="644">
        <f>Industry!$W76</f>
        <v>0</v>
      </c>
      <c r="AC74" s="645">
        <f t="shared" si="4"/>
        <v>2.6790558238132781E-3</v>
      </c>
      <c r="AD74" s="646">
        <f>Recovery_OX!R69</f>
        <v>0</v>
      </c>
      <c r="AE74" s="605"/>
      <c r="AF74" s="649">
        <f>(AC74-AD74)*(1-Recovery_OX!U69)</f>
        <v>2.6790558238132781E-3</v>
      </c>
    </row>
    <row r="75" spans="2:32">
      <c r="B75" s="597">
        <f t="shared" si="1"/>
        <v>2058</v>
      </c>
      <c r="C75" s="642">
        <f>IF(Select2=1,Food!$K77,"")</f>
        <v>5.391340226687392E-7</v>
      </c>
      <c r="D75" s="643">
        <f>IF(Select2=1,Paper!$K77,"")</f>
        <v>5.1454710673246701E-4</v>
      </c>
      <c r="E75" s="635">
        <f>IF(Select2=1,Nappies!$K77,"")</f>
        <v>7.5214174044185316E-5</v>
      </c>
      <c r="F75" s="643">
        <f>IF(Select2=1,Garden!$K77,"")</f>
        <v>0</v>
      </c>
      <c r="G75" s="635">
        <f>IF(Select2=1,Wood!$K77,"")</f>
        <v>0</v>
      </c>
      <c r="H75" s="643">
        <f>IF(Select2=1,Textiles!$K77,"")</f>
        <v>1.21825430925631E-4</v>
      </c>
      <c r="I75" s="644">
        <f>Sludge!K77</f>
        <v>0</v>
      </c>
      <c r="J75" s="644" t="str">
        <f>IF(Select2=2,MSW!$K77,"")</f>
        <v/>
      </c>
      <c r="K75" s="644">
        <f>Industry!$K77</f>
        <v>0</v>
      </c>
      <c r="L75" s="645">
        <f t="shared" si="3"/>
        <v>7.1212584572495207E-4</v>
      </c>
      <c r="M75" s="646">
        <f>Recovery_OX!C70</f>
        <v>0</v>
      </c>
      <c r="N75" s="605"/>
      <c r="O75" s="647">
        <f>(L75-M75)*(1-Recovery_OX!F70)</f>
        <v>7.1212584572495207E-4</v>
      </c>
      <c r="P75" s="604"/>
      <c r="Q75" s="606"/>
      <c r="S75" s="648">
        <f t="shared" si="2"/>
        <v>2058</v>
      </c>
      <c r="T75" s="642">
        <f>IF(Select2=1,Food!$W77,"")</f>
        <v>3.6070518911824656E-7</v>
      </c>
      <c r="U75" s="643">
        <f>IF(Select2=1,Paper!$W77,"")</f>
        <v>1.0631138568852629E-3</v>
      </c>
      <c r="V75" s="635">
        <f>IF(Select2=1,Nappies!$W77,"")</f>
        <v>0</v>
      </c>
      <c r="W75" s="643">
        <f>IF(Select2=1,Garden!$W77,"")</f>
        <v>0</v>
      </c>
      <c r="X75" s="635">
        <f>IF(Select2=1,Wood!$W77,"")</f>
        <v>1.3471467366853772E-3</v>
      </c>
      <c r="Y75" s="643">
        <f>IF(Select2=1,Textiles!$W77,"")</f>
        <v>1.3350732156233532E-4</v>
      </c>
      <c r="Z75" s="637">
        <f>Sludge!W77</f>
        <v>0</v>
      </c>
      <c r="AA75" s="637" t="str">
        <f>IF(Select2=2,MSW!$W77,"")</f>
        <v/>
      </c>
      <c r="AB75" s="644">
        <f>Industry!$W77</f>
        <v>0</v>
      </c>
      <c r="AC75" s="645">
        <f t="shared" si="4"/>
        <v>2.5441286203220937E-3</v>
      </c>
      <c r="AD75" s="646">
        <f>Recovery_OX!R70</f>
        <v>0</v>
      </c>
      <c r="AE75" s="605"/>
      <c r="AF75" s="649">
        <f>(AC75-AD75)*(1-Recovery_OX!U70)</f>
        <v>2.5441286203220937E-3</v>
      </c>
    </row>
    <row r="76" spans="2:32">
      <c r="B76" s="597">
        <f t="shared" si="1"/>
        <v>2059</v>
      </c>
      <c r="C76" s="642">
        <f>IF(Select2=1,Food!$K78,"")</f>
        <v>3.6139234289468872E-7</v>
      </c>
      <c r="D76" s="643">
        <f>IF(Select2=1,Paper!$K78,"")</f>
        <v>4.7976054236783855E-4</v>
      </c>
      <c r="E76" s="635">
        <f>IF(Select2=1,Nappies!$K78,"")</f>
        <v>6.3455552350436082E-5</v>
      </c>
      <c r="F76" s="643">
        <f>IF(Select2=1,Garden!$K78,"")</f>
        <v>0</v>
      </c>
      <c r="G76" s="635">
        <f>IF(Select2=1,Wood!$K78,"")</f>
        <v>0</v>
      </c>
      <c r="H76" s="643">
        <f>IF(Select2=1,Textiles!$K78,"")</f>
        <v>1.1358927890243733E-4</v>
      </c>
      <c r="I76" s="644">
        <f>Sludge!K78</f>
        <v>0</v>
      </c>
      <c r="J76" s="644" t="str">
        <f>IF(Select2=2,MSW!$K78,"")</f>
        <v/>
      </c>
      <c r="K76" s="644">
        <f>Industry!$K78</f>
        <v>0</v>
      </c>
      <c r="L76" s="645">
        <f t="shared" si="3"/>
        <v>6.5716676596360671E-4</v>
      </c>
      <c r="M76" s="646">
        <f>Recovery_OX!C71</f>
        <v>0</v>
      </c>
      <c r="N76" s="605"/>
      <c r="O76" s="647">
        <f>(L76-M76)*(1-Recovery_OX!F71)</f>
        <v>6.5716676596360671E-4</v>
      </c>
      <c r="P76" s="604"/>
      <c r="Q76" s="606"/>
      <c r="S76" s="648">
        <f t="shared" si="2"/>
        <v>2059</v>
      </c>
      <c r="T76" s="642">
        <f>IF(Select2=1,Food!$W78,"")</f>
        <v>2.4178791897503706E-7</v>
      </c>
      <c r="U76" s="643">
        <f>IF(Select2=1,Paper!$W78,"")</f>
        <v>9.9124079001619569E-4</v>
      </c>
      <c r="V76" s="635">
        <f>IF(Select2=1,Nappies!$W78,"")</f>
        <v>0</v>
      </c>
      <c r="W76" s="643">
        <f>IF(Select2=1,Garden!$W78,"")</f>
        <v>0</v>
      </c>
      <c r="X76" s="635">
        <f>IF(Select2=1,Wood!$W78,"")</f>
        <v>1.3008121854371059E-3</v>
      </c>
      <c r="Y76" s="643">
        <f>IF(Select2=1,Textiles!$W78,"")</f>
        <v>1.2448140153691761E-4</v>
      </c>
      <c r="Z76" s="637">
        <f>Sludge!W78</f>
        <v>0</v>
      </c>
      <c r="AA76" s="637" t="str">
        <f>IF(Select2=2,MSW!$W78,"")</f>
        <v/>
      </c>
      <c r="AB76" s="644">
        <f>Industry!$W78</f>
        <v>0</v>
      </c>
      <c r="AC76" s="645">
        <f t="shared" si="4"/>
        <v>2.4167761649091942E-3</v>
      </c>
      <c r="AD76" s="646">
        <f>Recovery_OX!R71</f>
        <v>0</v>
      </c>
      <c r="AE76" s="605"/>
      <c r="AF76" s="649">
        <f>(AC76-AD76)*(1-Recovery_OX!U71)</f>
        <v>2.4167761649091942E-3</v>
      </c>
    </row>
    <row r="77" spans="2:32">
      <c r="B77" s="597">
        <f t="shared" si="1"/>
        <v>2060</v>
      </c>
      <c r="C77" s="642">
        <f>IF(Select2=1,Food!$K79,"")</f>
        <v>2.4224853192609527E-7</v>
      </c>
      <c r="D77" s="643">
        <f>IF(Select2=1,Paper!$K79,"")</f>
        <v>4.4732576473849848E-4</v>
      </c>
      <c r="E77" s="635">
        <f>IF(Select2=1,Nappies!$K79,"")</f>
        <v>5.3535216935752885E-5</v>
      </c>
      <c r="F77" s="643">
        <f>IF(Select2=1,Garden!$K79,"")</f>
        <v>0</v>
      </c>
      <c r="G77" s="635">
        <f>IF(Select2=1,Wood!$K79,"")</f>
        <v>0</v>
      </c>
      <c r="H77" s="643">
        <f>IF(Select2=1,Textiles!$K79,"")</f>
        <v>1.0590994165620567E-4</v>
      </c>
      <c r="I77" s="644">
        <f>Sludge!K79</f>
        <v>0</v>
      </c>
      <c r="J77" s="644" t="str">
        <f>IF(Select2=2,MSW!$K79,"")</f>
        <v/>
      </c>
      <c r="K77" s="644">
        <f>Industry!$K79</f>
        <v>0</v>
      </c>
      <c r="L77" s="645">
        <f t="shared" si="3"/>
        <v>6.0701317186238315E-4</v>
      </c>
      <c r="M77" s="646">
        <f>Recovery_OX!C72</f>
        <v>0</v>
      </c>
      <c r="N77" s="605"/>
      <c r="O77" s="647">
        <f>(L77-M77)*(1-Recovery_OX!F72)</f>
        <v>6.0701317186238315E-4</v>
      </c>
      <c r="P77" s="604"/>
      <c r="Q77" s="606"/>
      <c r="S77" s="648">
        <f t="shared" si="2"/>
        <v>2060</v>
      </c>
      <c r="T77" s="642">
        <f>IF(Select2=1,Food!$W79,"")</f>
        <v>1.6207528897820827E-7</v>
      </c>
      <c r="U77" s="643">
        <f>IF(Select2=1,Paper!$W79,"")</f>
        <v>9.2422678664979077E-4</v>
      </c>
      <c r="V77" s="635">
        <f>IF(Select2=1,Nappies!$W79,"")</f>
        <v>0</v>
      </c>
      <c r="W77" s="643">
        <f>IF(Select2=1,Garden!$W79,"")</f>
        <v>0</v>
      </c>
      <c r="X77" s="635">
        <f>IF(Select2=1,Wood!$W79,"")</f>
        <v>1.2560712917919115E-3</v>
      </c>
      <c r="Y77" s="643">
        <f>IF(Select2=1,Textiles!$W79,"")</f>
        <v>1.1606568948625281E-4</v>
      </c>
      <c r="Z77" s="637">
        <f>Sludge!W79</f>
        <v>0</v>
      </c>
      <c r="AA77" s="637" t="str">
        <f>IF(Select2=2,MSW!$W79,"")</f>
        <v/>
      </c>
      <c r="AB77" s="644">
        <f>Industry!$W79</f>
        <v>0</v>
      </c>
      <c r="AC77" s="645">
        <f t="shared" si="4"/>
        <v>2.2965258432169331E-3</v>
      </c>
      <c r="AD77" s="646">
        <f>Recovery_OX!R72</f>
        <v>0</v>
      </c>
      <c r="AE77" s="605"/>
      <c r="AF77" s="649">
        <f>(AC77-AD77)*(1-Recovery_OX!U72)</f>
        <v>2.2965258432169331E-3</v>
      </c>
    </row>
    <row r="78" spans="2:32">
      <c r="B78" s="597">
        <f t="shared" si="1"/>
        <v>2061</v>
      </c>
      <c r="C78" s="642">
        <f>IF(Select2=1,Food!$K80,"")</f>
        <v>1.6238404707276624E-7</v>
      </c>
      <c r="D78" s="643">
        <f>IF(Select2=1,Paper!$K80,"")</f>
        <v>4.1708377852687817E-4</v>
      </c>
      <c r="E78" s="635">
        <f>IF(Select2=1,Nappies!$K80,"")</f>
        <v>4.5165778977549578E-5</v>
      </c>
      <c r="F78" s="643">
        <f>IF(Select2=1,Garden!$K80,"")</f>
        <v>0</v>
      </c>
      <c r="G78" s="635">
        <f>IF(Select2=1,Wood!$K80,"")</f>
        <v>0</v>
      </c>
      <c r="H78" s="643">
        <f>IF(Select2=1,Textiles!$K80,"")</f>
        <v>9.8749775066845719E-5</v>
      </c>
      <c r="I78" s="644">
        <f>Sludge!K80</f>
        <v>0</v>
      </c>
      <c r="J78" s="644" t="str">
        <f>IF(Select2=2,MSW!$K80,"")</f>
        <v/>
      </c>
      <c r="K78" s="644">
        <f>Industry!$K80</f>
        <v>0</v>
      </c>
      <c r="L78" s="645">
        <f t="shared" si="3"/>
        <v>5.6116171661834628E-4</v>
      </c>
      <c r="M78" s="646">
        <f>Recovery_OX!C73</f>
        <v>0</v>
      </c>
      <c r="N78" s="605"/>
      <c r="O78" s="647">
        <f>(L78-M78)*(1-Recovery_OX!F73)</f>
        <v>5.6116171661834628E-4</v>
      </c>
      <c r="P78" s="604"/>
      <c r="Q78" s="606"/>
      <c r="S78" s="648">
        <f t="shared" si="2"/>
        <v>2061</v>
      </c>
      <c r="T78" s="642">
        <f>IF(Select2=1,Food!$W80,"")</f>
        <v>1.0864231516911212E-7</v>
      </c>
      <c r="U78" s="643">
        <f>IF(Select2=1,Paper!$W80,"")</f>
        <v>8.6174334406379828E-4</v>
      </c>
      <c r="V78" s="635">
        <f>IF(Select2=1,Nappies!$W80,"")</f>
        <v>0</v>
      </c>
      <c r="W78" s="643">
        <f>IF(Select2=1,Garden!$W80,"")</f>
        <v>0</v>
      </c>
      <c r="X78" s="635">
        <f>IF(Select2=1,Wood!$W80,"")</f>
        <v>1.2128692425599078E-3</v>
      </c>
      <c r="Y78" s="643">
        <f>IF(Select2=1,Textiles!$W80,"")</f>
        <v>1.082189315801049E-4</v>
      </c>
      <c r="Z78" s="637">
        <f>Sludge!W80</f>
        <v>0</v>
      </c>
      <c r="AA78" s="637" t="str">
        <f>IF(Select2=2,MSW!$W80,"")</f>
        <v/>
      </c>
      <c r="AB78" s="644">
        <f>Industry!$W80</f>
        <v>0</v>
      </c>
      <c r="AC78" s="645">
        <f t="shared" si="4"/>
        <v>2.18294016051898E-3</v>
      </c>
      <c r="AD78" s="646">
        <f>Recovery_OX!R73</f>
        <v>0</v>
      </c>
      <c r="AE78" s="605"/>
      <c r="AF78" s="649">
        <f>(AC78-AD78)*(1-Recovery_OX!U73)</f>
        <v>2.18294016051898E-3</v>
      </c>
    </row>
    <row r="79" spans="2:32">
      <c r="B79" s="597">
        <f t="shared" si="1"/>
        <v>2062</v>
      </c>
      <c r="C79" s="642">
        <f>IF(Select2=1,Food!$K81,"")</f>
        <v>1.0884928190927008E-7</v>
      </c>
      <c r="D79" s="643">
        <f>IF(Select2=1,Paper!$K81,"")</f>
        <v>3.8888633748148245E-4</v>
      </c>
      <c r="E79" s="635">
        <f>IF(Select2=1,Nappies!$K81,"")</f>
        <v>3.8104778637527162E-5</v>
      </c>
      <c r="F79" s="643">
        <f>IF(Select2=1,Garden!$K81,"")</f>
        <v>0</v>
      </c>
      <c r="G79" s="635">
        <f>IF(Select2=1,Wood!$K81,"")</f>
        <v>0</v>
      </c>
      <c r="H79" s="643">
        <f>IF(Select2=1,Textiles!$K81,"")</f>
        <v>9.2073679989429453E-5</v>
      </c>
      <c r="I79" s="644">
        <f>Sludge!K81</f>
        <v>0</v>
      </c>
      <c r="J79" s="644" t="str">
        <f>IF(Select2=2,MSW!$K81,"")</f>
        <v/>
      </c>
      <c r="K79" s="644">
        <f>Industry!$K81</f>
        <v>0</v>
      </c>
      <c r="L79" s="645">
        <f t="shared" si="3"/>
        <v>5.1917364539034831E-4</v>
      </c>
      <c r="M79" s="646">
        <f>Recovery_OX!C74</f>
        <v>0</v>
      </c>
      <c r="N79" s="605"/>
      <c r="O79" s="647">
        <f>(L79-M79)*(1-Recovery_OX!F74)</f>
        <v>5.1917364539034831E-4</v>
      </c>
      <c r="P79" s="604"/>
      <c r="Q79" s="606"/>
      <c r="S79" s="648">
        <f t="shared" si="2"/>
        <v>2062</v>
      </c>
      <c r="T79" s="642">
        <f>IF(Select2=1,Food!$W81,"")</f>
        <v>7.2825121705577685E-8</v>
      </c>
      <c r="U79" s="643">
        <f>IF(Select2=1,Paper!$W81,"")</f>
        <v>8.0348416835017075E-4</v>
      </c>
      <c r="V79" s="635">
        <f>IF(Select2=1,Nappies!$W81,"")</f>
        <v>0</v>
      </c>
      <c r="W79" s="643">
        <f>IF(Select2=1,Garden!$W81,"")</f>
        <v>0</v>
      </c>
      <c r="X79" s="635">
        <f>IF(Select2=1,Wood!$W81,"")</f>
        <v>1.1711531098280591E-3</v>
      </c>
      <c r="Y79" s="643">
        <f>IF(Select2=1,Textiles!$W81,"")</f>
        <v>1.0090266300211448E-4</v>
      </c>
      <c r="Z79" s="637">
        <f>Sludge!W81</f>
        <v>0</v>
      </c>
      <c r="AA79" s="637" t="str">
        <f>IF(Select2=2,MSW!$W81,"")</f>
        <v/>
      </c>
      <c r="AB79" s="644">
        <f>Industry!$W81</f>
        <v>0</v>
      </c>
      <c r="AC79" s="645">
        <f t="shared" si="4"/>
        <v>2.0756127663020501E-3</v>
      </c>
      <c r="AD79" s="646">
        <f>Recovery_OX!R74</f>
        <v>0</v>
      </c>
      <c r="AE79" s="605"/>
      <c r="AF79" s="649">
        <f>(AC79-AD79)*(1-Recovery_OX!U74)</f>
        <v>2.0756127663020501E-3</v>
      </c>
    </row>
    <row r="80" spans="2:32">
      <c r="B80" s="597">
        <f t="shared" si="1"/>
        <v>2063</v>
      </c>
      <c r="C80" s="642">
        <f>IF(Select2=1,Food!$K82,"")</f>
        <v>7.2963855660368201E-8</v>
      </c>
      <c r="D80" s="643">
        <f>IF(Select2=1,Paper!$K82,"")</f>
        <v>3.6259521771359315E-4</v>
      </c>
      <c r="E80" s="635">
        <f>IF(Select2=1,Nappies!$K82,"")</f>
        <v>3.2147661080675156E-5</v>
      </c>
      <c r="F80" s="643">
        <f>IF(Select2=1,Garden!$K82,"")</f>
        <v>0</v>
      </c>
      <c r="G80" s="635">
        <f>IF(Select2=1,Wood!$K82,"")</f>
        <v>0</v>
      </c>
      <c r="H80" s="643">
        <f>IF(Select2=1,Textiles!$K82,"")</f>
        <v>8.5848930198142005E-5</v>
      </c>
      <c r="I80" s="644">
        <f>Sludge!K82</f>
        <v>0</v>
      </c>
      <c r="J80" s="644" t="str">
        <f>IF(Select2=2,MSW!$K82,"")</f>
        <v/>
      </c>
      <c r="K80" s="644">
        <f>Industry!$K82</f>
        <v>0</v>
      </c>
      <c r="L80" s="645">
        <f t="shared" si="3"/>
        <v>4.806647728480707E-4</v>
      </c>
      <c r="M80" s="646">
        <f>Recovery_OX!C75</f>
        <v>0</v>
      </c>
      <c r="N80" s="605"/>
      <c r="O80" s="647">
        <f>(L80-M80)*(1-Recovery_OX!F75)</f>
        <v>4.806647728480707E-4</v>
      </c>
      <c r="P80" s="604"/>
      <c r="Q80" s="606"/>
      <c r="S80" s="648">
        <f t="shared" si="2"/>
        <v>2063</v>
      </c>
      <c r="T80" s="642">
        <f>IF(Select2=1,Food!$W82,"")</f>
        <v>4.881613893423386E-8</v>
      </c>
      <c r="U80" s="643">
        <f>IF(Select2=1,Paper!$W82,"")</f>
        <v>7.4916367296196974E-4</v>
      </c>
      <c r="V80" s="635">
        <f>IF(Select2=1,Nappies!$W82,"")</f>
        <v>0</v>
      </c>
      <c r="W80" s="643">
        <f>IF(Select2=1,Garden!$W82,"")</f>
        <v>0</v>
      </c>
      <c r="X80" s="635">
        <f>IF(Select2=1,Wood!$W82,"")</f>
        <v>1.1308717861168666E-3</v>
      </c>
      <c r="Y80" s="643">
        <f>IF(Select2=1,Textiles!$W82,"")</f>
        <v>9.4081019395224124E-5</v>
      </c>
      <c r="Z80" s="637">
        <f>Sludge!W82</f>
        <v>0</v>
      </c>
      <c r="AA80" s="637" t="str">
        <f>IF(Select2=2,MSW!$W82,"")</f>
        <v/>
      </c>
      <c r="AB80" s="644">
        <f>Industry!$W82</f>
        <v>0</v>
      </c>
      <c r="AC80" s="645">
        <f t="shared" si="4"/>
        <v>1.9741652946129945E-3</v>
      </c>
      <c r="AD80" s="646">
        <f>Recovery_OX!R75</f>
        <v>0</v>
      </c>
      <c r="AE80" s="605"/>
      <c r="AF80" s="649">
        <f>(AC80-AD80)*(1-Recovery_OX!U75)</f>
        <v>1.9741652946129945E-3</v>
      </c>
    </row>
    <row r="81" spans="2:32">
      <c r="B81" s="597">
        <f t="shared" si="1"/>
        <v>2064</v>
      </c>
      <c r="C81" s="642">
        <f>IF(Select2=1,Food!$K83,"")</f>
        <v>4.8909135085195756E-8</v>
      </c>
      <c r="D81" s="643">
        <f>IF(Select2=1,Paper!$K83,"")</f>
        <v>3.3808154012360606E-4</v>
      </c>
      <c r="E81" s="635">
        <f>IF(Select2=1,Nappies!$K83,"")</f>
        <v>2.7121850589630509E-5</v>
      </c>
      <c r="F81" s="643">
        <f>IF(Select2=1,Garden!$K83,"")</f>
        <v>0</v>
      </c>
      <c r="G81" s="635">
        <f>IF(Select2=1,Wood!$K83,"")</f>
        <v>0</v>
      </c>
      <c r="H81" s="643">
        <f>IF(Select2=1,Textiles!$K83,"")</f>
        <v>8.0045011962284743E-5</v>
      </c>
      <c r="I81" s="644">
        <f>Sludge!K83</f>
        <v>0</v>
      </c>
      <c r="J81" s="644" t="str">
        <f>IF(Select2=2,MSW!$K83,"")</f>
        <v/>
      </c>
      <c r="K81" s="644">
        <f>Industry!$K83</f>
        <v>0</v>
      </c>
      <c r="L81" s="645">
        <f t="shared" si="3"/>
        <v>4.4529731181060651E-4</v>
      </c>
      <c r="M81" s="646">
        <f>Recovery_OX!C76</f>
        <v>0</v>
      </c>
      <c r="N81" s="605"/>
      <c r="O81" s="647">
        <f>(L81-M81)*(1-Recovery_OX!F76)</f>
        <v>4.4529731181060651E-4</v>
      </c>
      <c r="P81" s="604"/>
      <c r="Q81" s="606"/>
      <c r="S81" s="648">
        <f t="shared" si="2"/>
        <v>2064</v>
      </c>
      <c r="T81" s="642">
        <f>IF(Select2=1,Food!$W83,"")</f>
        <v>3.2722436497677808E-8</v>
      </c>
      <c r="U81" s="643">
        <f>IF(Select2=1,Paper!$W83,"")</f>
        <v>6.9851557876778156E-4</v>
      </c>
      <c r="V81" s="635">
        <f>IF(Select2=1,Nappies!$W83,"")</f>
        <v>0</v>
      </c>
      <c r="W81" s="643">
        <f>IF(Select2=1,Garden!$W83,"")</f>
        <v>0</v>
      </c>
      <c r="X81" s="635">
        <f>IF(Select2=1,Wood!$W83,"")</f>
        <v>1.0919759217673146E-3</v>
      </c>
      <c r="Y81" s="643">
        <f>IF(Select2=1,Textiles!$W83,"")</f>
        <v>8.7720561054558627E-5</v>
      </c>
      <c r="Z81" s="637">
        <f>Sludge!W83</f>
        <v>0</v>
      </c>
      <c r="AA81" s="637" t="str">
        <f>IF(Select2=2,MSW!$W83,"")</f>
        <v/>
      </c>
      <c r="AB81" s="644">
        <f>Industry!$W83</f>
        <v>0</v>
      </c>
      <c r="AC81" s="645">
        <f t="shared" ref="AC81:AC97" si="5">SUM(T81:AA81)</f>
        <v>1.8782447840261524E-3</v>
      </c>
      <c r="AD81" s="646">
        <f>Recovery_OX!R76</f>
        <v>0</v>
      </c>
      <c r="AE81" s="605"/>
      <c r="AF81" s="649">
        <f>(AC81-AD81)*(1-Recovery_OX!U76)</f>
        <v>1.8782447840261524E-3</v>
      </c>
    </row>
    <row r="82" spans="2:32">
      <c r="B82" s="597">
        <f t="shared" ref="B82:B97" si="6">B81+1</f>
        <v>2065</v>
      </c>
      <c r="C82" s="642">
        <f>IF(Select2=1,Food!$K84,"")</f>
        <v>3.2784773681871723E-8</v>
      </c>
      <c r="D82" s="643">
        <f>IF(Select2=1,Paper!$K84,"")</f>
        <v>3.1522513863553516E-4</v>
      </c>
      <c r="E82" s="635">
        <f>IF(Select2=1,Nappies!$K84,"")</f>
        <v>2.2881751103455142E-5</v>
      </c>
      <c r="F82" s="643">
        <f>IF(Select2=1,Garden!$K84,"")</f>
        <v>0</v>
      </c>
      <c r="G82" s="635">
        <f>IF(Select2=1,Wood!$K84,"")</f>
        <v>0</v>
      </c>
      <c r="H82" s="643">
        <f>IF(Select2=1,Textiles!$K84,"")</f>
        <v>7.4633474467932E-5</v>
      </c>
      <c r="I82" s="644">
        <f>Sludge!K84</f>
        <v>0</v>
      </c>
      <c r="J82" s="644" t="str">
        <f>IF(Select2=2,MSW!$K84,"")</f>
        <v/>
      </c>
      <c r="K82" s="644">
        <f>Industry!$K84</f>
        <v>0</v>
      </c>
      <c r="L82" s="645">
        <f t="shared" si="3"/>
        <v>4.1277314898060418E-4</v>
      </c>
      <c r="M82" s="646">
        <f>Recovery_OX!C77</f>
        <v>0</v>
      </c>
      <c r="N82" s="605"/>
      <c r="O82" s="647">
        <f>(L82-M82)*(1-Recovery_OX!F77)</f>
        <v>4.1277314898060418E-4</v>
      </c>
      <c r="P82" s="604"/>
      <c r="Q82" s="606"/>
      <c r="S82" s="648">
        <f t="shared" ref="S82:S97" si="7">S81+1</f>
        <v>2065</v>
      </c>
      <c r="T82" s="642">
        <f>IF(Select2=1,Food!$W84,"")</f>
        <v>2.1934505139521674E-8</v>
      </c>
      <c r="U82" s="643">
        <f>IF(Select2=1,Paper!$W84,"")</f>
        <v>6.5129160875110608E-4</v>
      </c>
      <c r="V82" s="635">
        <f>IF(Select2=1,Nappies!$W84,"")</f>
        <v>0</v>
      </c>
      <c r="W82" s="643">
        <f>IF(Select2=1,Garden!$W84,"")</f>
        <v>0</v>
      </c>
      <c r="X82" s="635">
        <f>IF(Select2=1,Wood!$W84,"")</f>
        <v>1.0544178644813676E-3</v>
      </c>
      <c r="Y82" s="643">
        <f>IF(Select2=1,Textiles!$W84,"")</f>
        <v>8.1790109005952866E-5</v>
      </c>
      <c r="Z82" s="637">
        <f>Sludge!W84</f>
        <v>0</v>
      </c>
      <c r="AA82" s="637" t="str">
        <f>IF(Select2=2,MSW!$W84,"")</f>
        <v/>
      </c>
      <c r="AB82" s="644">
        <f>Industry!$W84</f>
        <v>0</v>
      </c>
      <c r="AC82" s="645">
        <f t="shared" si="5"/>
        <v>1.7875215167435659E-3</v>
      </c>
      <c r="AD82" s="646">
        <f>Recovery_OX!R77</f>
        <v>0</v>
      </c>
      <c r="AE82" s="605"/>
      <c r="AF82" s="649">
        <f>(AC82-AD82)*(1-Recovery_OX!U77)</f>
        <v>1.7875215167435659E-3</v>
      </c>
    </row>
    <row r="83" spans="2:32">
      <c r="B83" s="597">
        <f t="shared" si="6"/>
        <v>2066</v>
      </c>
      <c r="C83" s="642">
        <f>IF(Select2=1,Food!$K85,"")</f>
        <v>2.1976291003700271E-8</v>
      </c>
      <c r="D83" s="643">
        <f>IF(Select2=1,Paper!$K85,"")</f>
        <v>2.9391397114276872E-4</v>
      </c>
      <c r="E83" s="635">
        <f>IF(Select2=1,Nappies!$K85,"")</f>
        <v>1.9304528348100585E-5</v>
      </c>
      <c r="F83" s="643">
        <f>IF(Select2=1,Garden!$K85,"")</f>
        <v>0</v>
      </c>
      <c r="G83" s="635">
        <f>IF(Select2=1,Wood!$K85,"")</f>
        <v>0</v>
      </c>
      <c r="H83" s="643">
        <f>IF(Select2=1,Textiles!$K85,"")</f>
        <v>6.9587790352008174E-5</v>
      </c>
      <c r="I83" s="644">
        <f>Sludge!K85</f>
        <v>0</v>
      </c>
      <c r="J83" s="644" t="str">
        <f>IF(Select2=2,MSW!$K85,"")</f>
        <v/>
      </c>
      <c r="K83" s="644">
        <f>Industry!$K85</f>
        <v>0</v>
      </c>
      <c r="L83" s="645">
        <f t="shared" ref="L83:L97" si="8">SUM(C83:K83)</f>
        <v>3.828282661338812E-4</v>
      </c>
      <c r="M83" s="646">
        <f>Recovery_OX!C78</f>
        <v>0</v>
      </c>
      <c r="N83" s="605"/>
      <c r="O83" s="647">
        <f>(L83-M83)*(1-Recovery_OX!F78)</f>
        <v>3.828282661338812E-4</v>
      </c>
      <c r="P83" s="604"/>
      <c r="Q83" s="606"/>
      <c r="S83" s="648">
        <f t="shared" si="7"/>
        <v>2066</v>
      </c>
      <c r="T83" s="642">
        <f>IF(Select2=1,Food!$W85,"")</f>
        <v>1.4703138494893136E-8</v>
      </c>
      <c r="U83" s="643">
        <f>IF(Select2=1,Paper!$W85,"")</f>
        <v>6.0726027095613414E-4</v>
      </c>
      <c r="V83" s="635">
        <f>IF(Select2=1,Nappies!$W85,"")</f>
        <v>0</v>
      </c>
      <c r="W83" s="643">
        <f>IF(Select2=1,Garden!$W85,"")</f>
        <v>0</v>
      </c>
      <c r="X83" s="635">
        <f>IF(Select2=1,Wood!$W85,"")</f>
        <v>1.0181516009419452E-3</v>
      </c>
      <c r="Y83" s="643">
        <f>IF(Select2=1,Textiles!$W85,"")</f>
        <v>7.62605921665843E-5</v>
      </c>
      <c r="Z83" s="637">
        <f>Sludge!W85</f>
        <v>0</v>
      </c>
      <c r="AA83" s="637" t="str">
        <f>IF(Select2=2,MSW!$W85,"")</f>
        <v/>
      </c>
      <c r="AB83" s="644">
        <f>Industry!$W85</f>
        <v>0</v>
      </c>
      <c r="AC83" s="645">
        <f t="shared" si="5"/>
        <v>1.7016871672031586E-3</v>
      </c>
      <c r="AD83" s="646">
        <f>Recovery_OX!R78</f>
        <v>0</v>
      </c>
      <c r="AE83" s="605"/>
      <c r="AF83" s="649">
        <f>(AC83-AD83)*(1-Recovery_OX!U78)</f>
        <v>1.7016871672031586E-3</v>
      </c>
    </row>
    <row r="84" spans="2:32">
      <c r="B84" s="597">
        <f t="shared" si="6"/>
        <v>2067</v>
      </c>
      <c r="C84" s="642">
        <f>IF(Select2=1,Food!$K86,"")</f>
        <v>1.4731148397292973E-8</v>
      </c>
      <c r="D84" s="643">
        <f>IF(Select2=1,Paper!$K86,"")</f>
        <v>2.7404357027753279E-4</v>
      </c>
      <c r="E84" s="635">
        <f>IF(Select2=1,Nappies!$K86,"")</f>
        <v>1.6286551368279971E-5</v>
      </c>
      <c r="F84" s="643">
        <f>IF(Select2=1,Garden!$K86,"")</f>
        <v>0</v>
      </c>
      <c r="G84" s="635">
        <f>IF(Select2=1,Wood!$K86,"")</f>
        <v>0</v>
      </c>
      <c r="H84" s="643">
        <f>IF(Select2=1,Textiles!$K86,"")</f>
        <v>6.4883225665123207E-5</v>
      </c>
      <c r="I84" s="644">
        <f>Sludge!K86</f>
        <v>0</v>
      </c>
      <c r="J84" s="644" t="str">
        <f>IF(Select2=2,MSW!$K86,"")</f>
        <v/>
      </c>
      <c r="K84" s="644">
        <f>Industry!$K86</f>
        <v>0</v>
      </c>
      <c r="L84" s="645">
        <f t="shared" si="8"/>
        <v>3.5522807845933329E-4</v>
      </c>
      <c r="M84" s="646">
        <f>Recovery_OX!C79</f>
        <v>0</v>
      </c>
      <c r="N84" s="605"/>
      <c r="O84" s="647">
        <f>(L84-M84)*(1-Recovery_OX!F79)</f>
        <v>3.5522807845933329E-4</v>
      </c>
      <c r="P84" s="604"/>
      <c r="Q84" s="606"/>
      <c r="S84" s="648">
        <f t="shared" si="7"/>
        <v>2067</v>
      </c>
      <c r="T84" s="642">
        <f>IF(Select2=1,Food!$W86,"")</f>
        <v>9.855808472765147E-9</v>
      </c>
      <c r="U84" s="643">
        <f>IF(Select2=1,Paper!$W86,"")</f>
        <v>5.6620572371391114E-4</v>
      </c>
      <c r="V84" s="635">
        <f>IF(Select2=1,Nappies!$W86,"")</f>
        <v>0</v>
      </c>
      <c r="W84" s="643">
        <f>IF(Select2=1,Garden!$W86,"")</f>
        <v>0</v>
      </c>
      <c r="X84" s="635">
        <f>IF(Select2=1,Wood!$W86,"")</f>
        <v>9.831327004408549E-4</v>
      </c>
      <c r="Y84" s="643">
        <f>IF(Select2=1,Textiles!$W86,"")</f>
        <v>7.1104904838491177E-5</v>
      </c>
      <c r="Z84" s="637">
        <f>Sludge!W86</f>
        <v>0</v>
      </c>
      <c r="AA84" s="637" t="str">
        <f>IF(Select2=2,MSW!$W86,"")</f>
        <v/>
      </c>
      <c r="AB84" s="644">
        <f>Industry!$W86</f>
        <v>0</v>
      </c>
      <c r="AC84" s="645">
        <f t="shared" si="5"/>
        <v>1.6204531848017299E-3</v>
      </c>
      <c r="AD84" s="646">
        <f>Recovery_OX!R79</f>
        <v>0</v>
      </c>
      <c r="AE84" s="605"/>
      <c r="AF84" s="649">
        <f>(AC84-AD84)*(1-Recovery_OX!U79)</f>
        <v>1.6204531848017299E-3</v>
      </c>
    </row>
    <row r="85" spans="2:32">
      <c r="B85" s="597">
        <f t="shared" si="6"/>
        <v>2068</v>
      </c>
      <c r="C85" s="642">
        <f>IF(Select2=1,Food!$K87,"")</f>
        <v>9.8745840718312598E-9</v>
      </c>
      <c r="D85" s="643">
        <f>IF(Select2=1,Paper!$K87,"")</f>
        <v>2.5551653131173301E-4</v>
      </c>
      <c r="E85" s="635">
        <f>IF(Select2=1,Nappies!$K87,"")</f>
        <v>1.3740390373107504E-5</v>
      </c>
      <c r="F85" s="643">
        <f>IF(Select2=1,Garden!$K87,"")</f>
        <v>0</v>
      </c>
      <c r="G85" s="635">
        <f>IF(Select2=1,Wood!$K87,"")</f>
        <v>0</v>
      </c>
      <c r="H85" s="643">
        <f>IF(Select2=1,Textiles!$K87,"")</f>
        <v>6.0496718625723874E-5</v>
      </c>
      <c r="I85" s="644">
        <f>Sludge!K87</f>
        <v>0</v>
      </c>
      <c r="J85" s="644" t="str">
        <f>IF(Select2=2,MSW!$K87,"")</f>
        <v/>
      </c>
      <c r="K85" s="644">
        <f>Industry!$K87</f>
        <v>0</v>
      </c>
      <c r="L85" s="645">
        <f t="shared" si="8"/>
        <v>3.2976351489463621E-4</v>
      </c>
      <c r="M85" s="646">
        <f>Recovery_OX!C80</f>
        <v>0</v>
      </c>
      <c r="N85" s="605"/>
      <c r="O85" s="647">
        <f>(L85-M85)*(1-Recovery_OX!F80)</f>
        <v>3.2976351489463621E-4</v>
      </c>
      <c r="P85" s="604"/>
      <c r="Q85" s="606"/>
      <c r="S85" s="648">
        <f t="shared" si="7"/>
        <v>2068</v>
      </c>
      <c r="T85" s="642">
        <f>IF(Select2=1,Food!$W87,"")</f>
        <v>6.6065459891823769E-9</v>
      </c>
      <c r="U85" s="643">
        <f>IF(Select2=1,Paper!$W87,"")</f>
        <v>5.2792671758622564E-4</v>
      </c>
      <c r="V85" s="635">
        <f>IF(Select2=1,Nappies!$W87,"")</f>
        <v>0</v>
      </c>
      <c r="W85" s="643">
        <f>IF(Select2=1,Garden!$W87,"")</f>
        <v>0</v>
      </c>
      <c r="X85" s="635">
        <f>IF(Select2=1,Wood!$W87,"")</f>
        <v>9.4931826044561689E-4</v>
      </c>
      <c r="Y85" s="643">
        <f>IF(Select2=1,Textiles!$W87,"")</f>
        <v>6.6297773836409725E-5</v>
      </c>
      <c r="Z85" s="637">
        <f>Sludge!W87</f>
        <v>0</v>
      </c>
      <c r="AA85" s="637" t="str">
        <f>IF(Select2=2,MSW!$W87,"")</f>
        <v/>
      </c>
      <c r="AB85" s="644">
        <f>Industry!$W87</f>
        <v>0</v>
      </c>
      <c r="AC85" s="645">
        <f t="shared" si="5"/>
        <v>1.5435493584142414E-3</v>
      </c>
      <c r="AD85" s="646">
        <f>Recovery_OX!R80</f>
        <v>0</v>
      </c>
      <c r="AE85" s="605"/>
      <c r="AF85" s="649">
        <f>(AC85-AD85)*(1-Recovery_OX!U80)</f>
        <v>1.5435493584142414E-3</v>
      </c>
    </row>
    <row r="86" spans="2:32">
      <c r="B86" s="597">
        <f t="shared" si="6"/>
        <v>2069</v>
      </c>
      <c r="C86" s="642">
        <f>IF(Select2=1,Food!$K88,"")</f>
        <v>6.61913164961272E-9</v>
      </c>
      <c r="D86" s="643">
        <f>IF(Select2=1,Paper!$K88,"")</f>
        <v>2.3824203467886454E-4</v>
      </c>
      <c r="E86" s="635">
        <f>IF(Select2=1,Nappies!$K88,"")</f>
        <v>1.1592283924090458E-5</v>
      </c>
      <c r="F86" s="643">
        <f>IF(Select2=1,Garden!$K88,"")</f>
        <v>0</v>
      </c>
      <c r="G86" s="635">
        <f>IF(Select2=1,Wood!$K88,"")</f>
        <v>0</v>
      </c>
      <c r="H86" s="643">
        <f>IF(Select2=1,Textiles!$K88,"")</f>
        <v>5.6406766571214012E-5</v>
      </c>
      <c r="I86" s="644">
        <f>Sludge!K88</f>
        <v>0</v>
      </c>
      <c r="J86" s="644" t="str">
        <f>IF(Select2=2,MSW!$K88,"")</f>
        <v/>
      </c>
      <c r="K86" s="644">
        <f>Industry!$K88</f>
        <v>0</v>
      </c>
      <c r="L86" s="645">
        <f t="shared" si="8"/>
        <v>3.0624770430581863E-4</v>
      </c>
      <c r="M86" s="646">
        <f>Recovery_OX!C81</f>
        <v>0</v>
      </c>
      <c r="N86" s="605"/>
      <c r="O86" s="647">
        <f>(L86-M86)*(1-Recovery_OX!F81)</f>
        <v>3.0624770430581863E-4</v>
      </c>
      <c r="P86" s="604"/>
      <c r="Q86" s="606"/>
      <c r="S86" s="648">
        <f t="shared" si="7"/>
        <v>2069</v>
      </c>
      <c r="T86" s="642">
        <f>IF(Select2=1,Food!$W88,"")</f>
        <v>4.4285002116053E-9</v>
      </c>
      <c r="U86" s="643">
        <f>IF(Select2=1,Paper!$W88,"")</f>
        <v>4.9223560884062954E-4</v>
      </c>
      <c r="V86" s="635">
        <f>IF(Select2=1,Nappies!$W88,"")</f>
        <v>0</v>
      </c>
      <c r="W86" s="643">
        <f>IF(Select2=1,Garden!$W88,"")</f>
        <v>0</v>
      </c>
      <c r="X86" s="635">
        <f>IF(Select2=1,Wood!$W88,"")</f>
        <v>9.1666685403849878E-4</v>
      </c>
      <c r="Y86" s="643">
        <f>IF(Select2=1,Textiles!$W88,"")</f>
        <v>6.1815634598590694E-5</v>
      </c>
      <c r="Z86" s="637">
        <f>Sludge!W88</f>
        <v>0</v>
      </c>
      <c r="AA86" s="637" t="str">
        <f>IF(Select2=2,MSW!$W88,"")</f>
        <v/>
      </c>
      <c r="AB86" s="644">
        <f>Industry!$W88</f>
        <v>0</v>
      </c>
      <c r="AC86" s="645">
        <f t="shared" si="5"/>
        <v>1.4707225259779305E-3</v>
      </c>
      <c r="AD86" s="646">
        <f>Recovery_OX!R81</f>
        <v>0</v>
      </c>
      <c r="AE86" s="605"/>
      <c r="AF86" s="649">
        <f>(AC86-AD86)*(1-Recovery_OX!U81)</f>
        <v>1.4707225259779305E-3</v>
      </c>
    </row>
    <row r="87" spans="2:32">
      <c r="B87" s="597">
        <f t="shared" si="6"/>
        <v>2070</v>
      </c>
      <c r="C87" s="642">
        <f>IF(Select2=1,Food!$K89,"")</f>
        <v>4.4369366320843556E-9</v>
      </c>
      <c r="D87" s="643">
        <f>IF(Select2=1,Paper!$K89,"")</f>
        <v>2.2213540077639188E-4</v>
      </c>
      <c r="E87" s="635">
        <f>IF(Select2=1,Nappies!$K89,"")</f>
        <v>9.7800020907509829E-6</v>
      </c>
      <c r="F87" s="643">
        <f>IF(Select2=1,Garden!$K89,"")</f>
        <v>0</v>
      </c>
      <c r="G87" s="635">
        <f>IF(Select2=1,Wood!$K89,"")</f>
        <v>0</v>
      </c>
      <c r="H87" s="643">
        <f>IF(Select2=1,Textiles!$K89,"")</f>
        <v>5.2593320551877376E-5</v>
      </c>
      <c r="I87" s="644">
        <f>Sludge!K89</f>
        <v>0</v>
      </c>
      <c r="J87" s="644" t="str">
        <f>IF(Select2=2,MSW!$K89,"")</f>
        <v/>
      </c>
      <c r="K87" s="644">
        <f>Industry!$K89</f>
        <v>0</v>
      </c>
      <c r="L87" s="645">
        <f t="shared" si="8"/>
        <v>2.8451316035565233E-4</v>
      </c>
      <c r="M87" s="646">
        <f>Recovery_OX!C82</f>
        <v>0</v>
      </c>
      <c r="N87" s="605"/>
      <c r="O87" s="647">
        <f>(L87-M87)*(1-Recovery_OX!F82)</f>
        <v>2.8451316035565233E-4</v>
      </c>
      <c r="P87" s="604"/>
      <c r="Q87" s="606"/>
      <c r="S87" s="648">
        <f t="shared" si="7"/>
        <v>2070</v>
      </c>
      <c r="T87" s="642">
        <f>IF(Select2=1,Food!$W89,"")</f>
        <v>2.9685124657121031E-9</v>
      </c>
      <c r="U87" s="643">
        <f>IF(Select2=1,Paper!$W89,"")</f>
        <v>4.5895743962064476E-4</v>
      </c>
      <c r="V87" s="635">
        <f>IF(Select2=1,Nappies!$W89,"")</f>
        <v>0</v>
      </c>
      <c r="W87" s="643">
        <f>IF(Select2=1,Garden!$W89,"")</f>
        <v>0</v>
      </c>
      <c r="X87" s="635">
        <f>IF(Select2=1,Wood!$W89,"")</f>
        <v>8.8513847916335856E-4</v>
      </c>
      <c r="Y87" s="643">
        <f>IF(Select2=1,Textiles!$W89,"")</f>
        <v>5.7636515673290278E-5</v>
      </c>
      <c r="Z87" s="637">
        <f>Sludge!W89</f>
        <v>0</v>
      </c>
      <c r="AA87" s="637" t="str">
        <f>IF(Select2=2,MSW!$W89,"")</f>
        <v/>
      </c>
      <c r="AB87" s="644">
        <f>Industry!$W89</f>
        <v>0</v>
      </c>
      <c r="AC87" s="645">
        <f t="shared" si="5"/>
        <v>1.4017354029697594E-3</v>
      </c>
      <c r="AD87" s="646">
        <f>Recovery_OX!R82</f>
        <v>0</v>
      </c>
      <c r="AE87" s="605"/>
      <c r="AF87" s="649">
        <f>(AC87-AD87)*(1-Recovery_OX!U82)</f>
        <v>1.4017354029697594E-3</v>
      </c>
    </row>
    <row r="88" spans="2:32">
      <c r="B88" s="597">
        <f t="shared" si="6"/>
        <v>2071</v>
      </c>
      <c r="C88" s="642">
        <f>IF(Select2=1,Food!$K90,"")</f>
        <v>2.9741675674759998E-9</v>
      </c>
      <c r="D88" s="643">
        <f>IF(Select2=1,Paper!$K90,"")</f>
        <v>2.0711767486623881E-4</v>
      </c>
      <c r="E88" s="635">
        <f>IF(Select2=1,Nappies!$K90,"")</f>
        <v>8.2510436702056787E-6</v>
      </c>
      <c r="F88" s="643">
        <f>IF(Select2=1,Garden!$K90,"")</f>
        <v>0</v>
      </c>
      <c r="G88" s="635">
        <f>IF(Select2=1,Wood!$K90,"")</f>
        <v>0</v>
      </c>
      <c r="H88" s="643">
        <f>IF(Select2=1,Textiles!$K90,"")</f>
        <v>4.9037687050902971E-5</v>
      </c>
      <c r="I88" s="644">
        <f>Sludge!K90</f>
        <v>0</v>
      </c>
      <c r="J88" s="644" t="str">
        <f>IF(Select2=2,MSW!$K90,"")</f>
        <v/>
      </c>
      <c r="K88" s="644">
        <f>Industry!$K90</f>
        <v>0</v>
      </c>
      <c r="L88" s="645">
        <f t="shared" si="8"/>
        <v>2.6440937975491497E-4</v>
      </c>
      <c r="M88" s="646">
        <f>Recovery_OX!C83</f>
        <v>0</v>
      </c>
      <c r="N88" s="605"/>
      <c r="O88" s="647">
        <f>(L88-M88)*(1-Recovery_OX!F83)</f>
        <v>2.6440937975491497E-4</v>
      </c>
      <c r="P88" s="604"/>
      <c r="Q88" s="606"/>
      <c r="S88" s="648">
        <f t="shared" si="7"/>
        <v>2071</v>
      </c>
      <c r="T88" s="642">
        <f>IF(Select2=1,Food!$W90,"")</f>
        <v>1.9898534126735058E-9</v>
      </c>
      <c r="U88" s="643">
        <f>IF(Select2=1,Paper!$W90,"")</f>
        <v>4.2792908030214662E-4</v>
      </c>
      <c r="V88" s="635">
        <f>IF(Select2=1,Nappies!$W90,"")</f>
        <v>0</v>
      </c>
      <c r="W88" s="643">
        <f>IF(Select2=1,Garden!$W90,"")</f>
        <v>0</v>
      </c>
      <c r="X88" s="635">
        <f>IF(Select2=1,Wood!$W90,"")</f>
        <v>8.546945096181242E-4</v>
      </c>
      <c r="Y88" s="643">
        <f>IF(Select2=1,Textiles!$W90,"")</f>
        <v>5.3739931014688176E-5</v>
      </c>
      <c r="Z88" s="637">
        <f>Sludge!W90</f>
        <v>0</v>
      </c>
      <c r="AA88" s="637" t="str">
        <f>IF(Select2=2,MSW!$W90,"")</f>
        <v/>
      </c>
      <c r="AB88" s="644">
        <f>Industry!$W90</f>
        <v>0</v>
      </c>
      <c r="AC88" s="645">
        <f t="shared" si="5"/>
        <v>1.3363655107883716E-3</v>
      </c>
      <c r="AD88" s="646">
        <f>Recovery_OX!R83</f>
        <v>0</v>
      </c>
      <c r="AE88" s="605"/>
      <c r="AF88" s="649">
        <f>(AC88-AD88)*(1-Recovery_OX!U83)</f>
        <v>1.3363655107883716E-3</v>
      </c>
    </row>
    <row r="89" spans="2:32">
      <c r="B89" s="597">
        <f t="shared" si="6"/>
        <v>2072</v>
      </c>
      <c r="C89" s="642">
        <f>IF(Select2=1,Food!$K91,"")</f>
        <v>1.9936441407482175E-9</v>
      </c>
      <c r="D89" s="643">
        <f>IF(Select2=1,Paper!$K91,"")</f>
        <v>1.9311524003857061E-4</v>
      </c>
      <c r="E89" s="635">
        <f>IF(Select2=1,Nappies!$K91,"")</f>
        <v>6.9611152447528259E-6</v>
      </c>
      <c r="F89" s="643">
        <f>IF(Select2=1,Garden!$K91,"")</f>
        <v>0</v>
      </c>
      <c r="G89" s="635">
        <f>IF(Select2=1,Wood!$K91,"")</f>
        <v>0</v>
      </c>
      <c r="H89" s="643">
        <f>IF(Select2=1,Textiles!$K91,"")</f>
        <v>4.5722436348743874E-5</v>
      </c>
      <c r="I89" s="644">
        <f>Sludge!K91</f>
        <v>0</v>
      </c>
      <c r="J89" s="644" t="str">
        <f>IF(Select2=2,MSW!$K91,"")</f>
        <v/>
      </c>
      <c r="K89" s="644">
        <f>Industry!$K91</f>
        <v>0</v>
      </c>
      <c r="L89" s="645">
        <f t="shared" si="8"/>
        <v>2.4580078527620806E-4</v>
      </c>
      <c r="M89" s="646">
        <f>Recovery_OX!C84</f>
        <v>0</v>
      </c>
      <c r="N89" s="605"/>
      <c r="O89" s="647">
        <f>(L89-M89)*(1-Recovery_OX!F84)</f>
        <v>2.4580078527620806E-4</v>
      </c>
      <c r="P89" s="604"/>
      <c r="Q89" s="606"/>
      <c r="S89" s="648">
        <f t="shared" si="7"/>
        <v>2072</v>
      </c>
      <c r="T89" s="642">
        <f>IF(Select2=1,Food!$W91,"")</f>
        <v>1.3338386311874785E-9</v>
      </c>
      <c r="U89" s="643">
        <f>IF(Select2=1,Paper!$W91,"")</f>
        <v>3.9899842983175777E-4</v>
      </c>
      <c r="V89" s="635">
        <f>IF(Select2=1,Nappies!$W91,"")</f>
        <v>0</v>
      </c>
      <c r="W89" s="643">
        <f>IF(Select2=1,Garden!$W91,"")</f>
        <v>0</v>
      </c>
      <c r="X89" s="635">
        <f>IF(Select2=1,Wood!$W91,"")</f>
        <v>8.252976477328654E-4</v>
      </c>
      <c r="Y89" s="643">
        <f>IF(Select2=1,Textiles!$W91,"")</f>
        <v>5.0106779560267248E-5</v>
      </c>
      <c r="Z89" s="637">
        <f>Sludge!W91</f>
        <v>0</v>
      </c>
      <c r="AA89" s="637" t="str">
        <f>IF(Select2=2,MSW!$W91,"")</f>
        <v/>
      </c>
      <c r="AB89" s="644">
        <f>Industry!$W91</f>
        <v>0</v>
      </c>
      <c r="AC89" s="645">
        <f t="shared" si="5"/>
        <v>1.2744041909635217E-3</v>
      </c>
      <c r="AD89" s="646">
        <f>Recovery_OX!R84</f>
        <v>0</v>
      </c>
      <c r="AE89" s="605"/>
      <c r="AF89" s="649">
        <f>(AC89-AD89)*(1-Recovery_OX!U84)</f>
        <v>1.2744041909635217E-3</v>
      </c>
    </row>
    <row r="90" spans="2:32">
      <c r="B90" s="597">
        <f t="shared" si="6"/>
        <v>2073</v>
      </c>
      <c r="C90" s="642">
        <f>IF(Select2=1,Food!$K92,"")</f>
        <v>1.3363796322050279E-9</v>
      </c>
      <c r="D90" s="643">
        <f>IF(Select2=1,Paper!$K92,"")</f>
        <v>1.8005945634161697E-4</v>
      </c>
      <c r="E90" s="635">
        <f>IF(Select2=1,Nappies!$K92,"")</f>
        <v>5.8728480162706834E-6</v>
      </c>
      <c r="F90" s="643">
        <f>IF(Select2=1,Garden!$K92,"")</f>
        <v>0</v>
      </c>
      <c r="G90" s="635">
        <f>IF(Select2=1,Wood!$K92,"")</f>
        <v>0</v>
      </c>
      <c r="H90" s="643">
        <f>IF(Select2=1,Textiles!$K92,"")</f>
        <v>4.2631317082611882E-5</v>
      </c>
      <c r="I90" s="644">
        <f>Sludge!K92</f>
        <v>0</v>
      </c>
      <c r="J90" s="644" t="str">
        <f>IF(Select2=2,MSW!$K92,"")</f>
        <v/>
      </c>
      <c r="K90" s="644">
        <f>Industry!$K92</f>
        <v>0</v>
      </c>
      <c r="L90" s="645">
        <f t="shared" si="8"/>
        <v>2.2856495782013172E-4</v>
      </c>
      <c r="M90" s="646">
        <f>Recovery_OX!C85</f>
        <v>0</v>
      </c>
      <c r="N90" s="605"/>
      <c r="O90" s="647">
        <f>(L90-M90)*(1-Recovery_OX!F85)</f>
        <v>2.2856495782013172E-4</v>
      </c>
      <c r="P90" s="604"/>
      <c r="Q90" s="606"/>
      <c r="S90" s="648">
        <f t="shared" si="7"/>
        <v>2073</v>
      </c>
      <c r="T90" s="642">
        <f>IF(Select2=1,Food!$W92,"")</f>
        <v>8.9409877266170482E-10</v>
      </c>
      <c r="U90" s="643">
        <f>IF(Select2=1,Paper!$W92,"")</f>
        <v>3.7202367012730805E-4</v>
      </c>
      <c r="V90" s="635">
        <f>IF(Select2=1,Nappies!$W92,"")</f>
        <v>0</v>
      </c>
      <c r="W90" s="643">
        <f>IF(Select2=1,Garden!$W92,"")</f>
        <v>0</v>
      </c>
      <c r="X90" s="635">
        <f>IF(Select2=1,Wood!$W92,"")</f>
        <v>7.9691187867548402E-4</v>
      </c>
      <c r="Y90" s="643">
        <f>IF(Select2=1,Textiles!$W92,"")</f>
        <v>4.6719251597382872E-5</v>
      </c>
      <c r="Z90" s="637">
        <f>Sludge!W92</f>
        <v>0</v>
      </c>
      <c r="AA90" s="637" t="str">
        <f>IF(Select2=2,MSW!$W92,"")</f>
        <v/>
      </c>
      <c r="AB90" s="644">
        <f>Industry!$W92</f>
        <v>0</v>
      </c>
      <c r="AC90" s="645">
        <f t="shared" si="5"/>
        <v>1.2156556944989477E-3</v>
      </c>
      <c r="AD90" s="646">
        <f>Recovery_OX!R85</f>
        <v>0</v>
      </c>
      <c r="AE90" s="605"/>
      <c r="AF90" s="649">
        <f>(AC90-AD90)*(1-Recovery_OX!U85)</f>
        <v>1.2156556944989477E-3</v>
      </c>
    </row>
    <row r="91" spans="2:32">
      <c r="B91" s="597">
        <f t="shared" si="6"/>
        <v>2074</v>
      </c>
      <c r="C91" s="642">
        <f>IF(Select2=1,Food!$K93,"")</f>
        <v>8.9580205658076521E-10</v>
      </c>
      <c r="D91" s="643">
        <f>IF(Select2=1,Paper!$K93,"")</f>
        <v>1.6788632430854856E-4</v>
      </c>
      <c r="E91" s="635">
        <f>IF(Select2=1,Nappies!$K93,"")</f>
        <v>4.9547152445454418E-6</v>
      </c>
      <c r="F91" s="643">
        <f>IF(Select2=1,Garden!$K93,"")</f>
        <v>0</v>
      </c>
      <c r="G91" s="635">
        <f>IF(Select2=1,Wood!$K93,"")</f>
        <v>0</v>
      </c>
      <c r="H91" s="643">
        <f>IF(Select2=1,Textiles!$K93,"")</f>
        <v>3.9749176582278193E-5</v>
      </c>
      <c r="I91" s="644">
        <f>Sludge!K93</f>
        <v>0</v>
      </c>
      <c r="J91" s="644" t="str">
        <f>IF(Select2=2,MSW!$K93,"")</f>
        <v/>
      </c>
      <c r="K91" s="644">
        <f>Industry!$K93</f>
        <v>0</v>
      </c>
      <c r="L91" s="645">
        <f t="shared" si="8"/>
        <v>2.1259111193742877E-4</v>
      </c>
      <c r="M91" s="646">
        <f>Recovery_OX!C86</f>
        <v>0</v>
      </c>
      <c r="N91" s="605"/>
      <c r="O91" s="647">
        <f>(L91-M91)*(1-Recovery_OX!F86)</f>
        <v>2.1259111193742877E-4</v>
      </c>
      <c r="P91" s="604"/>
      <c r="Q91" s="606"/>
      <c r="S91" s="648">
        <f t="shared" si="7"/>
        <v>2074</v>
      </c>
      <c r="T91" s="642">
        <f>IF(Select2=1,Food!$W93,"")</f>
        <v>5.9933233045100252E-10</v>
      </c>
      <c r="U91" s="643">
        <f>IF(Select2=1,Paper!$W93,"")</f>
        <v>3.4687257088543124E-4</v>
      </c>
      <c r="V91" s="635">
        <f>IF(Select2=1,Nappies!$W93,"")</f>
        <v>0</v>
      </c>
      <c r="W91" s="643">
        <f>IF(Select2=1,Garden!$W93,"")</f>
        <v>0</v>
      </c>
      <c r="X91" s="635">
        <f>IF(Select2=1,Wood!$W93,"")</f>
        <v>7.6950242632903992E-4</v>
      </c>
      <c r="Y91" s="643">
        <f>IF(Select2=1,Textiles!$W93,"")</f>
        <v>4.3560741460030888E-5</v>
      </c>
      <c r="Z91" s="637">
        <f>Sludge!W93</f>
        <v>0</v>
      </c>
      <c r="AA91" s="637" t="str">
        <f>IF(Select2=2,MSW!$W93,"")</f>
        <v/>
      </c>
      <c r="AB91" s="644">
        <f>Industry!$W93</f>
        <v>0</v>
      </c>
      <c r="AC91" s="645">
        <f t="shared" si="5"/>
        <v>1.1599363380068327E-3</v>
      </c>
      <c r="AD91" s="646">
        <f>Recovery_OX!R86</f>
        <v>0</v>
      </c>
      <c r="AE91" s="605"/>
      <c r="AF91" s="649">
        <f>(AC91-AD91)*(1-Recovery_OX!U86)</f>
        <v>1.1599363380068327E-3</v>
      </c>
    </row>
    <row r="92" spans="2:32">
      <c r="B92" s="597">
        <f t="shared" si="6"/>
        <v>2075</v>
      </c>
      <c r="C92" s="642">
        <f>IF(Select2=1,Food!$K94,"")</f>
        <v>6.0047407580603886E-10</v>
      </c>
      <c r="D92" s="643">
        <f>IF(Select2=1,Paper!$K94,"")</f>
        <v>1.5653617123201645E-4</v>
      </c>
      <c r="E92" s="635">
        <f>IF(Select2=1,Nappies!$K94,"")</f>
        <v>4.1801189280767362E-6</v>
      </c>
      <c r="F92" s="643">
        <f>IF(Select2=1,Garden!$K94,"")</f>
        <v>0</v>
      </c>
      <c r="G92" s="635">
        <f>IF(Select2=1,Wood!$K94,"")</f>
        <v>0</v>
      </c>
      <c r="H92" s="643">
        <f>IF(Select2=1,Textiles!$K94,"")</f>
        <v>3.7061886591666432E-5</v>
      </c>
      <c r="I92" s="644">
        <f>Sludge!K94</f>
        <v>0</v>
      </c>
      <c r="J92" s="644" t="str">
        <f>IF(Select2=2,MSW!$K94,"")</f>
        <v/>
      </c>
      <c r="K92" s="644">
        <f>Industry!$K94</f>
        <v>0</v>
      </c>
      <c r="L92" s="645">
        <f t="shared" si="8"/>
        <v>1.9777877722583541E-4</v>
      </c>
      <c r="M92" s="646">
        <f>Recovery_OX!C87</f>
        <v>0</v>
      </c>
      <c r="N92" s="605"/>
      <c r="O92" s="647">
        <f>(L92-M92)*(1-Recovery_OX!F87)</f>
        <v>1.9777877722583541E-4</v>
      </c>
      <c r="P92" s="604"/>
      <c r="Q92" s="606"/>
      <c r="S92" s="648">
        <f t="shared" si="7"/>
        <v>2075</v>
      </c>
      <c r="T92" s="642">
        <f>IF(Select2=1,Food!$W94,"")</f>
        <v>4.0174447533856304E-10</v>
      </c>
      <c r="U92" s="643">
        <f>IF(Select2=1,Paper!$W94,"")</f>
        <v>3.2342184138846401E-4</v>
      </c>
      <c r="V92" s="635">
        <f>IF(Select2=1,Nappies!$W94,"")</f>
        <v>0</v>
      </c>
      <c r="W92" s="643">
        <f>IF(Select2=1,Garden!$W94,"")</f>
        <v>0</v>
      </c>
      <c r="X92" s="635">
        <f>IF(Select2=1,Wood!$W94,"")</f>
        <v>7.4303571068665988E-4</v>
      </c>
      <c r="Y92" s="643">
        <f>IF(Select2=1,Textiles!$W94,"")</f>
        <v>4.0615766127853611E-5</v>
      </c>
      <c r="Z92" s="637">
        <f>Sludge!W94</f>
        <v>0</v>
      </c>
      <c r="AA92" s="637" t="str">
        <f>IF(Select2=2,MSW!$W94,"")</f>
        <v/>
      </c>
      <c r="AB92" s="644">
        <f>Industry!$W94</f>
        <v>0</v>
      </c>
      <c r="AC92" s="645">
        <f t="shared" si="5"/>
        <v>1.1070737199474529E-3</v>
      </c>
      <c r="AD92" s="646">
        <f>Recovery_OX!R87</f>
        <v>0</v>
      </c>
      <c r="AE92" s="605"/>
      <c r="AF92" s="649">
        <f>(AC92-AD92)*(1-Recovery_OX!U87)</f>
        <v>1.1070737199474529E-3</v>
      </c>
    </row>
    <row r="93" spans="2:32">
      <c r="B93" s="597">
        <f t="shared" si="6"/>
        <v>2076</v>
      </c>
      <c r="C93" s="642">
        <f>IF(Select2=1,Food!$K95,"")</f>
        <v>4.0250981013751192E-10</v>
      </c>
      <c r="D93" s="643">
        <f>IF(Select2=1,Paper!$K95,"")</f>
        <v>1.4595335864847143E-4</v>
      </c>
      <c r="E93" s="635">
        <f>IF(Select2=1,Nappies!$K95,"")</f>
        <v>3.5266192688069321E-6</v>
      </c>
      <c r="F93" s="643">
        <f>IF(Select2=1,Garden!$K95,"")</f>
        <v>0</v>
      </c>
      <c r="G93" s="635">
        <f>IF(Select2=1,Wood!$K95,"")</f>
        <v>0</v>
      </c>
      <c r="H93" s="643">
        <f>IF(Select2=1,Textiles!$K95,"")</f>
        <v>3.4556274012124906E-5</v>
      </c>
      <c r="I93" s="644">
        <f>Sludge!K95</f>
        <v>0</v>
      </c>
      <c r="J93" s="644" t="str">
        <f>IF(Select2=2,MSW!$K95,"")</f>
        <v/>
      </c>
      <c r="K93" s="644">
        <f>Industry!$K95</f>
        <v>0</v>
      </c>
      <c r="L93" s="645">
        <f t="shared" si="8"/>
        <v>1.840366544392134E-4</v>
      </c>
      <c r="M93" s="646">
        <f>Recovery_OX!C88</f>
        <v>0</v>
      </c>
      <c r="N93" s="605"/>
      <c r="O93" s="647">
        <f>(L93-M93)*(1-Recovery_OX!F88)</f>
        <v>1.840366544392134E-4</v>
      </c>
      <c r="P93" s="604"/>
      <c r="Q93" s="606"/>
      <c r="S93" s="648">
        <f t="shared" si="7"/>
        <v>2076</v>
      </c>
      <c r="T93" s="642">
        <f>IF(Select2=1,Food!$W95,"")</f>
        <v>2.6929737520350937E-10</v>
      </c>
      <c r="U93" s="643">
        <f>IF(Select2=1,Paper!$W95,"")</f>
        <v>3.0155652613320571E-4</v>
      </c>
      <c r="V93" s="635">
        <f>IF(Select2=1,Nappies!$W95,"")</f>
        <v>0</v>
      </c>
      <c r="W93" s="643">
        <f>IF(Select2=1,Garden!$W95,"")</f>
        <v>0</v>
      </c>
      <c r="X93" s="635">
        <f>IF(Select2=1,Wood!$W95,"")</f>
        <v>7.1747930671182893E-4</v>
      </c>
      <c r="Y93" s="643">
        <f>IF(Select2=1,Textiles!$W95,"")</f>
        <v>3.7869889328356054E-5</v>
      </c>
      <c r="Z93" s="637">
        <f>Sludge!W95</f>
        <v>0</v>
      </c>
      <c r="AA93" s="637" t="str">
        <f>IF(Select2=2,MSW!$W95,"")</f>
        <v/>
      </c>
      <c r="AB93" s="644">
        <f>Industry!$W95</f>
        <v>0</v>
      </c>
      <c r="AC93" s="645">
        <f t="shared" si="5"/>
        <v>1.0569059914707659E-3</v>
      </c>
      <c r="AD93" s="646">
        <f>Recovery_OX!R88</f>
        <v>0</v>
      </c>
      <c r="AE93" s="605"/>
      <c r="AF93" s="649">
        <f>(AC93-AD93)*(1-Recovery_OX!U88)</f>
        <v>1.0569059914707659E-3</v>
      </c>
    </row>
    <row r="94" spans="2:32">
      <c r="B94" s="597">
        <f t="shared" si="6"/>
        <v>2077</v>
      </c>
      <c r="C94" s="642">
        <f>IF(Select2=1,Food!$K96,"")</f>
        <v>2.6981039446117344E-10</v>
      </c>
      <c r="D94" s="643">
        <f>IF(Select2=1,Paper!$K96,"")</f>
        <v>1.3608600959835114E-4</v>
      </c>
      <c r="E94" s="635">
        <f>IF(Select2=1,Nappies!$K96,"")</f>
        <v>2.975284598623273E-6</v>
      </c>
      <c r="F94" s="643">
        <f>IF(Select2=1,Garden!$K96,"")</f>
        <v>0</v>
      </c>
      <c r="G94" s="635">
        <f>IF(Select2=1,Wood!$K96,"")</f>
        <v>0</v>
      </c>
      <c r="H94" s="643">
        <f>IF(Select2=1,Textiles!$K96,"")</f>
        <v>3.2220056327881798E-5</v>
      </c>
      <c r="I94" s="644">
        <f>Sludge!K96</f>
        <v>0</v>
      </c>
      <c r="J94" s="644" t="str">
        <f>IF(Select2=2,MSW!$K96,"")</f>
        <v/>
      </c>
      <c r="K94" s="644">
        <f>Industry!$K96</f>
        <v>0</v>
      </c>
      <c r="L94" s="645">
        <f t="shared" si="8"/>
        <v>1.7128162033525066E-4</v>
      </c>
      <c r="M94" s="646">
        <f>Recovery_OX!C89</f>
        <v>0</v>
      </c>
      <c r="N94" s="605"/>
      <c r="O94" s="647">
        <f>(L94-M94)*(1-Recovery_OX!F89)</f>
        <v>1.7128162033525066E-4</v>
      </c>
      <c r="P94" s="604"/>
      <c r="Q94" s="606"/>
      <c r="S94" s="648">
        <f t="shared" si="7"/>
        <v>2077</v>
      </c>
      <c r="T94" s="642">
        <f>IF(Select2=1,Food!$W96,"")</f>
        <v>1.8051542894369323E-10</v>
      </c>
      <c r="U94" s="643">
        <f>IF(Select2=1,Paper!$W96,"")</f>
        <v>2.8116944131890758E-4</v>
      </c>
      <c r="V94" s="635">
        <f>IF(Select2=1,Nappies!$W96,"")</f>
        <v>0</v>
      </c>
      <c r="W94" s="643">
        <f>IF(Select2=1,Garden!$W96,"")</f>
        <v>0</v>
      </c>
      <c r="X94" s="635">
        <f>IF(Select2=1,Wood!$W96,"")</f>
        <v>6.9280190461366571E-4</v>
      </c>
      <c r="Y94" s="643">
        <f>IF(Select2=1,Textiles!$W96,"")</f>
        <v>3.530965077028141E-5</v>
      </c>
      <c r="Z94" s="637">
        <f>Sludge!W96</f>
        <v>0</v>
      </c>
      <c r="AA94" s="637" t="str">
        <f>IF(Select2=2,MSW!$W96,"")</f>
        <v/>
      </c>
      <c r="AB94" s="644">
        <f>Industry!$W96</f>
        <v>0</v>
      </c>
      <c r="AC94" s="645">
        <f t="shared" si="5"/>
        <v>1.0092811772182838E-3</v>
      </c>
      <c r="AD94" s="646">
        <f>Recovery_OX!R89</f>
        <v>0</v>
      </c>
      <c r="AE94" s="605"/>
      <c r="AF94" s="649">
        <f>(AC94-AD94)*(1-Recovery_OX!U89)</f>
        <v>1.0092811772182838E-3</v>
      </c>
    </row>
    <row r="95" spans="2:32">
      <c r="B95" s="597">
        <f t="shared" si="6"/>
        <v>2078</v>
      </c>
      <c r="C95" s="642">
        <f>IF(Select2=1,Food!$K97,"")</f>
        <v>1.8085931603610781E-10</v>
      </c>
      <c r="D95" s="643">
        <f>IF(Select2=1,Paper!$K97,"")</f>
        <v>1.2688575432516416E-4</v>
      </c>
      <c r="E95" s="635">
        <f>IF(Select2=1,Nappies!$K97,"")</f>
        <v>2.5101429352195487E-6</v>
      </c>
      <c r="F95" s="643">
        <f>IF(Select2=1,Garden!$K97,"")</f>
        <v>0</v>
      </c>
      <c r="G95" s="635">
        <f>IF(Select2=1,Wood!$K97,"")</f>
        <v>0</v>
      </c>
      <c r="H95" s="643">
        <f>IF(Select2=1,Textiles!$K97,"")</f>
        <v>3.0041781397138532E-5</v>
      </c>
      <c r="I95" s="644">
        <f>Sludge!K97</f>
        <v>0</v>
      </c>
      <c r="J95" s="644" t="str">
        <f>IF(Select2=2,MSW!$K97,"")</f>
        <v/>
      </c>
      <c r="K95" s="644">
        <f>Industry!$K97</f>
        <v>0</v>
      </c>
      <c r="L95" s="645">
        <f t="shared" si="8"/>
        <v>1.5943785951683828E-4</v>
      </c>
      <c r="M95" s="646">
        <f>Recovery_OX!C90</f>
        <v>0</v>
      </c>
      <c r="N95" s="605"/>
      <c r="O95" s="647">
        <f>(L95-M95)*(1-Recovery_OX!F90)</f>
        <v>1.5943785951683828E-4</v>
      </c>
      <c r="P95" s="604"/>
      <c r="Q95" s="606"/>
      <c r="S95" s="648">
        <f t="shared" si="7"/>
        <v>2078</v>
      </c>
      <c r="T95" s="642">
        <f>IF(Select2=1,Food!$W97,"")</f>
        <v>1.2100311063967965E-10</v>
      </c>
      <c r="U95" s="643">
        <f>IF(Select2=1,Paper!$W97,"")</f>
        <v>2.6216064943215763E-4</v>
      </c>
      <c r="V95" s="635">
        <f>IF(Select2=1,Nappies!$W97,"")</f>
        <v>0</v>
      </c>
      <c r="W95" s="643">
        <f>IF(Select2=1,Garden!$W97,"")</f>
        <v>0</v>
      </c>
      <c r="X95" s="635">
        <f>IF(Select2=1,Wood!$W97,"")</f>
        <v>6.6897327148851353E-4</v>
      </c>
      <c r="Y95" s="643">
        <f>IF(Select2=1,Textiles!$W97,"")</f>
        <v>3.2922500161247692E-5</v>
      </c>
      <c r="Z95" s="637">
        <f>Sludge!W97</f>
        <v>0</v>
      </c>
      <c r="AA95" s="637" t="str">
        <f>IF(Select2=2,MSW!$W97,"")</f>
        <v/>
      </c>
      <c r="AB95" s="644">
        <f>Industry!$W97</f>
        <v>0</v>
      </c>
      <c r="AC95" s="645">
        <f t="shared" si="5"/>
        <v>9.6405654208502956E-4</v>
      </c>
      <c r="AD95" s="646">
        <f>Recovery_OX!R90</f>
        <v>0</v>
      </c>
      <c r="AE95" s="605"/>
      <c r="AF95" s="649">
        <f>(AC95-AD95)*(1-Recovery_OX!U90)</f>
        <v>9.6405654208502956E-4</v>
      </c>
    </row>
    <row r="96" spans="2:32">
      <c r="B96" s="597">
        <f t="shared" si="6"/>
        <v>2079</v>
      </c>
      <c r="C96" s="642">
        <f>IF(Select2=1,Food!$K98,"")</f>
        <v>1.2123362505129802E-10</v>
      </c>
      <c r="D96" s="643">
        <f>IF(Select2=1,Paper!$K98,"")</f>
        <v>1.1830749316688751E-4</v>
      </c>
      <c r="E96" s="635">
        <f>IF(Select2=1,Nappies!$K98,"")</f>
        <v>2.1177192790727087E-6</v>
      </c>
      <c r="F96" s="643">
        <f>IF(Select2=1,Garden!$K98,"")</f>
        <v>0</v>
      </c>
      <c r="G96" s="635">
        <f>IF(Select2=1,Wood!$K98,"")</f>
        <v>0</v>
      </c>
      <c r="H96" s="643">
        <f>IF(Select2=1,Textiles!$K98,"")</f>
        <v>2.8010771313657449E-5</v>
      </c>
      <c r="I96" s="644">
        <f>Sludge!K98</f>
        <v>0</v>
      </c>
      <c r="J96" s="644" t="str">
        <f>IF(Select2=2,MSW!$K98,"")</f>
        <v/>
      </c>
      <c r="K96" s="644">
        <f>Industry!$K98</f>
        <v>0</v>
      </c>
      <c r="L96" s="645">
        <f t="shared" si="8"/>
        <v>1.4843610499324272E-4</v>
      </c>
      <c r="M96" s="646">
        <f>Recovery_OX!C91</f>
        <v>0</v>
      </c>
      <c r="N96" s="605"/>
      <c r="O96" s="647">
        <f>(L96-M96)*(1-Recovery_OX!F91)</f>
        <v>1.4843610499324272E-4</v>
      </c>
      <c r="P96" s="602"/>
      <c r="S96" s="648">
        <f t="shared" si="7"/>
        <v>2079</v>
      </c>
      <c r="T96" s="642">
        <f>IF(Select2=1,Food!$W98,"")</f>
        <v>8.1110810694445609E-11</v>
      </c>
      <c r="U96" s="643">
        <f>IF(Select2=1,Paper!$W98,"")</f>
        <v>2.4443696935307362E-4</v>
      </c>
      <c r="V96" s="635">
        <f>IF(Select2=1,Nappies!$W98,"")</f>
        <v>0</v>
      </c>
      <c r="W96" s="643">
        <f>IF(Select2=1,Garden!$W98,"")</f>
        <v>0</v>
      </c>
      <c r="X96" s="635">
        <f>IF(Select2=1,Wood!$W98,"")</f>
        <v>6.4596421428085213E-4</v>
      </c>
      <c r="Y96" s="643">
        <f>IF(Select2=1,Textiles!$W98,"")</f>
        <v>3.0696735686199933E-5</v>
      </c>
      <c r="Z96" s="637">
        <f>Sludge!W98</f>
        <v>0</v>
      </c>
      <c r="AA96" s="637" t="str">
        <f>IF(Select2=2,MSW!$W98,"")</f>
        <v/>
      </c>
      <c r="AB96" s="644">
        <f>Industry!$W98</f>
        <v>0</v>
      </c>
      <c r="AC96" s="645">
        <f t="shared" si="5"/>
        <v>9.210980004309364E-4</v>
      </c>
      <c r="AD96" s="646">
        <f>Recovery_OX!R91</f>
        <v>0</v>
      </c>
      <c r="AE96" s="605"/>
      <c r="AF96" s="649">
        <f>(AC96-AD96)*(1-Recovery_OX!U91)</f>
        <v>9.210980004309364E-4</v>
      </c>
    </row>
    <row r="97" spans="2:32" ht="13.5" thickBot="1">
      <c r="B97" s="598">
        <f t="shared" si="6"/>
        <v>2080</v>
      </c>
      <c r="C97" s="650">
        <f>IF(Select2=1,Food!$K99,"")</f>
        <v>8.1265329125453526E-11</v>
      </c>
      <c r="D97" s="651">
        <f>IF(Select2=1,Paper!$K99,"")</f>
        <v>1.1030917547737114E-4</v>
      </c>
      <c r="E97" s="651">
        <f>IF(Select2=1,Nappies!$K99,"")</f>
        <v>1.7866452471815027E-6</v>
      </c>
      <c r="F97" s="651">
        <f>IF(Select2=1,Garden!$K99,"")</f>
        <v>0</v>
      </c>
      <c r="G97" s="651">
        <f>IF(Select2=1,Wood!$K99,"")</f>
        <v>0</v>
      </c>
      <c r="H97" s="651">
        <f>IF(Select2=1,Textiles!$K99,"")</f>
        <v>2.6117070063653027E-5</v>
      </c>
      <c r="I97" s="652">
        <f>Sludge!K99</f>
        <v>0</v>
      </c>
      <c r="J97" s="652" t="str">
        <f>IF(Select2=2,MSW!$K99,"")</f>
        <v/>
      </c>
      <c r="K97" s="644">
        <f>Industry!$K99</f>
        <v>0</v>
      </c>
      <c r="L97" s="645">
        <f t="shared" si="8"/>
        <v>1.382129720535348E-4</v>
      </c>
      <c r="M97" s="653">
        <f>Recovery_OX!C92</f>
        <v>0</v>
      </c>
      <c r="N97" s="605"/>
      <c r="O97" s="654">
        <f>(L97-M97)*(1-Recovery_OX!F92)</f>
        <v>1.382129720535348E-4</v>
      </c>
      <c r="S97" s="655">
        <f t="shared" si="7"/>
        <v>2080</v>
      </c>
      <c r="T97" s="650">
        <f>IF(Select2=1,Food!$W99,"")</f>
        <v>5.4370202358688806E-11</v>
      </c>
      <c r="U97" s="651">
        <f>IF(Select2=1,Paper!$W99,"")</f>
        <v>2.2791151958134553E-4</v>
      </c>
      <c r="V97" s="651">
        <f>IF(Select2=1,Nappies!$W99,"")</f>
        <v>0</v>
      </c>
      <c r="W97" s="651">
        <f>IF(Select2=1,Garden!$W99,"")</f>
        <v>0</v>
      </c>
      <c r="X97" s="651">
        <f>IF(Select2=1,Wood!$W99,"")</f>
        <v>6.2374654401815409E-4</v>
      </c>
      <c r="Y97" s="651">
        <f>IF(Select2=1,Textiles!$W99,"")</f>
        <v>2.8621446645099198E-5</v>
      </c>
      <c r="Z97" s="652">
        <f>Sludge!W99</f>
        <v>0</v>
      </c>
      <c r="AA97" s="652" t="str">
        <f>IF(Select2=2,MSW!$W99,"")</f>
        <v/>
      </c>
      <c r="AB97" s="644">
        <f>Industry!$W99</f>
        <v>0</v>
      </c>
      <c r="AC97" s="656">
        <f t="shared" si="5"/>
        <v>8.8027956461480118E-4</v>
      </c>
      <c r="AD97" s="653">
        <f>Recovery_OX!R92</f>
        <v>0</v>
      </c>
      <c r="AE97" s="605"/>
      <c r="AF97" s="657">
        <f>(AC97-AD97)*(1-Recovery_OX!U92)</f>
        <v>8.8027956461480118E-4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33" t="s">
        <v>284</v>
      </c>
      <c r="D8" s="934"/>
      <c r="E8" s="935"/>
      <c r="F8" s="933" t="s">
        <v>285</v>
      </c>
      <c r="G8" s="934"/>
      <c r="H8" s="936"/>
      <c r="I8" s="435"/>
      <c r="J8" s="933" t="s">
        <v>286</v>
      </c>
      <c r="K8" s="934"/>
      <c r="L8" s="936"/>
      <c r="M8" s="937" t="s">
        <v>287</v>
      </c>
      <c r="N8" s="938"/>
      <c r="O8" s="9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2.8796384889360004E-2</v>
      </c>
      <c r="E12" s="464">
        <f>Stored_C!G18+Stored_C!M18</f>
        <v>2.3757017533722002E-2</v>
      </c>
      <c r="F12" s="465">
        <f>F11+HWP!C12</f>
        <v>0</v>
      </c>
      <c r="G12" s="463">
        <f>G11+HWP!D12</f>
        <v>2.8796384889360004E-2</v>
      </c>
      <c r="H12" s="464">
        <f>H11+HWP!E12</f>
        <v>2.3757017533722002E-2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2.9482874158320006E-2</v>
      </c>
      <c r="E13" s="473">
        <f>Stored_C!G19+Stored_C!M19</f>
        <v>2.4323371180614003E-2</v>
      </c>
      <c r="F13" s="474">
        <f>F12+HWP!C13</f>
        <v>0</v>
      </c>
      <c r="G13" s="472">
        <f>G12+HWP!D13</f>
        <v>5.8279259047680013E-2</v>
      </c>
      <c r="H13" s="473">
        <f>H12+HWP!E13</f>
        <v>4.8080388714336009E-2</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3.0060024255360002E-2</v>
      </c>
      <c r="E14" s="473">
        <f>Stored_C!G20+Stored_C!M20</f>
        <v>2.4799520010672003E-2</v>
      </c>
      <c r="F14" s="474">
        <f>F13+HWP!C14</f>
        <v>0</v>
      </c>
      <c r="G14" s="472">
        <f>G13+HWP!D14</f>
        <v>8.8339283303040014E-2</v>
      </c>
      <c r="H14" s="473">
        <f>H13+HWP!E14</f>
        <v>7.2879908725008019E-2</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3.0383177552640011E-2</v>
      </c>
      <c r="E15" s="473">
        <f>Stored_C!G21+Stored_C!M21</f>
        <v>2.5066121480928003E-2</v>
      </c>
      <c r="F15" s="474">
        <f>F14+HWP!C15</f>
        <v>0</v>
      </c>
      <c r="G15" s="472">
        <f>G14+HWP!D15</f>
        <v>0.11872246085568003</v>
      </c>
      <c r="H15" s="473">
        <f>H14+HWP!E15</f>
        <v>9.7946030205936022E-2</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3.1187676991680006E-2</v>
      </c>
      <c r="E16" s="473">
        <f>Stored_C!G22+Stored_C!M22</f>
        <v>2.5729833518136003E-2</v>
      </c>
      <c r="F16" s="474">
        <f>F15+HWP!C16</f>
        <v>0</v>
      </c>
      <c r="G16" s="472">
        <f>G15+HWP!D16</f>
        <v>0.14991013784736004</v>
      </c>
      <c r="H16" s="473">
        <f>H15+HWP!E16</f>
        <v>0.12367586372407202</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3.250313085888E-2</v>
      </c>
      <c r="E17" s="473">
        <f>Stored_C!G23+Stored_C!M23</f>
        <v>2.6815082958576004E-2</v>
      </c>
      <c r="F17" s="474">
        <f>F16+HWP!C17</f>
        <v>0</v>
      </c>
      <c r="G17" s="472">
        <f>G16+HWP!D17</f>
        <v>0.18241326870624003</v>
      </c>
      <c r="H17" s="473">
        <f>H16+HWP!E17</f>
        <v>0.15049094668264804</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3.294704366712E-2</v>
      </c>
      <c r="E18" s="473">
        <f>Stored_C!G24+Stored_C!M24</f>
        <v>2.7181311025374005E-2</v>
      </c>
      <c r="F18" s="474">
        <f>F17+HWP!C18</f>
        <v>0</v>
      </c>
      <c r="G18" s="472">
        <f>G17+HWP!D18</f>
        <v>0.21536031237336004</v>
      </c>
      <c r="H18" s="473">
        <f>H17+HWP!E18</f>
        <v>0.17767225770802203</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3.3382708452720004E-2</v>
      </c>
      <c r="E19" s="473">
        <f>Stored_C!G25+Stored_C!M25</f>
        <v>2.7540734473494002E-2</v>
      </c>
      <c r="F19" s="474">
        <f>F18+HWP!C19</f>
        <v>0</v>
      </c>
      <c r="G19" s="472">
        <f>G18+HWP!D19</f>
        <v>0.24874302082608005</v>
      </c>
      <c r="H19" s="473">
        <f>H18+HWP!E19</f>
        <v>0.20521299218151604</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3.380674141152E-2</v>
      </c>
      <c r="E20" s="473">
        <f>Stored_C!G26+Stored_C!M26</f>
        <v>2.7890561664503998E-2</v>
      </c>
      <c r="F20" s="474">
        <f>F19+HWP!C20</f>
        <v>0</v>
      </c>
      <c r="G20" s="472">
        <f>G19+HWP!D20</f>
        <v>0.28254976223760003</v>
      </c>
      <c r="H20" s="473">
        <f>H19+HWP!E20</f>
        <v>0.23310355384602002</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3.4214066837279997E-2</v>
      </c>
      <c r="E21" s="473">
        <f>Stored_C!G27+Stored_C!M27</f>
        <v>2.8226605140755999E-2</v>
      </c>
      <c r="F21" s="474">
        <f>F20+HWP!C21</f>
        <v>0</v>
      </c>
      <c r="G21" s="472">
        <f>G20+HWP!D21</f>
        <v>0.31676382907488004</v>
      </c>
      <c r="H21" s="473">
        <f>H20+HWP!E21</f>
        <v>0.26133015898677603</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3.4914725786159999E-2</v>
      </c>
      <c r="E22" s="473">
        <f>Stored_C!G28+Stored_C!M28</f>
        <v>2.8804648773581999E-2</v>
      </c>
      <c r="F22" s="474">
        <f>F21+HWP!C22</f>
        <v>0</v>
      </c>
      <c r="G22" s="472">
        <f>G21+HWP!D22</f>
        <v>0.35167855486104005</v>
      </c>
      <c r="H22" s="473">
        <f>H21+HWP!E22</f>
        <v>0.29013480776035805</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2.7304223385600002E-2</v>
      </c>
      <c r="E23" s="473">
        <f>Stored_C!G29+Stored_C!M29</f>
        <v>2.2525984293119996E-2</v>
      </c>
      <c r="F23" s="474">
        <f>F22+HWP!C23</f>
        <v>0</v>
      </c>
      <c r="G23" s="472">
        <f>G22+HWP!D23</f>
        <v>0.37898277824664006</v>
      </c>
      <c r="H23" s="473">
        <f>H22+HWP!E23</f>
        <v>0.31266079205347802</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2.7512827221600002E-2</v>
      </c>
      <c r="E24" s="473">
        <f>Stored_C!G30+Stored_C!M30</f>
        <v>2.2698082457820002E-2</v>
      </c>
      <c r="F24" s="474">
        <f>F23+HWP!C24</f>
        <v>0</v>
      </c>
      <c r="G24" s="472">
        <f>G23+HWP!D24</f>
        <v>0.40649560546824004</v>
      </c>
      <c r="H24" s="473">
        <f>H23+HWP!E24</f>
        <v>0.33535887451129803</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2.7689131108800006E-2</v>
      </c>
      <c r="E25" s="473">
        <f>Stored_C!G31+Stored_C!M31</f>
        <v>2.2843533164760007E-2</v>
      </c>
      <c r="F25" s="474">
        <f>F24+HWP!C25</f>
        <v>0</v>
      </c>
      <c r="G25" s="472">
        <f>G24+HWP!D25</f>
        <v>0.43418473657704004</v>
      </c>
      <c r="H25" s="473">
        <f>H24+HWP!E25</f>
        <v>0.35820240767605804</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2.7857167747200005E-2</v>
      </c>
      <c r="E26" s="473">
        <f>Stored_C!G32+Stored_C!M32</f>
        <v>2.2982163391439998E-2</v>
      </c>
      <c r="F26" s="474">
        <f>F25+HWP!C26</f>
        <v>0</v>
      </c>
      <c r="G26" s="472">
        <f>G25+HWP!D26</f>
        <v>0.46204190432424003</v>
      </c>
      <c r="H26" s="473">
        <f>H25+HWP!E26</f>
        <v>0.38118457106749803</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2.8039047220800004E-2</v>
      </c>
      <c r="E27" s="473">
        <f>Stored_C!G33+Stored_C!M33</f>
        <v>2.3132213957160006E-2</v>
      </c>
      <c r="F27" s="474">
        <f>F26+HWP!C27</f>
        <v>0</v>
      </c>
      <c r="G27" s="472">
        <f>G26+HWP!D27</f>
        <v>0.49008095154504006</v>
      </c>
      <c r="H27" s="473">
        <f>H26+HWP!E27</f>
        <v>0.40431678502465807</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2.8129217911200006E-2</v>
      </c>
      <c r="E28" s="473">
        <f>Stored_C!G34+Stored_C!M34</f>
        <v>2.3206604776740001E-2</v>
      </c>
      <c r="F28" s="474">
        <f>F27+HWP!C28</f>
        <v>0</v>
      </c>
      <c r="G28" s="472">
        <f>G27+HWP!D28</f>
        <v>0.5182101694562401</v>
      </c>
      <c r="H28" s="473">
        <f>H27+HWP!E28</f>
        <v>0.42752338980139809</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2.8640165552525521E-2</v>
      </c>
      <c r="E29" s="473">
        <f>Stored_C!G35+Stored_C!M35</f>
        <v>2.3628136580833559E-2</v>
      </c>
      <c r="F29" s="474">
        <f>F28+HWP!C29</f>
        <v>0</v>
      </c>
      <c r="G29" s="472">
        <f>G28+HWP!D29</f>
        <v>0.54685033500876568</v>
      </c>
      <c r="H29" s="473">
        <f>H28+HWP!E29</f>
        <v>0.45115152638223166</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2.8251434743225938E-2</v>
      </c>
      <c r="E30" s="473">
        <f>Stored_C!G36+Stored_C!M36</f>
        <v>2.3307433663161396E-2</v>
      </c>
      <c r="F30" s="474">
        <f>F29+HWP!C30</f>
        <v>0</v>
      </c>
      <c r="G30" s="472">
        <f>G29+HWP!D30</f>
        <v>0.57510176975199157</v>
      </c>
      <c r="H30" s="473">
        <f>H29+HWP!E30</f>
        <v>0.47445896004539306</v>
      </c>
      <c r="I30" s="456"/>
      <c r="J30" s="475">
        <f>Garden!J37</f>
        <v>0</v>
      </c>
      <c r="K30" s="476">
        <f>Paper!J37</f>
        <v>3.0653907865164389E-4</v>
      </c>
      <c r="L30" s="477">
        <f>Wood!J37</f>
        <v>0</v>
      </c>
      <c r="M30" s="478">
        <f>J30*(1-Recovery_OX!E30)*(1-Recovery_OX!F30)</f>
        <v>0</v>
      </c>
      <c r="N30" s="476">
        <f>K30*(1-Recovery_OX!E30)*(1-Recovery_OX!F30)</f>
        <v>3.0653907865164389E-4</v>
      </c>
      <c r="O30" s="477">
        <f>L30*(1-Recovery_OX!E30)*(1-Recovery_OX!F30)</f>
        <v>0</v>
      </c>
    </row>
    <row r="31" spans="2:15">
      <c r="B31" s="470">
        <f t="shared" si="0"/>
        <v>1969</v>
      </c>
      <c r="C31" s="471">
        <f>Stored_C!E37</f>
        <v>0</v>
      </c>
      <c r="D31" s="472">
        <f>Stored_C!F37+Stored_C!L37</f>
        <v>2.7867884541190342E-2</v>
      </c>
      <c r="E31" s="473">
        <f>Stored_C!G37+Stored_C!M37</f>
        <v>2.2991004746482035E-2</v>
      </c>
      <c r="F31" s="474">
        <f>F30+HWP!C31</f>
        <v>0</v>
      </c>
      <c r="G31" s="472">
        <f>G30+HWP!D31</f>
        <v>0.60296965429318194</v>
      </c>
      <c r="H31" s="473">
        <f>H30+HWP!E31</f>
        <v>0.49744996479187509</v>
      </c>
      <c r="I31" s="456"/>
      <c r="J31" s="475">
        <f>Garden!J38</f>
        <v>0</v>
      </c>
      <c r="K31" s="476">
        <f>Paper!J38</f>
        <v>6.1534192844856709E-4</v>
      </c>
      <c r="L31" s="477">
        <f>Wood!J38</f>
        <v>0</v>
      </c>
      <c r="M31" s="478">
        <f>J31*(1-Recovery_OX!E31)*(1-Recovery_OX!F31)</f>
        <v>0</v>
      </c>
      <c r="N31" s="476">
        <f>K31*(1-Recovery_OX!E31)*(1-Recovery_OX!F31)</f>
        <v>6.1534192844856709E-4</v>
      </c>
      <c r="O31" s="477">
        <f>L31*(1-Recovery_OX!E31)*(1-Recovery_OX!F31)</f>
        <v>0</v>
      </c>
    </row>
    <row r="32" spans="2:15">
      <c r="B32" s="470">
        <f t="shared" si="0"/>
        <v>1970</v>
      </c>
      <c r="C32" s="471">
        <f>Stored_C!E38</f>
        <v>0</v>
      </c>
      <c r="D32" s="472">
        <f>Stored_C!F38+Stored_C!L38</f>
        <v>2.7489447575113738E-2</v>
      </c>
      <c r="E32" s="473">
        <f>Stored_C!G38+Stored_C!M38</f>
        <v>2.2678794249468833E-2</v>
      </c>
      <c r="F32" s="474">
        <f>F31+HWP!C32</f>
        <v>0</v>
      </c>
      <c r="G32" s="472">
        <f>G31+HWP!D32</f>
        <v>0.63045910186829568</v>
      </c>
      <c r="H32" s="473">
        <f>H31+HWP!E32</f>
        <v>0.52012875904134392</v>
      </c>
      <c r="I32" s="456"/>
      <c r="J32" s="475">
        <f>Garden!J39</f>
        <v>0</v>
      </c>
      <c r="K32" s="476">
        <f>Paper!J39</f>
        <v>9.279781629870558E-4</v>
      </c>
      <c r="L32" s="477">
        <f>Wood!J39</f>
        <v>0</v>
      </c>
      <c r="M32" s="478">
        <f>J32*(1-Recovery_OX!E32)*(1-Recovery_OX!F32)</f>
        <v>0</v>
      </c>
      <c r="N32" s="476">
        <f>K32*(1-Recovery_OX!E32)*(1-Recovery_OX!F32)</f>
        <v>9.279781629870558E-4</v>
      </c>
      <c r="O32" s="477">
        <f>L32*(1-Recovery_OX!E32)*(1-Recovery_OX!F32)</f>
        <v>0</v>
      </c>
    </row>
    <row r="33" spans="2:15">
      <c r="B33" s="470">
        <f t="shared" si="0"/>
        <v>1971</v>
      </c>
      <c r="C33" s="471">
        <f>Stored_C!E39</f>
        <v>0</v>
      </c>
      <c r="D33" s="472">
        <f>Stored_C!F39+Stored_C!L39</f>
        <v>2.7116057320094505E-2</v>
      </c>
      <c r="E33" s="473">
        <f>Stored_C!G39+Stored_C!M39</f>
        <v>2.237074728907797E-2</v>
      </c>
      <c r="F33" s="474">
        <f>F32+HWP!C33</f>
        <v>0</v>
      </c>
      <c r="G33" s="472">
        <f>G32+HWP!D33</f>
        <v>0.65757515918839016</v>
      </c>
      <c r="H33" s="473">
        <f>H32+HWP!E33</f>
        <v>0.54249950633042188</v>
      </c>
      <c r="I33" s="456"/>
      <c r="J33" s="475">
        <f>Garden!J40</f>
        <v>0</v>
      </c>
      <c r="K33" s="476">
        <f>Paper!J40</f>
        <v>1.2460402869350522E-3</v>
      </c>
      <c r="L33" s="477">
        <f>Wood!J40</f>
        <v>0</v>
      </c>
      <c r="M33" s="478">
        <f>J33*(1-Recovery_OX!E33)*(1-Recovery_OX!F33)</f>
        <v>0</v>
      </c>
      <c r="N33" s="476">
        <f>K33*(1-Recovery_OX!E33)*(1-Recovery_OX!F33)</f>
        <v>1.2460402869350522E-3</v>
      </c>
      <c r="O33" s="477">
        <f>L33*(1-Recovery_OX!E33)*(1-Recovery_OX!F33)</f>
        <v>0</v>
      </c>
    </row>
    <row r="34" spans="2:15">
      <c r="B34" s="470">
        <f t="shared" si="0"/>
        <v>1972</v>
      </c>
      <c r="C34" s="471">
        <f>Stored_C!E40</f>
        <v>0</v>
      </c>
      <c r="D34" s="472">
        <f>Stored_C!F40+Stored_C!L40</f>
        <v>2.6747648087542954E-2</v>
      </c>
      <c r="E34" s="473">
        <f>Stored_C!G40+Stored_C!M40</f>
        <v>2.2066809672222933E-2</v>
      </c>
      <c r="F34" s="474">
        <f>F33+HWP!C34</f>
        <v>0</v>
      </c>
      <c r="G34" s="472">
        <f>G33+HWP!D34</f>
        <v>0.68432280727593309</v>
      </c>
      <c r="H34" s="473">
        <f>H33+HWP!E34</f>
        <v>0.56456631600264484</v>
      </c>
      <c r="I34" s="456"/>
      <c r="J34" s="475">
        <f>Garden!J41</f>
        <v>0</v>
      </c>
      <c r="K34" s="476">
        <f>Paper!J41</f>
        <v>1.5711518033780748E-3</v>
      </c>
      <c r="L34" s="477">
        <f>Wood!J41</f>
        <v>0</v>
      </c>
      <c r="M34" s="478">
        <f>J34*(1-Recovery_OX!E34)*(1-Recovery_OX!F34)</f>
        <v>0</v>
      </c>
      <c r="N34" s="476">
        <f>K34*(1-Recovery_OX!E34)*(1-Recovery_OX!F34)</f>
        <v>1.5711518033780748E-3</v>
      </c>
      <c r="O34" s="477">
        <f>L34*(1-Recovery_OX!E34)*(1-Recovery_OX!F34)</f>
        <v>0</v>
      </c>
    </row>
    <row r="35" spans="2:15">
      <c r="B35" s="470">
        <f t="shared" si="0"/>
        <v>1973</v>
      </c>
      <c r="C35" s="471">
        <f>Stored_C!E41</f>
        <v>0</v>
      </c>
      <c r="D35" s="472">
        <f>Stored_C!F41+Stored_C!L41</f>
        <v>2.6384155015199962E-2</v>
      </c>
      <c r="E35" s="473">
        <f>Stored_C!G41+Stored_C!M41</f>
        <v>2.1766927887539964E-2</v>
      </c>
      <c r="F35" s="474">
        <f>F34+HWP!C35</f>
        <v>0</v>
      </c>
      <c r="G35" s="472">
        <f>G34+HWP!D35</f>
        <v>0.71070696229113306</v>
      </c>
      <c r="H35" s="473">
        <f>H34+HWP!E35</f>
        <v>0.58633324389018482</v>
      </c>
      <c r="I35" s="456"/>
      <c r="J35" s="475">
        <f>Garden!J42</f>
        <v>0</v>
      </c>
      <c r="K35" s="476">
        <f>Paper!J42</f>
        <v>1.9049754952008837E-3</v>
      </c>
      <c r="L35" s="477">
        <f>Wood!J42</f>
        <v>0</v>
      </c>
      <c r="M35" s="478">
        <f>J35*(1-Recovery_OX!E35)*(1-Recovery_OX!F35)</f>
        <v>0</v>
      </c>
      <c r="N35" s="476">
        <f>K35*(1-Recovery_OX!E35)*(1-Recovery_OX!F35)</f>
        <v>1.9049754952008837E-3</v>
      </c>
      <c r="O35" s="477">
        <f>L35*(1-Recovery_OX!E35)*(1-Recovery_OX!F35)</f>
        <v>0</v>
      </c>
    </row>
    <row r="36" spans="2:15">
      <c r="B36" s="470">
        <f t="shared" si="0"/>
        <v>1974</v>
      </c>
      <c r="C36" s="471">
        <f>Stored_C!E42</f>
        <v>0</v>
      </c>
      <c r="D36" s="472">
        <f>Stored_C!F42+Stored_C!L42</f>
        <v>2.6025514057264679E-2</v>
      </c>
      <c r="E36" s="473">
        <f>Stored_C!G42+Stored_C!M42</f>
        <v>2.1471049097243362E-2</v>
      </c>
      <c r="F36" s="474">
        <f>F35+HWP!C36</f>
        <v>0</v>
      </c>
      <c r="G36" s="472">
        <f>G35+HWP!D36</f>
        <v>0.73673247634839778</v>
      </c>
      <c r="H36" s="473">
        <f>H35+HWP!E36</f>
        <v>0.60780429298742822</v>
      </c>
      <c r="I36" s="456"/>
      <c r="J36" s="475">
        <f>Garden!J43</f>
        <v>0</v>
      </c>
      <c r="K36" s="476">
        <f>Paper!J43</f>
        <v>2.2492219227207106E-3</v>
      </c>
      <c r="L36" s="477">
        <f>Wood!J43</f>
        <v>0</v>
      </c>
      <c r="M36" s="478">
        <f>J36*(1-Recovery_OX!E36)*(1-Recovery_OX!F36)</f>
        <v>0</v>
      </c>
      <c r="N36" s="476">
        <f>K36*(1-Recovery_OX!E36)*(1-Recovery_OX!F36)</f>
        <v>2.2492219227207106E-3</v>
      </c>
      <c r="O36" s="477">
        <f>L36*(1-Recovery_OX!E36)*(1-Recovery_OX!F36)</f>
        <v>0</v>
      </c>
    </row>
    <row r="37" spans="2:15">
      <c r="B37" s="470">
        <f t="shared" si="0"/>
        <v>1975</v>
      </c>
      <c r="C37" s="471">
        <f>Stored_C!E43</f>
        <v>0</v>
      </c>
      <c r="D37" s="472">
        <f>Stored_C!F43+Stored_C!L43</f>
        <v>2.5671661974630406E-2</v>
      </c>
      <c r="E37" s="473">
        <f>Stored_C!G43+Stored_C!M43</f>
        <v>2.1179121129070083E-2</v>
      </c>
      <c r="F37" s="474">
        <f>F36+HWP!C37</f>
        <v>0</v>
      </c>
      <c r="G37" s="472">
        <f>G36+HWP!D37</f>
        <v>0.76240413832302822</v>
      </c>
      <c r="H37" s="473">
        <f>H36+HWP!E37</f>
        <v>0.62898341411649827</v>
      </c>
      <c r="I37" s="456"/>
      <c r="J37" s="475">
        <f>Garden!J44</f>
        <v>0</v>
      </c>
      <c r="K37" s="476">
        <f>Paper!J44</f>
        <v>2.6056581809668451E-3</v>
      </c>
      <c r="L37" s="477">
        <f>Wood!J44</f>
        <v>0</v>
      </c>
      <c r="M37" s="478">
        <f>J37*(1-Recovery_OX!E37)*(1-Recovery_OX!F37)</f>
        <v>0</v>
      </c>
      <c r="N37" s="476">
        <f>K37*(1-Recovery_OX!E37)*(1-Recovery_OX!F37)</f>
        <v>2.6056581809668451E-3</v>
      </c>
      <c r="O37" s="477">
        <f>L37*(1-Recovery_OX!E37)*(1-Recovery_OX!F37)</f>
        <v>0</v>
      </c>
    </row>
    <row r="38" spans="2:15">
      <c r="B38" s="470">
        <f t="shared" si="0"/>
        <v>1976</v>
      </c>
      <c r="C38" s="471">
        <f>Stored_C!E44</f>
        <v>0</v>
      </c>
      <c r="D38" s="472">
        <f>Stored_C!F44+Stored_C!L44</f>
        <v>2.5322536325227442E-2</v>
      </c>
      <c r="E38" s="473">
        <f>Stored_C!G44+Stored_C!M44</f>
        <v>2.0891092468312639E-2</v>
      </c>
      <c r="F38" s="474">
        <f>F37+HWP!C38</f>
        <v>0</v>
      </c>
      <c r="G38" s="472">
        <f>G37+HWP!D38</f>
        <v>0.78772667464825563</v>
      </c>
      <c r="H38" s="473">
        <f>H37+HWP!E38</f>
        <v>0.64987450658481094</v>
      </c>
      <c r="I38" s="456"/>
      <c r="J38" s="475">
        <f>Garden!J45</f>
        <v>0</v>
      </c>
      <c r="K38" s="476">
        <f>Paper!J45</f>
        <v>2.9761169614018063E-3</v>
      </c>
      <c r="L38" s="477">
        <f>Wood!J45</f>
        <v>0</v>
      </c>
      <c r="M38" s="478">
        <f>J38*(1-Recovery_OX!E38)*(1-Recovery_OX!F38)</f>
        <v>0</v>
      </c>
      <c r="N38" s="476">
        <f>K38*(1-Recovery_OX!E38)*(1-Recovery_OX!F38)</f>
        <v>2.9761169614018063E-3</v>
      </c>
      <c r="O38" s="477">
        <f>L38*(1-Recovery_OX!E38)*(1-Recovery_OX!F38)</f>
        <v>0</v>
      </c>
    </row>
    <row r="39" spans="2:15">
      <c r="B39" s="470">
        <f t="shared" si="0"/>
        <v>1977</v>
      </c>
      <c r="C39" s="471">
        <f>Stored_C!E45</f>
        <v>0</v>
      </c>
      <c r="D39" s="472">
        <f>Stored_C!F45+Stored_C!L45</f>
        <v>2.4978075454472195E-2</v>
      </c>
      <c r="E39" s="473">
        <f>Stored_C!G45+Stored_C!M45</f>
        <v>2.0606912249939557E-2</v>
      </c>
      <c r="F39" s="474">
        <f>F38+HWP!C39</f>
        <v>0</v>
      </c>
      <c r="G39" s="472">
        <f>G38+HWP!D39</f>
        <v>0.8127047501027278</v>
      </c>
      <c r="H39" s="473">
        <f>H38+HWP!E39</f>
        <v>0.67048141883475054</v>
      </c>
      <c r="I39" s="456"/>
      <c r="J39" s="475">
        <f>Garden!J46</f>
        <v>0</v>
      </c>
      <c r="K39" s="476">
        <f>Paper!J46</f>
        <v>3.3625059645087086E-3</v>
      </c>
      <c r="L39" s="477">
        <f>Wood!J46</f>
        <v>0</v>
      </c>
      <c r="M39" s="478">
        <f>J39*(1-Recovery_OX!E39)*(1-Recovery_OX!F39)</f>
        <v>0</v>
      </c>
      <c r="N39" s="476">
        <f>K39*(1-Recovery_OX!E39)*(1-Recovery_OX!F39)</f>
        <v>3.3625059645087086E-3</v>
      </c>
      <c r="O39" s="477">
        <f>L39*(1-Recovery_OX!E39)*(1-Recovery_OX!F39)</f>
        <v>0</v>
      </c>
    </row>
    <row r="40" spans="2:15">
      <c r="B40" s="470">
        <f t="shared" si="0"/>
        <v>1978</v>
      </c>
      <c r="C40" s="471">
        <f>Stored_C!E46</f>
        <v>0</v>
      </c>
      <c r="D40" s="472">
        <f>Stored_C!F46+Stored_C!L46</f>
        <v>2.4638218485821314E-2</v>
      </c>
      <c r="E40" s="473">
        <f>Stored_C!G46+Stored_C!M46</f>
        <v>2.0326530250802586E-2</v>
      </c>
      <c r="F40" s="474">
        <f>F39+HWP!C40</f>
        <v>0</v>
      </c>
      <c r="G40" s="472">
        <f>G39+HWP!D40</f>
        <v>0.83734296858854906</v>
      </c>
      <c r="H40" s="473">
        <f>H39+HWP!E40</f>
        <v>0.6908079490855531</v>
      </c>
      <c r="I40" s="456"/>
      <c r="J40" s="475">
        <f>Garden!J47</f>
        <v>0</v>
      </c>
      <c r="K40" s="476">
        <f>Paper!J47</f>
        <v>3.7668177115364413E-3</v>
      </c>
      <c r="L40" s="477">
        <f>Wood!J47</f>
        <v>0</v>
      </c>
      <c r="M40" s="478">
        <f>J40*(1-Recovery_OX!E40)*(1-Recovery_OX!F40)</f>
        <v>0</v>
      </c>
      <c r="N40" s="476">
        <f>K40*(1-Recovery_OX!E40)*(1-Recovery_OX!F40)</f>
        <v>3.7668177115364413E-3</v>
      </c>
      <c r="O40" s="477">
        <f>L40*(1-Recovery_OX!E40)*(1-Recovery_OX!F40)</f>
        <v>0</v>
      </c>
    </row>
    <row r="41" spans="2:15">
      <c r="B41" s="470">
        <f t="shared" si="0"/>
        <v>1979</v>
      </c>
      <c r="C41" s="471">
        <f>Stored_C!E47</f>
        <v>0</v>
      </c>
      <c r="D41" s="472">
        <f>Stored_C!F47+Stored_C!L47</f>
        <v>2.4302905311430097E-2</v>
      </c>
      <c r="E41" s="473">
        <f>Stored_C!G47+Stored_C!M47</f>
        <v>2.0049896881929829E-2</v>
      </c>
      <c r="F41" s="474">
        <f>F40+HWP!C41</f>
        <v>0</v>
      </c>
      <c r="G41" s="472">
        <f>G40+HWP!D41</f>
        <v>0.86164587389997915</v>
      </c>
      <c r="H41" s="473">
        <f>H40+HWP!E41</f>
        <v>0.71085784596748292</v>
      </c>
      <c r="I41" s="456"/>
      <c r="J41" s="475">
        <f>Garden!J48</f>
        <v>0</v>
      </c>
      <c r="K41" s="476">
        <f>Paper!J48</f>
        <v>4.1911398058088094E-3</v>
      </c>
      <c r="L41" s="477">
        <f>Wood!J48</f>
        <v>0</v>
      </c>
      <c r="M41" s="478">
        <f>J41*(1-Recovery_OX!E41)*(1-Recovery_OX!F41)</f>
        <v>0</v>
      </c>
      <c r="N41" s="476">
        <f>K41*(1-Recovery_OX!E41)*(1-Recovery_OX!F41)</f>
        <v>4.1911398058088094E-3</v>
      </c>
      <c r="O41" s="477">
        <f>L41*(1-Recovery_OX!E41)*(1-Recovery_OX!F41)</f>
        <v>0</v>
      </c>
    </row>
    <row r="42" spans="2:15">
      <c r="B42" s="470">
        <f t="shared" si="0"/>
        <v>1980</v>
      </c>
      <c r="C42" s="471">
        <f>Stored_C!E48</f>
        <v>0</v>
      </c>
      <c r="D42" s="472">
        <f>Stored_C!F48+Stored_C!L48</f>
        <v>2.3985369900000008E-2</v>
      </c>
      <c r="E42" s="473">
        <f>Stored_C!G48+Stored_C!M48</f>
        <v>1.9787930167500006E-2</v>
      </c>
      <c r="F42" s="474">
        <f>F41+HWP!C42</f>
        <v>0</v>
      </c>
      <c r="G42" s="472">
        <f>G41+HWP!D42</f>
        <v>0.88563124379997915</v>
      </c>
      <c r="H42" s="473">
        <f>H41+HWP!E42</f>
        <v>0.73064577613498294</v>
      </c>
      <c r="I42" s="456"/>
      <c r="J42" s="475">
        <f>Garden!J49</f>
        <v>0</v>
      </c>
      <c r="K42" s="476">
        <f>Paper!J49</f>
        <v>4.6376656963769804E-3</v>
      </c>
      <c r="L42" s="477">
        <f>Wood!J49</f>
        <v>0</v>
      </c>
      <c r="M42" s="478">
        <f>J42*(1-Recovery_OX!E42)*(1-Recovery_OX!F42)</f>
        <v>0</v>
      </c>
      <c r="N42" s="476">
        <f>K42*(1-Recovery_OX!E42)*(1-Recovery_OX!F42)</f>
        <v>4.6376656963769804E-3</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0.88563124379997915</v>
      </c>
      <c r="H43" s="473">
        <f>H42+HWP!E43</f>
        <v>0.73064577613498294</v>
      </c>
      <c r="I43" s="456"/>
      <c r="J43" s="475">
        <f>Garden!J50</f>
        <v>0</v>
      </c>
      <c r="K43" s="476">
        <f>Paper!J50</f>
        <v>5.1089655048393266E-3</v>
      </c>
      <c r="L43" s="477">
        <f>Wood!J50</f>
        <v>0</v>
      </c>
      <c r="M43" s="478">
        <f>J43*(1-Recovery_OX!E43)*(1-Recovery_OX!F43)</f>
        <v>0</v>
      </c>
      <c r="N43" s="476">
        <f>K43*(1-Recovery_OX!E43)*(1-Recovery_OX!F43)</f>
        <v>5.1089655048393266E-3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0.88563124379997915</v>
      </c>
      <c r="H44" s="473">
        <f>H43+HWP!E44</f>
        <v>0.73064577613498294</v>
      </c>
      <c r="I44" s="456"/>
      <c r="J44" s="475">
        <f>Garden!J51</f>
        <v>0</v>
      </c>
      <c r="K44" s="476">
        <f>Paper!J51</f>
        <v>4.7635678628248617E-3</v>
      </c>
      <c r="L44" s="477">
        <f>Wood!J51</f>
        <v>0</v>
      </c>
      <c r="M44" s="478">
        <f>J44*(1-Recovery_OX!E44)*(1-Recovery_OX!F44)</f>
        <v>0</v>
      </c>
      <c r="N44" s="476">
        <f>K44*(1-Recovery_OX!E44)*(1-Recovery_OX!F44)</f>
        <v>4.7635678628248617E-3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0.88563124379997915</v>
      </c>
      <c r="H45" s="473">
        <f>H44+HWP!E45</f>
        <v>0.73064577613498294</v>
      </c>
      <c r="I45" s="456"/>
      <c r="J45" s="475">
        <f>Garden!J52</f>
        <v>0</v>
      </c>
      <c r="K45" s="476">
        <f>Paper!J52</f>
        <v>4.4415212360004869E-3</v>
      </c>
      <c r="L45" s="477">
        <f>Wood!J52</f>
        <v>0</v>
      </c>
      <c r="M45" s="478">
        <f>J45*(1-Recovery_OX!E45)*(1-Recovery_OX!F45)</f>
        <v>0</v>
      </c>
      <c r="N45" s="476">
        <f>K45*(1-Recovery_OX!E45)*(1-Recovery_OX!F45)</f>
        <v>4.4415212360004869E-3</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0.88563124379997915</v>
      </c>
      <c r="H46" s="473">
        <f>H45+HWP!E46</f>
        <v>0.73064577613498294</v>
      </c>
      <c r="I46" s="456"/>
      <c r="J46" s="475">
        <f>Garden!J53</f>
        <v>0</v>
      </c>
      <c r="K46" s="476">
        <f>Paper!J53</f>
        <v>4.1412469514278821E-3</v>
      </c>
      <c r="L46" s="477">
        <f>Wood!J53</f>
        <v>0</v>
      </c>
      <c r="M46" s="478">
        <f>J46*(1-Recovery_OX!E46)*(1-Recovery_OX!F46)</f>
        <v>0</v>
      </c>
      <c r="N46" s="476">
        <f>K46*(1-Recovery_OX!E46)*(1-Recovery_OX!F46)</f>
        <v>4.1412469514278821E-3</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0.88563124379997915</v>
      </c>
      <c r="H47" s="473">
        <f>H46+HWP!E47</f>
        <v>0.73064577613498294</v>
      </c>
      <c r="I47" s="456"/>
      <c r="J47" s="475">
        <f>Garden!J54</f>
        <v>0</v>
      </c>
      <c r="K47" s="476">
        <f>Paper!J54</f>
        <v>3.8612730642157062E-3</v>
      </c>
      <c r="L47" s="477">
        <f>Wood!J54</f>
        <v>0</v>
      </c>
      <c r="M47" s="478">
        <f>J47*(1-Recovery_OX!E47)*(1-Recovery_OX!F47)</f>
        <v>0</v>
      </c>
      <c r="N47" s="476">
        <f>K47*(1-Recovery_OX!E47)*(1-Recovery_OX!F47)</f>
        <v>3.8612730642157062E-3</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0.88563124379997915</v>
      </c>
      <c r="H48" s="473">
        <f>H47+HWP!E48</f>
        <v>0.73064577613498294</v>
      </c>
      <c r="I48" s="456"/>
      <c r="J48" s="475">
        <f>Garden!J55</f>
        <v>0</v>
      </c>
      <c r="K48" s="476">
        <f>Paper!J55</f>
        <v>3.6002271420440281E-3</v>
      </c>
      <c r="L48" s="477">
        <f>Wood!J55</f>
        <v>0</v>
      </c>
      <c r="M48" s="478">
        <f>J48*(1-Recovery_OX!E48)*(1-Recovery_OX!F48)</f>
        <v>0</v>
      </c>
      <c r="N48" s="476">
        <f>K48*(1-Recovery_OX!E48)*(1-Recovery_OX!F48)</f>
        <v>3.6002271420440281E-3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0.88563124379997915</v>
      </c>
      <c r="H49" s="473">
        <f>H48+HWP!E49</f>
        <v>0.73064577613498294</v>
      </c>
      <c r="I49" s="456"/>
      <c r="J49" s="475">
        <f>Garden!J56</f>
        <v>0</v>
      </c>
      <c r="K49" s="476">
        <f>Paper!J56</f>
        <v>3.3568295374995067E-3</v>
      </c>
      <c r="L49" s="477">
        <f>Wood!J56</f>
        <v>0</v>
      </c>
      <c r="M49" s="478">
        <f>J49*(1-Recovery_OX!E49)*(1-Recovery_OX!F49)</f>
        <v>0</v>
      </c>
      <c r="N49" s="476">
        <f>K49*(1-Recovery_OX!E49)*(1-Recovery_OX!F49)</f>
        <v>3.3568295374995067E-3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0.88563124379997915</v>
      </c>
      <c r="H50" s="473">
        <f>H49+HWP!E50</f>
        <v>0.73064577613498294</v>
      </c>
      <c r="I50" s="456"/>
      <c r="J50" s="475">
        <f>Garden!J57</f>
        <v>0</v>
      </c>
      <c r="K50" s="476">
        <f>Paper!J57</f>
        <v>3.1298871152422823E-3</v>
      </c>
      <c r="L50" s="477">
        <f>Wood!J57</f>
        <v>0</v>
      </c>
      <c r="M50" s="478">
        <f>J50*(1-Recovery_OX!E50)*(1-Recovery_OX!F50)</f>
        <v>0</v>
      </c>
      <c r="N50" s="476">
        <f>K50*(1-Recovery_OX!E50)*(1-Recovery_OX!F50)</f>
        <v>3.1298871152422823E-3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0.88563124379997915</v>
      </c>
      <c r="H51" s="473">
        <f>H50+HWP!E51</f>
        <v>0.73064577613498294</v>
      </c>
      <c r="I51" s="456"/>
      <c r="J51" s="475">
        <f>Garden!J58</f>
        <v>0</v>
      </c>
      <c r="K51" s="476">
        <f>Paper!J58</f>
        <v>2.9182874032551605E-3</v>
      </c>
      <c r="L51" s="477">
        <f>Wood!J58</f>
        <v>0</v>
      </c>
      <c r="M51" s="478">
        <f>J51*(1-Recovery_OX!E51)*(1-Recovery_OX!F51)</f>
        <v>0</v>
      </c>
      <c r="N51" s="476">
        <f>K51*(1-Recovery_OX!E51)*(1-Recovery_OX!F51)</f>
        <v>2.9182874032551605E-3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0.88563124379997915</v>
      </c>
      <c r="H52" s="473">
        <f>H51+HWP!E52</f>
        <v>0.73064577613498294</v>
      </c>
      <c r="I52" s="456"/>
      <c r="J52" s="475">
        <f>Garden!J59</f>
        <v>0</v>
      </c>
      <c r="K52" s="476">
        <f>Paper!J59</f>
        <v>2.7209931395044897E-3</v>
      </c>
      <c r="L52" s="477">
        <f>Wood!J59</f>
        <v>0</v>
      </c>
      <c r="M52" s="478">
        <f>J52*(1-Recovery_OX!E52)*(1-Recovery_OX!F52)</f>
        <v>0</v>
      </c>
      <c r="N52" s="476">
        <f>K52*(1-Recovery_OX!E52)*(1-Recovery_OX!F52)</f>
        <v>2.7209931395044897E-3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0.88563124379997915</v>
      </c>
      <c r="H53" s="473">
        <f>H52+HWP!E53</f>
        <v>0.73064577613498294</v>
      </c>
      <c r="I53" s="456"/>
      <c r="J53" s="475">
        <f>Garden!J60</f>
        <v>0</v>
      </c>
      <c r="K53" s="476">
        <f>Paper!J60</f>
        <v>2.53703718728047E-3</v>
      </c>
      <c r="L53" s="477">
        <f>Wood!J60</f>
        <v>0</v>
      </c>
      <c r="M53" s="478">
        <f>J53*(1-Recovery_OX!E53)*(1-Recovery_OX!F53)</f>
        <v>0</v>
      </c>
      <c r="N53" s="476">
        <f>K53*(1-Recovery_OX!E53)*(1-Recovery_OX!F53)</f>
        <v>2.53703718728047E-3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0.88563124379997915</v>
      </c>
      <c r="H54" s="473">
        <f>H53+HWP!E54</f>
        <v>0.73064577613498294</v>
      </c>
      <c r="I54" s="456"/>
      <c r="J54" s="475">
        <f>Garden!J61</f>
        <v>0</v>
      </c>
      <c r="K54" s="476">
        <f>Paper!J61</f>
        <v>2.3655177942918802E-3</v>
      </c>
      <c r="L54" s="477">
        <f>Wood!J61</f>
        <v>0</v>
      </c>
      <c r="M54" s="478">
        <f>J54*(1-Recovery_OX!E54)*(1-Recovery_OX!F54)</f>
        <v>0</v>
      </c>
      <c r="N54" s="476">
        <f>K54*(1-Recovery_OX!E54)*(1-Recovery_OX!F54)</f>
        <v>2.3655177942918802E-3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0.88563124379997915</v>
      </c>
      <c r="H55" s="473">
        <f>H54+HWP!E55</f>
        <v>0.73064577613498294</v>
      </c>
      <c r="I55" s="456"/>
      <c r="J55" s="475">
        <f>Garden!J62</f>
        <v>0</v>
      </c>
      <c r="K55" s="476">
        <f>Paper!J62</f>
        <v>2.2055941722752995E-3</v>
      </c>
      <c r="L55" s="477">
        <f>Wood!J62</f>
        <v>0</v>
      </c>
      <c r="M55" s="478">
        <f>J55*(1-Recovery_OX!E55)*(1-Recovery_OX!F55)</f>
        <v>0</v>
      </c>
      <c r="N55" s="476">
        <f>K55*(1-Recovery_OX!E55)*(1-Recovery_OX!F55)</f>
        <v>2.2055941722752995E-3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0.88563124379997915</v>
      </c>
      <c r="H56" s="473">
        <f>H55+HWP!E56</f>
        <v>0.73064577613498294</v>
      </c>
      <c r="I56" s="456"/>
      <c r="J56" s="475">
        <f>Garden!J63</f>
        <v>0</v>
      </c>
      <c r="K56" s="476">
        <f>Paper!J63</f>
        <v>2.0564823754500644E-3</v>
      </c>
      <c r="L56" s="477">
        <f>Wood!J63</f>
        <v>0</v>
      </c>
      <c r="M56" s="478">
        <f>J56*(1-Recovery_OX!E56)*(1-Recovery_OX!F56)</f>
        <v>0</v>
      </c>
      <c r="N56" s="476">
        <f>K56*(1-Recovery_OX!E56)*(1-Recovery_OX!F56)</f>
        <v>2.0564823754500644E-3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0.88563124379997915</v>
      </c>
      <c r="H57" s="473">
        <f>H56+HWP!E57</f>
        <v>0.73064577613498294</v>
      </c>
      <c r="I57" s="456"/>
      <c r="J57" s="475">
        <f>Garden!J64</f>
        <v>0</v>
      </c>
      <c r="K57" s="476">
        <f>Paper!J64</f>
        <v>1.9174514576151441E-3</v>
      </c>
      <c r="L57" s="477">
        <f>Wood!J64</f>
        <v>0</v>
      </c>
      <c r="M57" s="478">
        <f>J57*(1-Recovery_OX!E57)*(1-Recovery_OX!F57)</f>
        <v>0</v>
      </c>
      <c r="N57" s="476">
        <f>K57*(1-Recovery_OX!E57)*(1-Recovery_OX!F57)</f>
        <v>1.9174514576151441E-3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0.88563124379997915</v>
      </c>
      <c r="H58" s="473">
        <f>H57+HWP!E58</f>
        <v>0.73064577613498294</v>
      </c>
      <c r="I58" s="456"/>
      <c r="J58" s="475">
        <f>Garden!J65</f>
        <v>0</v>
      </c>
      <c r="K58" s="476">
        <f>Paper!J65</f>
        <v>1.7878198890500128E-3</v>
      </c>
      <c r="L58" s="477">
        <f>Wood!J65</f>
        <v>0</v>
      </c>
      <c r="M58" s="478">
        <f>J58*(1-Recovery_OX!E58)*(1-Recovery_OX!F58)</f>
        <v>0</v>
      </c>
      <c r="N58" s="476">
        <f>K58*(1-Recovery_OX!E58)*(1-Recovery_OX!F58)</f>
        <v>1.7878198890500128E-3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0.88563124379997915</v>
      </c>
      <c r="H59" s="473">
        <f>H58+HWP!E59</f>
        <v>0.73064577613498294</v>
      </c>
      <c r="I59" s="456"/>
      <c r="J59" s="475">
        <f>Garden!J66</f>
        <v>0</v>
      </c>
      <c r="K59" s="476">
        <f>Paper!J66</f>
        <v>1.6669522156551699E-3</v>
      </c>
      <c r="L59" s="477">
        <f>Wood!J66</f>
        <v>0</v>
      </c>
      <c r="M59" s="478">
        <f>J59*(1-Recovery_OX!E59)*(1-Recovery_OX!F59)</f>
        <v>0</v>
      </c>
      <c r="N59" s="476">
        <f>K59*(1-Recovery_OX!E59)*(1-Recovery_OX!F59)</f>
        <v>1.6669522156551699E-3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0.88563124379997915</v>
      </c>
      <c r="H60" s="473">
        <f>H59+HWP!E60</f>
        <v>0.73064577613498294</v>
      </c>
      <c r="I60" s="456"/>
      <c r="J60" s="475">
        <f>Garden!J67</f>
        <v>0</v>
      </c>
      <c r="K60" s="476">
        <f>Paper!J67</f>
        <v>1.554255943955408E-3</v>
      </c>
      <c r="L60" s="477">
        <f>Wood!J67</f>
        <v>0</v>
      </c>
      <c r="M60" s="478">
        <f>J60*(1-Recovery_OX!E60)*(1-Recovery_OX!F60)</f>
        <v>0</v>
      </c>
      <c r="N60" s="476">
        <f>K60*(1-Recovery_OX!E60)*(1-Recovery_OX!F60)</f>
        <v>1.554255943955408E-3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0.88563124379997915</v>
      </c>
      <c r="H61" s="473">
        <f>H60+HWP!E61</f>
        <v>0.73064577613498294</v>
      </c>
      <c r="I61" s="456"/>
      <c r="J61" s="475">
        <f>Garden!J68</f>
        <v>0</v>
      </c>
      <c r="K61" s="476">
        <f>Paper!J68</f>
        <v>1.4491786366961083E-3</v>
      </c>
      <c r="L61" s="477">
        <f>Wood!J68</f>
        <v>0</v>
      </c>
      <c r="M61" s="478">
        <f>J61*(1-Recovery_OX!E61)*(1-Recovery_OX!F61)</f>
        <v>0</v>
      </c>
      <c r="N61" s="476">
        <f>K61*(1-Recovery_OX!E61)*(1-Recovery_OX!F61)</f>
        <v>1.4491786366961083E-3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0.88563124379997915</v>
      </c>
      <c r="H62" s="473">
        <f>H61+HWP!E62</f>
        <v>0.73064577613498294</v>
      </c>
      <c r="I62" s="456"/>
      <c r="J62" s="475">
        <f>Garden!J69</f>
        <v>0</v>
      </c>
      <c r="K62" s="476">
        <f>Paper!J69</f>
        <v>1.3512052047951789E-3</v>
      </c>
      <c r="L62" s="477">
        <f>Wood!J69</f>
        <v>0</v>
      </c>
      <c r="M62" s="478">
        <f>J62*(1-Recovery_OX!E62)*(1-Recovery_OX!F62)</f>
        <v>0</v>
      </c>
      <c r="N62" s="476">
        <f>K62*(1-Recovery_OX!E62)*(1-Recovery_OX!F62)</f>
        <v>1.3512052047951789E-3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0.88563124379997915</v>
      </c>
      <c r="H63" s="473">
        <f>H62+HWP!E63</f>
        <v>0.73064577613498294</v>
      </c>
      <c r="I63" s="456"/>
      <c r="J63" s="475">
        <f>Garden!J70</f>
        <v>0</v>
      </c>
      <c r="K63" s="476">
        <f>Paper!J70</f>
        <v>1.2598553823757761E-3</v>
      </c>
      <c r="L63" s="477">
        <f>Wood!J70</f>
        <v>0</v>
      </c>
      <c r="M63" s="478">
        <f>J63*(1-Recovery_OX!E63)*(1-Recovery_OX!F63)</f>
        <v>0</v>
      </c>
      <c r="N63" s="476">
        <f>K63*(1-Recovery_OX!E63)*(1-Recovery_OX!F63)</f>
        <v>1.2598553823757761E-3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0.88563124379997915</v>
      </c>
      <c r="H64" s="473">
        <f>H63+HWP!E64</f>
        <v>0.73064577613498294</v>
      </c>
      <c r="I64" s="456"/>
      <c r="J64" s="475">
        <f>Garden!J71</f>
        <v>0</v>
      </c>
      <c r="K64" s="476">
        <f>Paper!J71</f>
        <v>1.1746813725024188E-3</v>
      </c>
      <c r="L64" s="477">
        <f>Wood!J71</f>
        <v>0</v>
      </c>
      <c r="M64" s="478">
        <f>J64*(1-Recovery_OX!E64)*(1-Recovery_OX!F64)</f>
        <v>0</v>
      </c>
      <c r="N64" s="476">
        <f>K64*(1-Recovery_OX!E64)*(1-Recovery_OX!F64)</f>
        <v>1.1746813725024188E-3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0.88563124379997915</v>
      </c>
      <c r="H65" s="473">
        <f>H64+HWP!E65</f>
        <v>0.73064577613498294</v>
      </c>
      <c r="I65" s="456"/>
      <c r="J65" s="475">
        <f>Garden!J72</f>
        <v>0</v>
      </c>
      <c r="K65" s="476">
        <f>Paper!J72</f>
        <v>1.0952656520798925E-3</v>
      </c>
      <c r="L65" s="477">
        <f>Wood!J72</f>
        <v>0</v>
      </c>
      <c r="M65" s="478">
        <f>J65*(1-Recovery_OX!E65)*(1-Recovery_OX!F65)</f>
        <v>0</v>
      </c>
      <c r="N65" s="476">
        <f>K65*(1-Recovery_OX!E65)*(1-Recovery_OX!F65)</f>
        <v>1.0952656520798925E-3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0.88563124379997915</v>
      </c>
      <c r="H66" s="473">
        <f>H65+HWP!E66</f>
        <v>0.73064577613498294</v>
      </c>
      <c r="I66" s="456"/>
      <c r="J66" s="475">
        <f>Garden!J73</f>
        <v>0</v>
      </c>
      <c r="K66" s="476">
        <f>Paper!J73</f>
        <v>1.0212189251545501E-3</v>
      </c>
      <c r="L66" s="477">
        <f>Wood!J73</f>
        <v>0</v>
      </c>
      <c r="M66" s="478">
        <f>J66*(1-Recovery_OX!E66)*(1-Recovery_OX!F66)</f>
        <v>0</v>
      </c>
      <c r="N66" s="476">
        <f>K66*(1-Recovery_OX!E66)*(1-Recovery_OX!F66)</f>
        <v>1.0212189251545501E-3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0.88563124379997915</v>
      </c>
      <c r="H67" s="473">
        <f>H66+HWP!E67</f>
        <v>0.73064577613498294</v>
      </c>
      <c r="I67" s="456"/>
      <c r="J67" s="475">
        <f>Garden!J74</f>
        <v>0</v>
      </c>
      <c r="K67" s="476">
        <f>Paper!J74</f>
        <v>9.5217821458509777E-4</v>
      </c>
      <c r="L67" s="477">
        <f>Wood!J74</f>
        <v>0</v>
      </c>
      <c r="M67" s="478">
        <f>J67*(1-Recovery_OX!E67)*(1-Recovery_OX!F67)</f>
        <v>0</v>
      </c>
      <c r="N67" s="476">
        <f>K67*(1-Recovery_OX!E67)*(1-Recovery_OX!F67)</f>
        <v>9.5217821458509777E-4</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0.88563124379997915</v>
      </c>
      <c r="H68" s="473">
        <f>H67+HWP!E68</f>
        <v>0.73064577613498294</v>
      </c>
      <c r="I68" s="456"/>
      <c r="J68" s="475">
        <f>Garden!J75</f>
        <v>0</v>
      </c>
      <c r="K68" s="476">
        <f>Paper!J75</f>
        <v>8.8780508272822496E-4</v>
      </c>
      <c r="L68" s="477">
        <f>Wood!J75</f>
        <v>0</v>
      </c>
      <c r="M68" s="478">
        <f>J68*(1-Recovery_OX!E68)*(1-Recovery_OX!F68)</f>
        <v>0</v>
      </c>
      <c r="N68" s="476">
        <f>K68*(1-Recovery_OX!E68)*(1-Recovery_OX!F68)</f>
        <v>8.8780508272822496E-4</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0.88563124379997915</v>
      </c>
      <c r="H69" s="473">
        <f>H68+HWP!E69</f>
        <v>0.73064577613498294</v>
      </c>
      <c r="I69" s="456"/>
      <c r="J69" s="475">
        <f>Garden!J76</f>
        <v>0</v>
      </c>
      <c r="K69" s="476">
        <f>Paper!J76</f>
        <v>8.2778397241688607E-4</v>
      </c>
      <c r="L69" s="477">
        <f>Wood!J76</f>
        <v>0</v>
      </c>
      <c r="M69" s="478">
        <f>J69*(1-Recovery_OX!E69)*(1-Recovery_OX!F69)</f>
        <v>0</v>
      </c>
      <c r="N69" s="476">
        <f>K69*(1-Recovery_OX!E69)*(1-Recovery_OX!F69)</f>
        <v>8.2778397241688607E-4</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0.88563124379997915</v>
      </c>
      <c r="H70" s="473">
        <f>H69+HWP!E70</f>
        <v>0.73064577613498294</v>
      </c>
      <c r="I70" s="456"/>
      <c r="J70" s="475">
        <f>Garden!J77</f>
        <v>0</v>
      </c>
      <c r="K70" s="476">
        <f>Paper!J77</f>
        <v>7.7182066009870052E-4</v>
      </c>
      <c r="L70" s="477">
        <f>Wood!J77</f>
        <v>0</v>
      </c>
      <c r="M70" s="478">
        <f>J70*(1-Recovery_OX!E70)*(1-Recovery_OX!F70)</f>
        <v>0</v>
      </c>
      <c r="N70" s="476">
        <f>K70*(1-Recovery_OX!E70)*(1-Recovery_OX!F70)</f>
        <v>7.7182066009870052E-4</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0.88563124379997915</v>
      </c>
      <c r="H71" s="473">
        <f>H70+HWP!E71</f>
        <v>0.73064577613498294</v>
      </c>
      <c r="I71" s="456"/>
      <c r="J71" s="475">
        <f>Garden!J78</f>
        <v>0</v>
      </c>
      <c r="K71" s="476">
        <f>Paper!J78</f>
        <v>7.1964081355175788E-4</v>
      </c>
      <c r="L71" s="477">
        <f>Wood!J78</f>
        <v>0</v>
      </c>
      <c r="M71" s="478">
        <f>J71*(1-Recovery_OX!E71)*(1-Recovery_OX!F71)</f>
        <v>0</v>
      </c>
      <c r="N71" s="476">
        <f>K71*(1-Recovery_OX!E71)*(1-Recovery_OX!F71)</f>
        <v>7.1964081355175788E-4</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0.88563124379997915</v>
      </c>
      <c r="H72" s="473">
        <f>H71+HWP!E72</f>
        <v>0.73064577613498294</v>
      </c>
      <c r="I72" s="456"/>
      <c r="J72" s="475">
        <f>Garden!J79</f>
        <v>0</v>
      </c>
      <c r="K72" s="476">
        <f>Paper!J79</f>
        <v>6.7098864710774778E-4</v>
      </c>
      <c r="L72" s="477">
        <f>Wood!J79</f>
        <v>0</v>
      </c>
      <c r="M72" s="478">
        <f>J72*(1-Recovery_OX!E72)*(1-Recovery_OX!F72)</f>
        <v>0</v>
      </c>
      <c r="N72" s="476">
        <f>K72*(1-Recovery_OX!E72)*(1-Recovery_OX!F72)</f>
        <v>6.7098864710774778E-4</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0.88563124379997915</v>
      </c>
      <c r="H73" s="473">
        <f>H72+HWP!E73</f>
        <v>0.73064577613498294</v>
      </c>
      <c r="I73" s="456"/>
      <c r="J73" s="475">
        <f>Garden!J80</f>
        <v>0</v>
      </c>
      <c r="K73" s="476">
        <f>Paper!J80</f>
        <v>6.2562566779031728E-4</v>
      </c>
      <c r="L73" s="477">
        <f>Wood!J80</f>
        <v>0</v>
      </c>
      <c r="M73" s="478">
        <f>J73*(1-Recovery_OX!E73)*(1-Recovery_OX!F73)</f>
        <v>0</v>
      </c>
      <c r="N73" s="476">
        <f>K73*(1-Recovery_OX!E73)*(1-Recovery_OX!F73)</f>
        <v>6.2562566779031728E-4</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0.88563124379997915</v>
      </c>
      <c r="H74" s="473">
        <f>H73+HWP!E74</f>
        <v>0.73064577613498294</v>
      </c>
      <c r="I74" s="456"/>
      <c r="J74" s="475">
        <f>Garden!J81</f>
        <v>0</v>
      </c>
      <c r="K74" s="476">
        <f>Paper!J81</f>
        <v>5.833295062222237E-4</v>
      </c>
      <c r="L74" s="477">
        <f>Wood!J81</f>
        <v>0</v>
      </c>
      <c r="M74" s="478">
        <f>J74*(1-Recovery_OX!E74)*(1-Recovery_OX!F74)</f>
        <v>0</v>
      </c>
      <c r="N74" s="476">
        <f>K74*(1-Recovery_OX!E74)*(1-Recovery_OX!F74)</f>
        <v>5.833295062222237E-4</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0.88563124379997915</v>
      </c>
      <c r="H75" s="473">
        <f>H74+HWP!E75</f>
        <v>0.73064577613498294</v>
      </c>
      <c r="I75" s="456"/>
      <c r="J75" s="475">
        <f>Garden!J82</f>
        <v>0</v>
      </c>
      <c r="K75" s="476">
        <f>Paper!J82</f>
        <v>5.4389282657038975E-4</v>
      </c>
      <c r="L75" s="477">
        <f>Wood!J82</f>
        <v>0</v>
      </c>
      <c r="M75" s="478">
        <f>J75*(1-Recovery_OX!E75)*(1-Recovery_OX!F75)</f>
        <v>0</v>
      </c>
      <c r="N75" s="476">
        <f>K75*(1-Recovery_OX!E75)*(1-Recovery_OX!F75)</f>
        <v>5.4389282657038975E-4</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0.88563124379997915</v>
      </c>
      <c r="H76" s="473">
        <f>H75+HWP!E76</f>
        <v>0.73064577613498294</v>
      </c>
      <c r="I76" s="456"/>
      <c r="J76" s="475">
        <f>Garden!J83</f>
        <v>0</v>
      </c>
      <c r="K76" s="476">
        <f>Paper!J83</f>
        <v>5.0712231018540908E-4</v>
      </c>
      <c r="L76" s="477">
        <f>Wood!J83</f>
        <v>0</v>
      </c>
      <c r="M76" s="478">
        <f>J76*(1-Recovery_OX!E76)*(1-Recovery_OX!F76)</f>
        <v>0</v>
      </c>
      <c r="N76" s="476">
        <f>K76*(1-Recovery_OX!E76)*(1-Recovery_OX!F76)</f>
        <v>5.0712231018540908E-4</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0.88563124379997915</v>
      </c>
      <c r="H77" s="473">
        <f>H76+HWP!E77</f>
        <v>0.73064577613498294</v>
      </c>
      <c r="I77" s="456"/>
      <c r="J77" s="475">
        <f>Garden!J84</f>
        <v>0</v>
      </c>
      <c r="K77" s="476">
        <f>Paper!J84</f>
        <v>4.7283770795330274E-4</v>
      </c>
      <c r="L77" s="477">
        <f>Wood!J84</f>
        <v>0</v>
      </c>
      <c r="M77" s="478">
        <f>J77*(1-Recovery_OX!E77)*(1-Recovery_OX!F77)</f>
        <v>0</v>
      </c>
      <c r="N77" s="476">
        <f>K77*(1-Recovery_OX!E77)*(1-Recovery_OX!F77)</f>
        <v>4.7283770795330274E-4</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0.88563124379997915</v>
      </c>
      <c r="H78" s="473">
        <f>H77+HWP!E78</f>
        <v>0.73064577613498294</v>
      </c>
      <c r="I78" s="456"/>
      <c r="J78" s="475">
        <f>Garden!J85</f>
        <v>0</v>
      </c>
      <c r="K78" s="476">
        <f>Paper!J85</f>
        <v>4.408709567141531E-4</v>
      </c>
      <c r="L78" s="477">
        <f>Wood!J85</f>
        <v>0</v>
      </c>
      <c r="M78" s="478">
        <f>J78*(1-Recovery_OX!E78)*(1-Recovery_OX!F78)</f>
        <v>0</v>
      </c>
      <c r="N78" s="476">
        <f>K78*(1-Recovery_OX!E78)*(1-Recovery_OX!F78)</f>
        <v>4.408709567141531E-4</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0.88563124379997915</v>
      </c>
      <c r="H79" s="473">
        <f>H78+HWP!E79</f>
        <v>0.73064577613498294</v>
      </c>
      <c r="I79" s="456"/>
      <c r="J79" s="475">
        <f>Garden!J86</f>
        <v>0</v>
      </c>
      <c r="K79" s="476">
        <f>Paper!J86</f>
        <v>4.1106535541629921E-4</v>
      </c>
      <c r="L79" s="477">
        <f>Wood!J86</f>
        <v>0</v>
      </c>
      <c r="M79" s="478">
        <f>J79*(1-Recovery_OX!E79)*(1-Recovery_OX!F79)</f>
        <v>0</v>
      </c>
      <c r="N79" s="476">
        <f>K79*(1-Recovery_OX!E79)*(1-Recovery_OX!F79)</f>
        <v>4.1106535541629921E-4</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0.88563124379997915</v>
      </c>
      <c r="H80" s="473">
        <f>H79+HWP!E80</f>
        <v>0.73064577613498294</v>
      </c>
      <c r="I80" s="456"/>
      <c r="J80" s="475">
        <f>Garden!J87</f>
        <v>0</v>
      </c>
      <c r="K80" s="476">
        <f>Paper!J87</f>
        <v>3.8327479696759952E-4</v>
      </c>
      <c r="L80" s="477">
        <f>Wood!J87</f>
        <v>0</v>
      </c>
      <c r="M80" s="478">
        <f>J80*(1-Recovery_OX!E80)*(1-Recovery_OX!F80)</f>
        <v>0</v>
      </c>
      <c r="N80" s="476">
        <f>K80*(1-Recovery_OX!E80)*(1-Recovery_OX!F80)</f>
        <v>3.8327479696759952E-4</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0.88563124379997915</v>
      </c>
      <c r="H81" s="473">
        <f>H80+HWP!E81</f>
        <v>0.73064577613498294</v>
      </c>
      <c r="I81" s="456"/>
      <c r="J81" s="475">
        <f>Garden!J88</f>
        <v>0</v>
      </c>
      <c r="K81" s="476">
        <f>Paper!J88</f>
        <v>3.5736305201829682E-4</v>
      </c>
      <c r="L81" s="477">
        <f>Wood!J88</f>
        <v>0</v>
      </c>
      <c r="M81" s="478">
        <f>J81*(1-Recovery_OX!E81)*(1-Recovery_OX!F81)</f>
        <v>0</v>
      </c>
      <c r="N81" s="476">
        <f>K81*(1-Recovery_OX!E81)*(1-Recovery_OX!F81)</f>
        <v>3.5736305201829682E-4</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0.88563124379997915</v>
      </c>
      <c r="H82" s="473">
        <f>H81+HWP!E82</f>
        <v>0.73064577613498294</v>
      </c>
      <c r="I82" s="456"/>
      <c r="J82" s="475">
        <f>Garden!J89</f>
        <v>0</v>
      </c>
      <c r="K82" s="476">
        <f>Paper!J89</f>
        <v>3.3320310116458784E-4</v>
      </c>
      <c r="L82" s="477">
        <f>Wood!J89</f>
        <v>0</v>
      </c>
      <c r="M82" s="478">
        <f>J82*(1-Recovery_OX!E82)*(1-Recovery_OX!F82)</f>
        <v>0</v>
      </c>
      <c r="N82" s="476">
        <f>K82*(1-Recovery_OX!E82)*(1-Recovery_OX!F82)</f>
        <v>3.3320310116458784E-4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0.88563124379997915</v>
      </c>
      <c r="H83" s="473">
        <f>H82+HWP!E83</f>
        <v>0.73064577613498294</v>
      </c>
      <c r="I83" s="456"/>
      <c r="J83" s="475">
        <f>Garden!J90</f>
        <v>0</v>
      </c>
      <c r="K83" s="476">
        <f>Paper!J90</f>
        <v>3.1067651229935823E-4</v>
      </c>
      <c r="L83" s="477">
        <f>Wood!J90</f>
        <v>0</v>
      </c>
      <c r="M83" s="478">
        <f>J83*(1-Recovery_OX!E83)*(1-Recovery_OX!F83)</f>
        <v>0</v>
      </c>
      <c r="N83" s="476">
        <f>K83*(1-Recovery_OX!E83)*(1-Recovery_OX!F83)</f>
        <v>3.1067651229935823E-4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0.88563124379997915</v>
      </c>
      <c r="H84" s="473">
        <f>H83+HWP!E84</f>
        <v>0.73064577613498294</v>
      </c>
      <c r="I84" s="456"/>
      <c r="J84" s="475">
        <f>Garden!J91</f>
        <v>0</v>
      </c>
      <c r="K84" s="476">
        <f>Paper!J91</f>
        <v>2.8967286005785592E-4</v>
      </c>
      <c r="L84" s="477">
        <f>Wood!J91</f>
        <v>0</v>
      </c>
      <c r="M84" s="478">
        <f>J84*(1-Recovery_OX!E84)*(1-Recovery_OX!F84)</f>
        <v>0</v>
      </c>
      <c r="N84" s="476">
        <f>K84*(1-Recovery_OX!E84)*(1-Recovery_OX!F84)</f>
        <v>2.8967286005785592E-4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0.88563124379997915</v>
      </c>
      <c r="H85" s="473">
        <f>H84+HWP!E85</f>
        <v>0.73064577613498294</v>
      </c>
      <c r="I85" s="456"/>
      <c r="J85" s="475">
        <f>Garden!J92</f>
        <v>0</v>
      </c>
      <c r="K85" s="476">
        <f>Paper!J92</f>
        <v>2.7008918451242546E-4</v>
      </c>
      <c r="L85" s="477">
        <f>Wood!J92</f>
        <v>0</v>
      </c>
      <c r="M85" s="478">
        <f>J85*(1-Recovery_OX!E85)*(1-Recovery_OX!F85)</f>
        <v>0</v>
      </c>
      <c r="N85" s="476">
        <f>K85*(1-Recovery_OX!E85)*(1-Recovery_OX!F85)</f>
        <v>2.7008918451242546E-4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0.88563124379997915</v>
      </c>
      <c r="H86" s="473">
        <f>H85+HWP!E86</f>
        <v>0.73064577613498294</v>
      </c>
      <c r="I86" s="456"/>
      <c r="J86" s="475">
        <f>Garden!J93</f>
        <v>0</v>
      </c>
      <c r="K86" s="476">
        <f>Paper!J93</f>
        <v>2.5182948646282284E-4</v>
      </c>
      <c r="L86" s="477">
        <f>Wood!J93</f>
        <v>0</v>
      </c>
      <c r="M86" s="478">
        <f>J86*(1-Recovery_OX!E86)*(1-Recovery_OX!F86)</f>
        <v>0</v>
      </c>
      <c r="N86" s="476">
        <f>K86*(1-Recovery_OX!E86)*(1-Recovery_OX!F86)</f>
        <v>2.5182948646282284E-4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0.88563124379997915</v>
      </c>
      <c r="H87" s="473">
        <f>H86+HWP!E87</f>
        <v>0.73064577613498294</v>
      </c>
      <c r="I87" s="456"/>
      <c r="J87" s="475">
        <f>Garden!J94</f>
        <v>0</v>
      </c>
      <c r="K87" s="476">
        <f>Paper!J94</f>
        <v>2.3480425684802467E-4</v>
      </c>
      <c r="L87" s="477">
        <f>Wood!J94</f>
        <v>0</v>
      </c>
      <c r="M87" s="478">
        <f>J87*(1-Recovery_OX!E87)*(1-Recovery_OX!F87)</f>
        <v>0</v>
      </c>
      <c r="N87" s="476">
        <f>K87*(1-Recovery_OX!E87)*(1-Recovery_OX!F87)</f>
        <v>2.3480425684802467E-4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0.88563124379997915</v>
      </c>
      <c r="H88" s="473">
        <f>H87+HWP!E88</f>
        <v>0.73064577613498294</v>
      </c>
      <c r="I88" s="456"/>
      <c r="J88" s="475">
        <f>Garden!J95</f>
        <v>0</v>
      </c>
      <c r="K88" s="476">
        <f>Paper!J95</f>
        <v>2.1893003797270714E-4</v>
      </c>
      <c r="L88" s="477">
        <f>Wood!J95</f>
        <v>0</v>
      </c>
      <c r="M88" s="478">
        <f>J88*(1-Recovery_OX!E88)*(1-Recovery_OX!F88)</f>
        <v>0</v>
      </c>
      <c r="N88" s="476">
        <f>K88*(1-Recovery_OX!E88)*(1-Recovery_OX!F88)</f>
        <v>2.1893003797270714E-4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0.88563124379997915</v>
      </c>
      <c r="H89" s="473">
        <f>H88+HWP!E89</f>
        <v>0.73064577613498294</v>
      </c>
      <c r="I89" s="456"/>
      <c r="J89" s="475">
        <f>Garden!J96</f>
        <v>0</v>
      </c>
      <c r="K89" s="476">
        <f>Paper!J96</f>
        <v>2.0412901439752673E-4</v>
      </c>
      <c r="L89" s="477">
        <f>Wood!J96</f>
        <v>0</v>
      </c>
      <c r="M89" s="478">
        <f>J89*(1-Recovery_OX!E89)*(1-Recovery_OX!F89)</f>
        <v>0</v>
      </c>
      <c r="N89" s="476">
        <f>K89*(1-Recovery_OX!E89)*(1-Recovery_OX!F89)</f>
        <v>2.0412901439752673E-4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0.88563124379997915</v>
      </c>
      <c r="H90" s="473">
        <f>H89+HWP!E90</f>
        <v>0.73064577613498294</v>
      </c>
      <c r="I90" s="456"/>
      <c r="J90" s="475">
        <f>Garden!J97</f>
        <v>0</v>
      </c>
      <c r="K90" s="476">
        <f>Paper!J97</f>
        <v>1.9032863148774626E-4</v>
      </c>
      <c r="L90" s="477">
        <f>Wood!J97</f>
        <v>0</v>
      </c>
      <c r="M90" s="478">
        <f>J90*(1-Recovery_OX!E90)*(1-Recovery_OX!F90)</f>
        <v>0</v>
      </c>
      <c r="N90" s="476">
        <f>K90*(1-Recovery_OX!E90)*(1-Recovery_OX!F90)</f>
        <v>1.9032863148774626E-4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0.88563124379997915</v>
      </c>
      <c r="H91" s="473">
        <f>H90+HWP!E91</f>
        <v>0.73064577613498294</v>
      </c>
      <c r="I91" s="456"/>
      <c r="J91" s="475">
        <f>Garden!J98</f>
        <v>0</v>
      </c>
      <c r="K91" s="476">
        <f>Paper!J98</f>
        <v>1.7746123975033128E-4</v>
      </c>
      <c r="L91" s="477">
        <f>Wood!J98</f>
        <v>0</v>
      </c>
      <c r="M91" s="478">
        <f>J91*(1-Recovery_OX!E91)*(1-Recovery_OX!F91)</f>
        <v>0</v>
      </c>
      <c r="N91" s="476">
        <f>K91*(1-Recovery_OX!E91)*(1-Recovery_OX!F91)</f>
        <v>1.7746123975033128E-4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0.88563124379997915</v>
      </c>
      <c r="H92" s="482">
        <f>H91+HWP!E92</f>
        <v>0.73064577613498294</v>
      </c>
      <c r="I92" s="456"/>
      <c r="J92" s="484">
        <f>Garden!J99</f>
        <v>0</v>
      </c>
      <c r="K92" s="485">
        <f>Paper!J99</f>
        <v>1.654637632160567E-4</v>
      </c>
      <c r="L92" s="486">
        <f>Wood!J99</f>
        <v>0</v>
      </c>
      <c r="M92" s="487">
        <f>J92*(1-Recovery_OX!E92)*(1-Recovery_OX!F92)</f>
        <v>0</v>
      </c>
      <c r="N92" s="485">
        <f>K92*(1-Recovery_OX!E92)*(1-Recovery_OX!F92)</f>
        <v>1.654637632160567E-4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2017-09-14T08:40:24Z</dcterms:modified>
</cp:coreProperties>
</file>