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Kubar\"/>
    </mc:Choice>
  </mc:AlternateContent>
  <bookViews>
    <workbookView xWindow="0" yWindow="0" windowWidth="20490" windowHeight="7755" tabRatio="917" firstSheet="8" activeTab="12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16" i="17"/>
  <c r="C15" i="17"/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M13" i="5" s="1"/>
  <c r="F32" i="22" s="1"/>
  <c r="G32" i="22" s="1"/>
  <c r="J19" i="13"/>
  <c r="I27" i="13"/>
  <c r="C66" i="22" l="1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<sst xmlns="http://schemas.openxmlformats.org/spreadsheetml/2006/main" count="2858" uniqueCount="325">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</sst>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5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7" fillId="28" borderId="16" xfId="0" applyFont="1" applyFill="1" applyBorder="1" applyAlignment="1">
      <alignment vertical="center" wrapText="1"/>
    </xf>
    <xf numFmtId="164" fontId="45" fillId="36" borderId="12" xfId="0" applyNumberFormat="1" applyFont="1" applyFill="1" applyBorder="1" applyAlignment="1">
      <alignment vertical="center" wrapText="1"/>
    </xf>
    <xf numFmtId="0" fontId="7" fillId="3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Hitungan%20Mitiga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142016</v>
          </cell>
        </row>
        <row r="6">
          <cell r="B6">
            <v>143101</v>
          </cell>
        </row>
        <row r="7">
          <cell r="B7">
            <v>144018</v>
          </cell>
        </row>
        <row r="8">
          <cell r="B8">
            <v>144892</v>
          </cell>
        </row>
        <row r="9">
          <cell r="B9">
            <v>145838</v>
          </cell>
        </row>
        <row r="10">
          <cell r="B10">
            <v>146307</v>
          </cell>
        </row>
        <row r="11">
          <cell r="B11">
            <v>151294.5</v>
          </cell>
        </row>
        <row r="12">
          <cell r="B12">
            <v>151575.25</v>
          </cell>
        </row>
        <row r="13">
          <cell r="B13">
            <v>151856</v>
          </cell>
        </row>
        <row r="14">
          <cell r="B14">
            <v>152136.75</v>
          </cell>
        </row>
        <row r="15">
          <cell r="B15">
            <v>152417.5</v>
          </cell>
        </row>
        <row r="16">
          <cell r="B16">
            <v>152698.25</v>
          </cell>
        </row>
        <row r="17">
          <cell r="B17">
            <v>152979</v>
          </cell>
        </row>
        <row r="18">
          <cell r="B18">
            <v>153259.75</v>
          </cell>
        </row>
        <row r="19">
          <cell r="B19">
            <v>153540.5</v>
          </cell>
        </row>
        <row r="20">
          <cell r="B20">
            <v>153821.25</v>
          </cell>
        </row>
        <row r="21">
          <cell r="B21">
            <v>154102</v>
          </cell>
        </row>
        <row r="22">
          <cell r="B22">
            <v>154382.75</v>
          </cell>
        </row>
        <row r="23">
          <cell r="B23">
            <v>154663.5</v>
          </cell>
        </row>
        <row r="24">
          <cell r="B24">
            <v>154944.25</v>
          </cell>
        </row>
      </sheetData>
      <sheetData sheetId="1">
        <row r="29">
          <cell r="D29">
            <v>0.38344320000000004</v>
          </cell>
        </row>
        <row r="30">
          <cell r="D30">
            <v>0.38637270000000001</v>
          </cell>
        </row>
        <row r="31">
          <cell r="D31">
            <v>0.38884860000000004</v>
          </cell>
        </row>
        <row r="32">
          <cell r="D32">
            <v>0.39120840000000001</v>
          </cell>
        </row>
        <row r="33">
          <cell r="D33">
            <v>0.39376260000000007</v>
          </cell>
        </row>
        <row r="34">
          <cell r="D34">
            <v>0.39502890000000002</v>
          </cell>
        </row>
        <row r="35">
          <cell r="D35">
            <v>0.42013726177499999</v>
          </cell>
        </row>
        <row r="36">
          <cell r="D36">
            <v>0.43291302186639374</v>
          </cell>
        </row>
        <row r="37">
          <cell r="D37">
            <v>0.44607574379212017</v>
          </cell>
        </row>
        <row r="38">
          <cell r="D38">
            <v>0.45963710726560203</v>
          </cell>
        </row>
        <row r="39">
          <cell r="D39">
            <v>0.4736091434341772</v>
          </cell>
        </row>
        <row r="40">
          <cell r="D40">
            <v>0.48800424542398479</v>
          </cell>
        </row>
        <row r="41">
          <cell r="D41">
            <v>0.50283517920045695</v>
          </cell>
        </row>
        <row r="42">
          <cell r="D42">
            <v>0.51811509475384221</v>
          </cell>
        </row>
        <row r="43">
          <cell r="D43">
            <v>0.53385753761946508</v>
          </cell>
        </row>
        <row r="44">
          <cell r="D44">
            <v>0.55007646074271443</v>
          </cell>
        </row>
        <row r="45">
          <cell r="D45">
            <v>0.56678623669905781</v>
          </cell>
        </row>
        <row r="46">
          <cell r="D46">
            <v>0.58400167027967442</v>
          </cell>
        </row>
        <row r="47">
          <cell r="D47">
            <v>0.60173801145362726</v>
          </cell>
        </row>
        <row r="48">
          <cell r="D48">
            <v>0.61977700000000002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8" t="s">
        <v>0</v>
      </c>
      <c r="B2" s="188"/>
      <c r="C2" s="189" t="s">
        <v>1</v>
      </c>
      <c r="D2" s="189"/>
      <c r="E2" s="189"/>
      <c r="F2" s="189"/>
      <c r="G2" s="189"/>
    </row>
    <row r="3" spans="1:7">
      <c r="A3" s="188" t="s">
        <v>2</v>
      </c>
      <c r="B3" s="188"/>
      <c r="C3" s="189" t="s">
        <v>233</v>
      </c>
      <c r="D3" s="189"/>
      <c r="E3" s="189"/>
      <c r="F3" s="189"/>
      <c r="G3" s="189"/>
    </row>
    <row r="4" spans="1:7">
      <c r="A4" s="188" t="s">
        <v>4</v>
      </c>
      <c r="B4" s="188"/>
      <c r="C4" s="189" t="s">
        <v>234</v>
      </c>
      <c r="D4" s="189"/>
      <c r="E4" s="189"/>
      <c r="F4" s="189"/>
      <c r="G4" s="189"/>
    </row>
    <row r="5" spans="1:7">
      <c r="A5" s="188" t="s">
        <v>6</v>
      </c>
      <c r="B5" s="188"/>
      <c r="C5" s="189" t="s">
        <v>240</v>
      </c>
      <c r="D5" s="189"/>
      <c r="E5" s="189"/>
      <c r="F5" s="189"/>
      <c r="G5" s="189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90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91"/>
      <c r="B9" s="19"/>
      <c r="C9" s="22"/>
      <c r="D9" s="23"/>
      <c r="E9" s="26"/>
      <c r="F9" s="25"/>
      <c r="G9" s="26"/>
    </row>
    <row r="10" spans="1:7">
      <c r="A10" s="191"/>
      <c r="B10" s="19"/>
      <c r="C10" s="22"/>
      <c r="D10" s="23"/>
      <c r="E10" s="26"/>
      <c r="F10" s="25"/>
      <c r="G10" s="26"/>
    </row>
    <row r="11" spans="1:7">
      <c r="A11" s="191"/>
      <c r="B11" s="19"/>
      <c r="C11" s="22"/>
      <c r="D11" s="23"/>
      <c r="E11" s="26"/>
      <c r="F11" s="25"/>
      <c r="G11" s="26"/>
    </row>
    <row r="12" spans="1:7">
      <c r="A12" s="191"/>
      <c r="B12" s="19"/>
      <c r="C12" s="22"/>
      <c r="D12" s="23"/>
      <c r="E12" s="26"/>
      <c r="F12" s="25"/>
      <c r="G12" s="26"/>
    </row>
    <row r="13" spans="1:7">
      <c r="A13" s="191"/>
      <c r="B13" s="19"/>
      <c r="C13" s="22" t="s">
        <v>236</v>
      </c>
      <c r="D13" s="23"/>
      <c r="E13" s="26"/>
      <c r="F13" s="25"/>
      <c r="G13" s="26"/>
    </row>
    <row r="14" spans="1:7" ht="13.5" thickBot="1">
      <c r="A14" s="192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84" t="s">
        <v>243</v>
      </c>
      <c r="B16" s="185"/>
      <c r="C16" s="185"/>
      <c r="D16" s="186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87" t="s">
        <v>239</v>
      </c>
      <c r="B26" s="187"/>
      <c r="C26" s="187"/>
      <c r="D26" s="40">
        <f>SUM(D17:D25)</f>
        <v>0.13702</v>
      </c>
    </row>
    <row r="27" spans="1:13">
      <c r="A27" s="184" t="s">
        <v>241</v>
      </c>
      <c r="B27" s="185"/>
      <c r="C27" s="185"/>
      <c r="D27" s="186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87" t="s">
        <v>239</v>
      </c>
      <c r="B37" s="187"/>
      <c r="C37" s="187"/>
      <c r="D37" s="33">
        <f>SUM(D28:D36)</f>
        <v>0.15982100000000002</v>
      </c>
    </row>
    <row r="38" spans="1:4">
      <c r="A38" s="184" t="s">
        <v>242</v>
      </c>
      <c r="B38" s="185"/>
      <c r="C38" s="185"/>
      <c r="D38" s="186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87" t="s">
        <v>239</v>
      </c>
      <c r="B48" s="187"/>
      <c r="C48" s="187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2" t="s">
        <v>0</v>
      </c>
      <c r="B2" s="195" t="s">
        <v>1</v>
      </c>
      <c r="C2" s="263"/>
      <c r="D2" s="263"/>
    </row>
    <row r="3" spans="1:4" ht="14.25" customHeight="1">
      <c r="A3" s="102" t="s">
        <v>2</v>
      </c>
      <c r="B3" s="195" t="s">
        <v>117</v>
      </c>
      <c r="C3" s="263"/>
      <c r="D3" s="263"/>
    </row>
    <row r="4" spans="1:4" ht="14.25" customHeight="1">
      <c r="A4" s="102" t="s">
        <v>4</v>
      </c>
      <c r="B4" s="195" t="s">
        <v>118</v>
      </c>
      <c r="C4" s="263"/>
      <c r="D4" s="263"/>
    </row>
    <row r="5" spans="1:4" ht="14.25" customHeight="1">
      <c r="A5" s="102" t="s">
        <v>6</v>
      </c>
      <c r="B5" s="195" t="s">
        <v>134</v>
      </c>
      <c r="C5" s="263"/>
      <c r="D5" s="263"/>
    </row>
    <row r="6" spans="1:4">
      <c r="A6" s="247" t="s">
        <v>9</v>
      </c>
      <c r="B6" s="264"/>
      <c r="C6" s="264"/>
      <c r="D6" s="264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5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6"/>
      <c r="B9" s="76" t="s">
        <v>138</v>
      </c>
      <c r="C9" s="76" t="s">
        <v>139</v>
      </c>
      <c r="D9" s="76" t="s">
        <v>140</v>
      </c>
    </row>
    <row r="10" spans="1:4" ht="15.75">
      <c r="A10" s="206"/>
      <c r="B10" s="8" t="s">
        <v>141</v>
      </c>
      <c r="C10" s="8"/>
      <c r="D10" s="8" t="s">
        <v>142</v>
      </c>
    </row>
    <row r="11" spans="1:4" ht="13.5" thickBot="1">
      <c r="A11" s="207"/>
      <c r="B11" s="5"/>
      <c r="C11" s="5"/>
      <c r="D11" s="5" t="s">
        <v>143</v>
      </c>
    </row>
    <row r="12" spans="1:4" ht="14.25" customHeight="1" thickTop="1">
      <c r="A12" s="268" t="s">
        <v>215</v>
      </c>
      <c r="B12" s="269"/>
      <c r="C12" s="269"/>
      <c r="D12" s="270"/>
    </row>
    <row r="13" spans="1:4">
      <c r="A13" s="106" t="s">
        <v>212</v>
      </c>
      <c r="B13" s="53">
        <v>0.6</v>
      </c>
      <c r="C13" s="107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5" t="s">
        <v>211</v>
      </c>
      <c r="B16" s="266"/>
      <c r="C16" s="266"/>
      <c r="D16" s="267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4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80"/>
      <c r="B1" s="280"/>
      <c r="C1" s="193"/>
      <c r="D1" s="193"/>
      <c r="E1" s="193"/>
      <c r="F1" s="193"/>
      <c r="G1" s="193"/>
      <c r="H1" s="193"/>
      <c r="I1" s="193"/>
    </row>
    <row r="2" spans="1:14">
      <c r="A2" s="275" t="s">
        <v>0</v>
      </c>
      <c r="B2" s="276"/>
      <c r="C2" s="195" t="s">
        <v>1</v>
      </c>
      <c r="D2" s="279"/>
      <c r="E2" s="279"/>
      <c r="F2" s="279"/>
      <c r="G2" s="279"/>
      <c r="H2" s="279"/>
      <c r="I2" s="279"/>
    </row>
    <row r="3" spans="1:14">
      <c r="A3" s="275" t="s">
        <v>2</v>
      </c>
      <c r="B3" s="276"/>
      <c r="C3" s="195" t="s">
        <v>117</v>
      </c>
      <c r="D3" s="279"/>
      <c r="E3" s="279"/>
      <c r="F3" s="279"/>
      <c r="G3" s="279"/>
      <c r="H3" s="279"/>
      <c r="I3" s="279"/>
    </row>
    <row r="4" spans="1:14">
      <c r="A4" s="275" t="s">
        <v>4</v>
      </c>
      <c r="B4" s="276"/>
      <c r="C4" s="195" t="s">
        <v>118</v>
      </c>
      <c r="D4" s="279"/>
      <c r="E4" s="279"/>
      <c r="F4" s="279"/>
      <c r="G4" s="279"/>
      <c r="H4" s="279"/>
      <c r="I4" s="279"/>
    </row>
    <row r="5" spans="1:14" ht="14.25" customHeight="1">
      <c r="A5" s="275" t="s">
        <v>6</v>
      </c>
      <c r="B5" s="276"/>
      <c r="C5" s="195" t="s">
        <v>145</v>
      </c>
      <c r="D5" s="279"/>
      <c r="E5" s="279"/>
      <c r="F5" s="279"/>
      <c r="G5" s="279"/>
      <c r="H5" s="279"/>
      <c r="I5" s="279"/>
    </row>
    <row r="6" spans="1:14">
      <c r="A6" s="247" t="s">
        <v>10</v>
      </c>
      <c r="B6" s="264"/>
      <c r="C6" s="264"/>
      <c r="D6" s="264"/>
      <c r="E6" s="264"/>
      <c r="F6" s="264"/>
      <c r="G6" s="264"/>
      <c r="H6" s="264"/>
      <c r="I6" s="264"/>
      <c r="J6" s="108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9" t="s">
        <v>79</v>
      </c>
    </row>
    <row r="8" spans="1:14" ht="51">
      <c r="A8" s="205" t="s">
        <v>146</v>
      </c>
      <c r="B8" s="205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5"/>
      <c r="M8" s="112"/>
      <c r="N8" s="113"/>
    </row>
    <row r="9" spans="1:14" ht="15.75" customHeight="1">
      <c r="A9" s="205"/>
      <c r="B9" s="205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1" t="s">
        <v>247</v>
      </c>
      <c r="M9" s="271" t="s">
        <v>256</v>
      </c>
      <c r="N9" s="271" t="s">
        <v>257</v>
      </c>
    </row>
    <row r="10" spans="1:14" ht="29.25" customHeight="1">
      <c r="A10" s="205"/>
      <c r="B10" s="205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72"/>
      <c r="M10" s="272"/>
      <c r="N10" s="272"/>
    </row>
    <row r="11" spans="1:14" ht="24.75" thickBot="1">
      <c r="A11" s="221"/>
      <c r="B11" s="221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73"/>
      <c r="M11" s="273"/>
      <c r="N11" s="273"/>
    </row>
    <row r="12" spans="1:14" ht="13.5" thickTop="1">
      <c r="A12" s="277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9">
        <f>$M$12</f>
        <v>2073433.5999999999</v>
      </c>
      <c r="G12" s="47"/>
      <c r="H12" s="47"/>
      <c r="I12" s="14">
        <f>((C12*D12*E12)*(F12-G12))-H12</f>
        <v>0</v>
      </c>
      <c r="J12" s="32">
        <f>I12/(10^6)</f>
        <v>0</v>
      </c>
      <c r="L12" s="89">
        <f>'4B_N2O emission'!B12</f>
        <v>2011</v>
      </c>
      <c r="M12" s="109">
        <f>'4D1_TOW_DomesticWastewater'!E12</f>
        <v>2073433.5999999999</v>
      </c>
      <c r="N12" s="131">
        <f>J27</f>
        <v>0.14836661468160001</v>
      </c>
    </row>
    <row r="13" spans="1:14">
      <c r="A13" s="278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9">
        <f t="shared" ref="F13:F26" si="0">$M$12</f>
        <v>2073433.5999999999</v>
      </c>
      <c r="G13" s="48"/>
      <c r="H13" s="48"/>
      <c r="I13" s="15">
        <f t="shared" ref="I13:I26" si="1">((C13*D13*E13)*(F13-G13))-H13</f>
        <v>31574.246860799998</v>
      </c>
      <c r="J13" s="34">
        <f t="shared" ref="J13:J26" si="2">I13/(10^6)</f>
        <v>3.1574246860800001E-2</v>
      </c>
      <c r="L13" s="89">
        <f>'4B_N2O emission'!B13</f>
        <v>2012</v>
      </c>
      <c r="M13" s="109">
        <f>'4D1_TOW_DomesticWastewater'!E13</f>
        <v>2089274.5999999999</v>
      </c>
      <c r="N13" s="131">
        <f>J60</f>
        <v>0.14950013327759998</v>
      </c>
    </row>
    <row r="14" spans="1:14">
      <c r="A14" s="278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9">
        <f t="shared" si="0"/>
        <v>2073433.5999999999</v>
      </c>
      <c r="G14" s="48"/>
      <c r="H14" s="48"/>
      <c r="I14" s="15">
        <f t="shared" si="1"/>
        <v>0</v>
      </c>
      <c r="J14" s="34">
        <f t="shared" si="2"/>
        <v>0</v>
      </c>
      <c r="L14" s="89">
        <f>'4B_N2O emission'!B14</f>
        <v>2013</v>
      </c>
      <c r="M14" s="109">
        <f>'4D1_TOW_DomesticWastewater'!E14</f>
        <v>2102662.7999999998</v>
      </c>
      <c r="N14" s="131">
        <f>J88</f>
        <v>0.15045813931679999</v>
      </c>
    </row>
    <row r="15" spans="1:14">
      <c r="A15" s="257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9">
        <f t="shared" si="0"/>
        <v>2073433.5999999999</v>
      </c>
      <c r="G15" s="49"/>
      <c r="H15" s="49"/>
      <c r="I15" s="15">
        <f t="shared" si="1"/>
        <v>33589.624320000003</v>
      </c>
      <c r="J15" s="34">
        <f t="shared" si="2"/>
        <v>3.3589624320000004E-2</v>
      </c>
      <c r="L15" s="89">
        <f>'4B_N2O emission'!B15</f>
        <v>2014</v>
      </c>
      <c r="M15" s="109">
        <f>'4D1_TOW_DomesticWastewater'!E15</f>
        <v>2115423.1999999997</v>
      </c>
      <c r="N15" s="131">
        <f>J116</f>
        <v>0.15137122249919999</v>
      </c>
    </row>
    <row r="16" spans="1:14">
      <c r="A16" s="257"/>
      <c r="B16" s="53" t="s">
        <v>229</v>
      </c>
      <c r="C16" s="44">
        <v>0.54</v>
      </c>
      <c r="D16" s="46">
        <v>0.43</v>
      </c>
      <c r="E16" s="37">
        <v>0</v>
      </c>
      <c r="F16" s="109">
        <f t="shared" si="0"/>
        <v>2073433.5999999999</v>
      </c>
      <c r="G16" s="49"/>
      <c r="H16" s="49"/>
      <c r="I16" s="15">
        <f t="shared" si="1"/>
        <v>0</v>
      </c>
      <c r="J16" s="34">
        <f t="shared" si="2"/>
        <v>0</v>
      </c>
      <c r="L16" s="89">
        <f>'4B_N2O emission'!B16</f>
        <v>2015</v>
      </c>
      <c r="M16" s="109">
        <f>'4D1_TOW_DomesticWastewater'!E16</f>
        <v>2129234.7999999998</v>
      </c>
      <c r="N16" s="131">
        <f>J144</f>
        <v>0.15235952534880001</v>
      </c>
    </row>
    <row r="17" spans="1:14">
      <c r="A17" s="257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9">
        <f t="shared" si="0"/>
        <v>2073433.5999999999</v>
      </c>
      <c r="G17" s="49"/>
      <c r="H17" s="49"/>
      <c r="I17" s="15">
        <f t="shared" si="1"/>
        <v>13435.849727999997</v>
      </c>
      <c r="J17" s="34">
        <f t="shared" si="2"/>
        <v>1.3435849727999997E-2</v>
      </c>
      <c r="L17" s="89">
        <f>'4B_N2O emission'!B17</f>
        <v>2016</v>
      </c>
      <c r="M17" s="109">
        <f>'4D1_TOW_DomesticWastewater'!E17</f>
        <v>2136082.1999999997</v>
      </c>
      <c r="N17" s="131">
        <f>J172</f>
        <v>0.15284949790320002</v>
      </c>
    </row>
    <row r="18" spans="1:14">
      <c r="A18" s="257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9">
        <f t="shared" si="0"/>
        <v>2073433.5999999999</v>
      </c>
      <c r="G18" s="49"/>
      <c r="H18" s="49"/>
      <c r="I18" s="15">
        <f t="shared" si="1"/>
        <v>1194.2977535999996</v>
      </c>
      <c r="J18" s="34">
        <f t="shared" si="2"/>
        <v>1.1942977535999997E-3</v>
      </c>
      <c r="L18" s="89">
        <f>'4B_N2O emission'!B18</f>
        <v>2017</v>
      </c>
      <c r="M18" s="109">
        <f>'4D1_TOW_DomesticWastewater'!E18</f>
        <v>2208899.6999999997</v>
      </c>
      <c r="N18" s="131">
        <f>J200</f>
        <v>0.15806002693320001</v>
      </c>
    </row>
    <row r="19" spans="1:14">
      <c r="A19" s="257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9">
        <f t="shared" si="0"/>
        <v>2073433.5999999999</v>
      </c>
      <c r="G19" s="49"/>
      <c r="H19" s="49"/>
      <c r="I19" s="15">
        <f t="shared" si="1"/>
        <v>0</v>
      </c>
      <c r="J19" s="34">
        <f t="shared" si="2"/>
        <v>0</v>
      </c>
      <c r="L19" s="89">
        <f>'4B_N2O emission'!B19</f>
        <v>2018</v>
      </c>
      <c r="M19" s="109">
        <f>'4D1_TOW_DomesticWastewater'!E19</f>
        <v>2212998.65</v>
      </c>
      <c r="N19" s="131">
        <f>J228</f>
        <v>0.1583533313994</v>
      </c>
    </row>
    <row r="20" spans="1:14">
      <c r="A20" s="257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9">
        <f t="shared" si="0"/>
        <v>2073433.5999999999</v>
      </c>
      <c r="G20" s="49"/>
      <c r="H20" s="49"/>
      <c r="I20" s="15">
        <f t="shared" si="1"/>
        <v>11047.254220799998</v>
      </c>
      <c r="J20" s="34">
        <f t="shared" si="2"/>
        <v>1.1047254220799997E-2</v>
      </c>
      <c r="L20" s="89">
        <f>'4B_N2O emission'!B20</f>
        <v>2019</v>
      </c>
      <c r="M20" s="109">
        <f>'4D1_TOW_DomesticWastewater'!E20</f>
        <v>2217097.6</v>
      </c>
      <c r="N20" s="131">
        <f>J256</f>
        <v>0.15864663586560002</v>
      </c>
    </row>
    <row r="21" spans="1:14">
      <c r="A21" s="257"/>
      <c r="B21" s="53" t="s">
        <v>229</v>
      </c>
      <c r="C21" s="44">
        <v>0.12</v>
      </c>
      <c r="D21" s="46">
        <v>0</v>
      </c>
      <c r="E21" s="37">
        <v>0</v>
      </c>
      <c r="F21" s="109">
        <f t="shared" si="0"/>
        <v>2073433.5999999999</v>
      </c>
      <c r="G21" s="49"/>
      <c r="H21" s="49"/>
      <c r="I21" s="15">
        <f t="shared" si="1"/>
        <v>0</v>
      </c>
      <c r="J21" s="34">
        <f t="shared" si="2"/>
        <v>0</v>
      </c>
      <c r="L21" s="89">
        <f>'4B_N2O emission'!B21</f>
        <v>2020</v>
      </c>
      <c r="M21" s="109">
        <f>'4D1_TOW_DomesticWastewater'!E21</f>
        <v>2221196.5499999998</v>
      </c>
      <c r="N21" s="131">
        <f>J284</f>
        <v>0.15893994033180001</v>
      </c>
    </row>
    <row r="22" spans="1:14">
      <c r="A22" s="257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9">
        <f t="shared" si="0"/>
        <v>2073433.5999999999</v>
      </c>
      <c r="G22" s="49"/>
      <c r="H22" s="49"/>
      <c r="I22" s="15">
        <f t="shared" si="1"/>
        <v>29608.631808000006</v>
      </c>
      <c r="J22" s="34">
        <f t="shared" si="2"/>
        <v>2.9608631808000007E-2</v>
      </c>
      <c r="L22" s="89">
        <f>'4B_N2O emission'!B22</f>
        <v>2021</v>
      </c>
      <c r="M22" s="109">
        <f>'4D1_TOW_DomesticWastewater'!E22</f>
        <v>2225295.5</v>
      </c>
      <c r="N22" s="131">
        <f>J312</f>
        <v>0.159233244798</v>
      </c>
    </row>
    <row r="23" spans="1:14">
      <c r="A23" s="257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9">
        <f t="shared" si="0"/>
        <v>2073433.5999999999</v>
      </c>
      <c r="G23" s="49"/>
      <c r="H23" s="49"/>
      <c r="I23" s="15">
        <f t="shared" si="1"/>
        <v>4229.8045439999996</v>
      </c>
      <c r="J23" s="34">
        <f t="shared" si="2"/>
        <v>4.2298045439999998E-3</v>
      </c>
      <c r="L23" s="89">
        <f>'4B_N2O emission'!B23</f>
        <v>2022</v>
      </c>
      <c r="M23" s="109">
        <f>'4D1_TOW_DomesticWastewater'!E23</f>
        <v>2229394.4499999997</v>
      </c>
      <c r="N23" s="131">
        <f>J340</f>
        <v>0.15952654926420001</v>
      </c>
    </row>
    <row r="24" spans="1:14">
      <c r="A24" s="257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9">
        <f t="shared" si="0"/>
        <v>2073433.5999999999</v>
      </c>
      <c r="G24" s="49"/>
      <c r="H24" s="49"/>
      <c r="I24" s="15">
        <f t="shared" si="1"/>
        <v>1268.9413632000001</v>
      </c>
      <c r="J24" s="34">
        <f t="shared" si="2"/>
        <v>1.2689413632E-3</v>
      </c>
      <c r="L24" s="89">
        <f>'4B_N2O emission'!B24</f>
        <v>2023</v>
      </c>
      <c r="M24" s="109">
        <f>'4D1_TOW_DomesticWastewater'!E24</f>
        <v>2233493.4</v>
      </c>
      <c r="N24" s="131">
        <f>J368</f>
        <v>0.1598198537304</v>
      </c>
    </row>
    <row r="25" spans="1:14">
      <c r="A25" s="257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9">
        <f t="shared" si="0"/>
        <v>2073433.5999999999</v>
      </c>
      <c r="G25" s="49"/>
      <c r="H25" s="49"/>
      <c r="I25" s="15">
        <f t="shared" si="1"/>
        <v>22417.9640832</v>
      </c>
      <c r="J25" s="34">
        <f t="shared" si="2"/>
        <v>2.2417964083200001E-2</v>
      </c>
      <c r="L25" s="89">
        <f>'4B_N2O emission'!B25</f>
        <v>2024</v>
      </c>
      <c r="M25" s="109">
        <f>'4D1_TOW_DomesticWastewater'!E25</f>
        <v>2237592.35</v>
      </c>
      <c r="N25" s="131">
        <f>J396</f>
        <v>0.16011315819660005</v>
      </c>
    </row>
    <row r="26" spans="1:14">
      <c r="A26" s="257"/>
      <c r="B26" s="53" t="s">
        <v>229</v>
      </c>
      <c r="C26" s="44">
        <v>0.34</v>
      </c>
      <c r="D26" s="46">
        <v>0.2</v>
      </c>
      <c r="E26" s="37">
        <v>0</v>
      </c>
      <c r="F26" s="109">
        <f t="shared" si="0"/>
        <v>2073433.5999999999</v>
      </c>
      <c r="G26" s="49"/>
      <c r="H26" s="49"/>
      <c r="I26" s="15">
        <f t="shared" si="1"/>
        <v>0</v>
      </c>
      <c r="J26" s="34">
        <f t="shared" si="2"/>
        <v>0</v>
      </c>
      <c r="L26" s="89">
        <f>'4B_N2O emission'!B26</f>
        <v>2025</v>
      </c>
      <c r="M26" s="109">
        <f>'4D1_TOW_DomesticWastewater'!E26</f>
        <v>2241691.2999999998</v>
      </c>
      <c r="N26" s="131">
        <f>J424</f>
        <v>0.16040646266280001</v>
      </c>
    </row>
    <row r="27" spans="1:14">
      <c r="A27" s="274" t="s">
        <v>290</v>
      </c>
      <c r="B27" s="274"/>
      <c r="C27" s="274"/>
      <c r="D27" s="274"/>
      <c r="E27" s="274"/>
      <c r="F27" s="274"/>
      <c r="G27" s="274"/>
      <c r="H27" s="274"/>
      <c r="I27" s="110">
        <f>SUM(I12:I26)</f>
        <v>148366.61468160001</v>
      </c>
      <c r="J27" s="111">
        <f>SUM(J12:J26)</f>
        <v>0.14836661468160001</v>
      </c>
      <c r="L27" s="89">
        <f>'4B_N2O emission'!B27</f>
        <v>2026</v>
      </c>
      <c r="M27" s="109">
        <f>'4D1_TOW_DomesticWastewater'!E27</f>
        <v>2245790.25</v>
      </c>
      <c r="N27" s="131">
        <f>J452</f>
        <v>0.160699767129</v>
      </c>
    </row>
    <row r="28" spans="1:14">
      <c r="L28" s="89">
        <f>'4B_N2O emission'!B28</f>
        <v>2027</v>
      </c>
      <c r="M28" s="109">
        <f>'4D1_TOW_DomesticWastewater'!E28</f>
        <v>2249889.1999999997</v>
      </c>
      <c r="N28" s="131">
        <f>J480</f>
        <v>0.16099307159519999</v>
      </c>
    </row>
    <row r="29" spans="1:14">
      <c r="L29" s="89">
        <f>'4B_N2O emission'!B29</f>
        <v>2028</v>
      </c>
      <c r="M29" s="109">
        <f>'4D1_TOW_DomesticWastewater'!E29</f>
        <v>2253988.15</v>
      </c>
      <c r="N29" s="131">
        <f>J508</f>
        <v>0.16128637606139998</v>
      </c>
    </row>
    <row r="30" spans="1:14">
      <c r="L30" s="89">
        <f>'4B_N2O emission'!B30</f>
        <v>2029</v>
      </c>
      <c r="M30" s="109">
        <f>'4D1_TOW_DomesticWastewater'!E30</f>
        <v>2258087.1</v>
      </c>
      <c r="N30" s="131">
        <f>J536</f>
        <v>0.16157968052760002</v>
      </c>
    </row>
    <row r="31" spans="1:14">
      <c r="L31" s="89">
        <f>'4B_N2O emission'!B31</f>
        <v>2030</v>
      </c>
      <c r="M31" s="109">
        <f>'4D1_TOW_DomesticWastewater'!E31</f>
        <v>2262186.0499999998</v>
      </c>
      <c r="N31" s="131">
        <f>J564</f>
        <v>0.16187298499379998</v>
      </c>
    </row>
    <row r="32" spans="1:14">
      <c r="F32" s="91" t="s">
        <v>248</v>
      </c>
      <c r="L32" s="89">
        <f>'4B_N2O emission'!B32</f>
        <v>2031</v>
      </c>
      <c r="M32" s="109">
        <f>'4D1_TOW_DomesticWastewater'!E32</f>
        <v>0</v>
      </c>
      <c r="N32" s="111"/>
    </row>
    <row r="35" spans="1:10">
      <c r="A35" s="275" t="s">
        <v>0</v>
      </c>
      <c r="B35" s="276"/>
      <c r="C35" s="195" t="s">
        <v>1</v>
      </c>
      <c r="D35" s="279"/>
      <c r="E35" s="279"/>
      <c r="F35" s="279"/>
      <c r="G35" s="279"/>
      <c r="H35" s="279"/>
      <c r="I35" s="279"/>
    </row>
    <row r="36" spans="1:10">
      <c r="A36" s="275" t="s">
        <v>2</v>
      </c>
      <c r="B36" s="276"/>
      <c r="C36" s="195" t="s">
        <v>117</v>
      </c>
      <c r="D36" s="279"/>
      <c r="E36" s="279"/>
      <c r="F36" s="279"/>
      <c r="G36" s="279"/>
      <c r="H36" s="279"/>
      <c r="I36" s="279"/>
    </row>
    <row r="37" spans="1:10">
      <c r="A37" s="275" t="s">
        <v>4</v>
      </c>
      <c r="B37" s="276"/>
      <c r="C37" s="195" t="s">
        <v>118</v>
      </c>
      <c r="D37" s="279"/>
      <c r="E37" s="279"/>
      <c r="F37" s="279"/>
      <c r="G37" s="279"/>
      <c r="H37" s="279"/>
      <c r="I37" s="279"/>
    </row>
    <row r="38" spans="1:10">
      <c r="A38" s="275" t="s">
        <v>6</v>
      </c>
      <c r="B38" s="276"/>
      <c r="C38" s="195" t="s">
        <v>145</v>
      </c>
      <c r="D38" s="279"/>
      <c r="E38" s="279"/>
      <c r="F38" s="279"/>
      <c r="G38" s="279"/>
      <c r="H38" s="279"/>
      <c r="I38" s="279"/>
    </row>
    <row r="39" spans="1:10">
      <c r="A39" s="247" t="s">
        <v>10</v>
      </c>
      <c r="B39" s="264"/>
      <c r="C39" s="264"/>
      <c r="D39" s="264"/>
      <c r="E39" s="264"/>
      <c r="F39" s="264"/>
      <c r="G39" s="264"/>
      <c r="H39" s="264"/>
      <c r="I39" s="264"/>
      <c r="J39" s="108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9" t="s">
        <v>79</v>
      </c>
    </row>
    <row r="41" spans="1:10" ht="51">
      <c r="A41" s="205" t="s">
        <v>146</v>
      </c>
      <c r="B41" s="205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5"/>
      <c r="B42" s="205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5"/>
      <c r="B43" s="205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1"/>
      <c r="B44" s="221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7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9">
        <f>$M$13</f>
        <v>2089274.5999999999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8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9">
        <f t="shared" ref="F46:F59" si="3">$M$13</f>
        <v>2089274.5999999999</v>
      </c>
      <c r="G46" s="48"/>
      <c r="H46" s="48"/>
      <c r="I46" s="15">
        <f t="shared" ref="I46:I59" si="4">((C46*D46*E46)*(F46-G46))-H46</f>
        <v>31815.473608799999</v>
      </c>
      <c r="J46" s="34">
        <f t="shared" ref="J46:J59" si="5">I46/(10^6)</f>
        <v>3.18154736088E-2</v>
      </c>
    </row>
    <row r="47" spans="1:10">
      <c r="A47" s="278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9">
        <f t="shared" si="3"/>
        <v>2089274.5999999999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57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9">
        <f t="shared" si="3"/>
        <v>2089274.5999999999</v>
      </c>
      <c r="G48" s="49"/>
      <c r="H48" s="49"/>
      <c r="I48" s="15">
        <f t="shared" si="4"/>
        <v>33846.248520000001</v>
      </c>
      <c r="J48" s="34">
        <f t="shared" si="5"/>
        <v>3.3846248520000004E-2</v>
      </c>
    </row>
    <row r="49" spans="1:10">
      <c r="A49" s="257"/>
      <c r="B49" s="53" t="s">
        <v>229</v>
      </c>
      <c r="C49" s="44">
        <v>0.54</v>
      </c>
      <c r="D49" s="46">
        <v>0.43</v>
      </c>
      <c r="E49" s="37">
        <v>0</v>
      </c>
      <c r="F49" s="109">
        <f t="shared" si="3"/>
        <v>2089274.5999999999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57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9">
        <f t="shared" si="3"/>
        <v>2089274.5999999999</v>
      </c>
      <c r="G50" s="49"/>
      <c r="H50" s="49"/>
      <c r="I50" s="15">
        <f t="shared" si="4"/>
        <v>13538.499407999996</v>
      </c>
      <c r="J50" s="34">
        <f t="shared" si="5"/>
        <v>1.3538499407999996E-2</v>
      </c>
    </row>
    <row r="51" spans="1:10">
      <c r="A51" s="257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9">
        <f t="shared" si="3"/>
        <v>2089274.5999999999</v>
      </c>
      <c r="G51" s="49"/>
      <c r="H51" s="49"/>
      <c r="I51" s="15">
        <f t="shared" si="4"/>
        <v>1203.4221695999997</v>
      </c>
      <c r="J51" s="34">
        <f t="shared" si="5"/>
        <v>1.2034221695999998E-3</v>
      </c>
    </row>
    <row r="52" spans="1:10">
      <c r="A52" s="257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9">
        <f t="shared" si="3"/>
        <v>2089274.5999999999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57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9">
        <f t="shared" si="3"/>
        <v>2089274.5999999999</v>
      </c>
      <c r="G53" s="49"/>
      <c r="H53" s="49"/>
      <c r="I53" s="15">
        <f t="shared" si="4"/>
        <v>11131.655068799999</v>
      </c>
      <c r="J53" s="34">
        <f t="shared" si="5"/>
        <v>1.1131655068799999E-2</v>
      </c>
    </row>
    <row r="54" spans="1:10">
      <c r="A54" s="257"/>
      <c r="B54" s="53" t="s">
        <v>229</v>
      </c>
      <c r="C54" s="44">
        <v>0.12</v>
      </c>
      <c r="D54" s="46">
        <v>0</v>
      </c>
      <c r="E54" s="37">
        <v>0</v>
      </c>
      <c r="F54" s="109">
        <f t="shared" si="3"/>
        <v>2089274.5999999999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57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9">
        <f t="shared" si="3"/>
        <v>2089274.5999999999</v>
      </c>
      <c r="G55" s="49"/>
      <c r="H55" s="49"/>
      <c r="I55" s="15">
        <f t="shared" si="4"/>
        <v>29834.841288000003</v>
      </c>
      <c r="J55" s="34">
        <f t="shared" si="5"/>
        <v>2.9834841288000003E-2</v>
      </c>
    </row>
    <row r="56" spans="1:10">
      <c r="A56" s="257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9">
        <f t="shared" si="3"/>
        <v>2089274.5999999999</v>
      </c>
      <c r="G56" s="49"/>
      <c r="H56" s="49"/>
      <c r="I56" s="15">
        <f t="shared" si="4"/>
        <v>4262.1201840000003</v>
      </c>
      <c r="J56" s="34">
        <f t="shared" si="5"/>
        <v>4.2621201840000005E-3</v>
      </c>
    </row>
    <row r="57" spans="1:10">
      <c r="A57" s="257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9">
        <f t="shared" si="3"/>
        <v>2089274.5999999999</v>
      </c>
      <c r="G57" s="49"/>
      <c r="H57" s="49"/>
      <c r="I57" s="15">
        <f t="shared" si="4"/>
        <v>1278.6360551999999</v>
      </c>
      <c r="J57" s="34">
        <f t="shared" si="5"/>
        <v>1.2786360551999998E-3</v>
      </c>
    </row>
    <row r="58" spans="1:10">
      <c r="A58" s="257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9">
        <f t="shared" si="3"/>
        <v>2089274.5999999999</v>
      </c>
      <c r="G58" s="49"/>
      <c r="H58" s="49"/>
      <c r="I58" s="15">
        <f t="shared" si="4"/>
        <v>22589.236975199998</v>
      </c>
      <c r="J58" s="34">
        <f t="shared" si="5"/>
        <v>2.2589236975199999E-2</v>
      </c>
    </row>
    <row r="59" spans="1:10">
      <c r="A59" s="257"/>
      <c r="B59" s="53" t="s">
        <v>229</v>
      </c>
      <c r="C59" s="44">
        <v>0.34</v>
      </c>
      <c r="D59" s="46">
        <v>0.2</v>
      </c>
      <c r="E59" s="37">
        <v>0</v>
      </c>
      <c r="F59" s="109">
        <f t="shared" si="3"/>
        <v>2089274.5999999999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4" t="s">
        <v>291</v>
      </c>
      <c r="B60" s="274"/>
      <c r="C60" s="274"/>
      <c r="D60" s="274"/>
      <c r="E60" s="274"/>
      <c r="F60" s="274"/>
      <c r="G60" s="274"/>
      <c r="H60" s="274"/>
      <c r="I60" s="110">
        <f>SUM(I45:I59)</f>
        <v>149500.13327759999</v>
      </c>
      <c r="J60" s="111">
        <f>SUM(J45:J59)</f>
        <v>0.14950013327759998</v>
      </c>
    </row>
    <row r="63" spans="1:10">
      <c r="A63" s="275" t="s">
        <v>0</v>
      </c>
      <c r="B63" s="276"/>
      <c r="C63" s="195" t="s">
        <v>1</v>
      </c>
      <c r="D63" s="279"/>
      <c r="E63" s="279"/>
      <c r="F63" s="279"/>
      <c r="G63" s="279"/>
      <c r="H63" s="279"/>
      <c r="I63" s="279"/>
    </row>
    <row r="64" spans="1:10">
      <c r="A64" s="275" t="s">
        <v>2</v>
      </c>
      <c r="B64" s="276"/>
      <c r="C64" s="195" t="s">
        <v>117</v>
      </c>
      <c r="D64" s="279"/>
      <c r="E64" s="279"/>
      <c r="F64" s="279"/>
      <c r="G64" s="279"/>
      <c r="H64" s="279"/>
      <c r="I64" s="279"/>
    </row>
    <row r="65" spans="1:10">
      <c r="A65" s="275" t="s">
        <v>4</v>
      </c>
      <c r="B65" s="276"/>
      <c r="C65" s="195" t="s">
        <v>118</v>
      </c>
      <c r="D65" s="279"/>
      <c r="E65" s="279"/>
      <c r="F65" s="279"/>
      <c r="G65" s="279"/>
      <c r="H65" s="279"/>
      <c r="I65" s="279"/>
    </row>
    <row r="66" spans="1:10">
      <c r="A66" s="275" t="s">
        <v>6</v>
      </c>
      <c r="B66" s="276"/>
      <c r="C66" s="195" t="s">
        <v>145</v>
      </c>
      <c r="D66" s="279"/>
      <c r="E66" s="279"/>
      <c r="F66" s="279"/>
      <c r="G66" s="279"/>
      <c r="H66" s="279"/>
      <c r="I66" s="279"/>
    </row>
    <row r="67" spans="1:10">
      <c r="A67" s="247" t="s">
        <v>10</v>
      </c>
      <c r="B67" s="264"/>
      <c r="C67" s="264"/>
      <c r="D67" s="264"/>
      <c r="E67" s="264"/>
      <c r="F67" s="264"/>
      <c r="G67" s="264"/>
      <c r="H67" s="264"/>
      <c r="I67" s="264"/>
      <c r="J67" s="108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9" t="s">
        <v>79</v>
      </c>
    </row>
    <row r="69" spans="1:10" ht="51">
      <c r="A69" s="205" t="s">
        <v>146</v>
      </c>
      <c r="B69" s="205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5"/>
      <c r="B70" s="205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5"/>
      <c r="B71" s="205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1"/>
      <c r="B72" s="221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7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9">
        <f>$M$14</f>
        <v>2102662.7999999998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8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9">
        <f t="shared" ref="F74:F87" si="6">$M$14</f>
        <v>2102662.7999999998</v>
      </c>
      <c r="G74" s="48"/>
      <c r="H74" s="48"/>
      <c r="I74" s="15">
        <f t="shared" ref="I74:I87" si="7">((C74*D74*E74)*(F74-G74))-H74</f>
        <v>32019.349118399998</v>
      </c>
      <c r="J74" s="34">
        <f t="shared" ref="J74:J87" si="8">I74/(10^6)</f>
        <v>3.2019349118400001E-2</v>
      </c>
    </row>
    <row r="75" spans="1:10">
      <c r="A75" s="278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9">
        <f t="shared" si="6"/>
        <v>2102662.7999999998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57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9">
        <f t="shared" si="6"/>
        <v>2102662.7999999998</v>
      </c>
      <c r="G76" s="49"/>
      <c r="H76" s="49"/>
      <c r="I76" s="15">
        <f t="shared" si="7"/>
        <v>34063.137360000001</v>
      </c>
      <c r="J76" s="34">
        <f t="shared" si="8"/>
        <v>3.4063137360000002E-2</v>
      </c>
    </row>
    <row r="77" spans="1:10">
      <c r="A77" s="257"/>
      <c r="B77" s="53" t="s">
        <v>229</v>
      </c>
      <c r="C77" s="44">
        <v>0.54</v>
      </c>
      <c r="D77" s="46">
        <v>0.43</v>
      </c>
      <c r="E77" s="37">
        <v>0</v>
      </c>
      <c r="F77" s="109">
        <f t="shared" si="6"/>
        <v>2102662.7999999998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57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9">
        <f t="shared" si="6"/>
        <v>2102662.7999999998</v>
      </c>
      <c r="G78" s="49"/>
      <c r="H78" s="49"/>
      <c r="I78" s="15">
        <f t="shared" si="7"/>
        <v>13625.254943999997</v>
      </c>
      <c r="J78" s="34">
        <f t="shared" si="8"/>
        <v>1.3625254943999996E-2</v>
      </c>
    </row>
    <row r="79" spans="1:10">
      <c r="A79" s="257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9">
        <f t="shared" si="6"/>
        <v>2102662.7999999998</v>
      </c>
      <c r="G79" s="49"/>
      <c r="H79" s="49"/>
      <c r="I79" s="15">
        <f t="shared" si="7"/>
        <v>1211.1337727999996</v>
      </c>
      <c r="J79" s="34">
        <f t="shared" si="8"/>
        <v>1.2111337727999996E-3</v>
      </c>
    </row>
    <row r="80" spans="1:10">
      <c r="A80" s="257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9">
        <f t="shared" si="6"/>
        <v>2102662.7999999998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57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9">
        <f t="shared" si="6"/>
        <v>2102662.7999999998</v>
      </c>
      <c r="G81" s="49"/>
      <c r="H81" s="49"/>
      <c r="I81" s="15">
        <f t="shared" si="7"/>
        <v>11202.987398399997</v>
      </c>
      <c r="J81" s="34">
        <f t="shared" si="8"/>
        <v>1.1202987398399996E-2</v>
      </c>
    </row>
    <row r="82" spans="1:10">
      <c r="A82" s="257"/>
      <c r="B82" s="53" t="s">
        <v>229</v>
      </c>
      <c r="C82" s="44">
        <v>0.12</v>
      </c>
      <c r="D82" s="46">
        <v>0</v>
      </c>
      <c r="E82" s="37">
        <v>0</v>
      </c>
      <c r="F82" s="109">
        <f t="shared" si="6"/>
        <v>2102662.7999999998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57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9">
        <f t="shared" si="6"/>
        <v>2102662.7999999998</v>
      </c>
      <c r="G83" s="49"/>
      <c r="H83" s="49"/>
      <c r="I83" s="15">
        <f t="shared" si="7"/>
        <v>30026.024784000005</v>
      </c>
      <c r="J83" s="34">
        <f t="shared" si="8"/>
        <v>3.0026024784000006E-2</v>
      </c>
    </row>
    <row r="84" spans="1:10">
      <c r="A84" s="257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9">
        <f t="shared" si="6"/>
        <v>2102662.7999999998</v>
      </c>
      <c r="G84" s="49"/>
      <c r="H84" s="49"/>
      <c r="I84" s="15">
        <f t="shared" si="7"/>
        <v>4289.4321119999995</v>
      </c>
      <c r="J84" s="34">
        <f t="shared" si="8"/>
        <v>4.2894321119999997E-3</v>
      </c>
    </row>
    <row r="85" spans="1:10">
      <c r="A85" s="257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9">
        <f t="shared" si="6"/>
        <v>2102662.7999999998</v>
      </c>
      <c r="G85" s="49"/>
      <c r="H85" s="49"/>
      <c r="I85" s="15">
        <f t="shared" si="7"/>
        <v>1286.8296335999999</v>
      </c>
      <c r="J85" s="34">
        <f t="shared" si="8"/>
        <v>1.2868296335999999E-3</v>
      </c>
    </row>
    <row r="86" spans="1:10">
      <c r="A86" s="257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9">
        <f t="shared" si="6"/>
        <v>2102662.7999999998</v>
      </c>
      <c r="G86" s="49"/>
      <c r="H86" s="49"/>
      <c r="I86" s="15">
        <f t="shared" si="7"/>
        <v>22733.990193599999</v>
      </c>
      <c r="J86" s="34">
        <f t="shared" si="8"/>
        <v>2.27339901936E-2</v>
      </c>
    </row>
    <row r="87" spans="1:10">
      <c r="A87" s="257"/>
      <c r="B87" s="53" t="s">
        <v>229</v>
      </c>
      <c r="C87" s="44">
        <v>0.34</v>
      </c>
      <c r="D87" s="46">
        <v>0.2</v>
      </c>
      <c r="E87" s="37">
        <v>0</v>
      </c>
      <c r="F87" s="109">
        <f t="shared" si="6"/>
        <v>2102662.7999999998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4" t="s">
        <v>292</v>
      </c>
      <c r="B88" s="274"/>
      <c r="C88" s="274"/>
      <c r="D88" s="274"/>
      <c r="E88" s="274"/>
      <c r="F88" s="274"/>
      <c r="G88" s="274"/>
      <c r="H88" s="274"/>
      <c r="I88" s="110">
        <f>SUM(I73:I87)</f>
        <v>150458.13931679999</v>
      </c>
      <c r="J88" s="111">
        <f>SUM(J73:J87)</f>
        <v>0.15045813931679999</v>
      </c>
    </row>
    <row r="91" spans="1:10">
      <c r="A91" s="275" t="s">
        <v>0</v>
      </c>
      <c r="B91" s="276"/>
      <c r="C91" s="195" t="s">
        <v>1</v>
      </c>
      <c r="D91" s="279"/>
      <c r="E91" s="279"/>
      <c r="F91" s="279"/>
      <c r="G91" s="279"/>
      <c r="H91" s="279"/>
      <c r="I91" s="279"/>
    </row>
    <row r="92" spans="1:10">
      <c r="A92" s="275" t="s">
        <v>2</v>
      </c>
      <c r="B92" s="276"/>
      <c r="C92" s="195" t="s">
        <v>117</v>
      </c>
      <c r="D92" s="279"/>
      <c r="E92" s="279"/>
      <c r="F92" s="279"/>
      <c r="G92" s="279"/>
      <c r="H92" s="279"/>
      <c r="I92" s="279"/>
    </row>
    <row r="93" spans="1:10">
      <c r="A93" s="275" t="s">
        <v>4</v>
      </c>
      <c r="B93" s="276"/>
      <c r="C93" s="195" t="s">
        <v>118</v>
      </c>
      <c r="D93" s="279"/>
      <c r="E93" s="279"/>
      <c r="F93" s="279"/>
      <c r="G93" s="279"/>
      <c r="H93" s="279"/>
      <c r="I93" s="279"/>
    </row>
    <row r="94" spans="1:10">
      <c r="A94" s="275" t="s">
        <v>6</v>
      </c>
      <c r="B94" s="276"/>
      <c r="C94" s="195" t="s">
        <v>145</v>
      </c>
      <c r="D94" s="279"/>
      <c r="E94" s="279"/>
      <c r="F94" s="279"/>
      <c r="G94" s="279"/>
      <c r="H94" s="279"/>
      <c r="I94" s="279"/>
    </row>
    <row r="95" spans="1:10">
      <c r="A95" s="247" t="s">
        <v>10</v>
      </c>
      <c r="B95" s="264"/>
      <c r="C95" s="264"/>
      <c r="D95" s="264"/>
      <c r="E95" s="264"/>
      <c r="F95" s="264"/>
      <c r="G95" s="264"/>
      <c r="H95" s="264"/>
      <c r="I95" s="264"/>
      <c r="J95" s="108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9" t="s">
        <v>79</v>
      </c>
    </row>
    <row r="97" spans="1:10" ht="51">
      <c r="A97" s="205" t="s">
        <v>146</v>
      </c>
      <c r="B97" s="205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5"/>
      <c r="B98" s="205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5"/>
      <c r="B99" s="205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1"/>
      <c r="B100" s="221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7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9">
        <f>$M$15</f>
        <v>2115423.1999999997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8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9">
        <f t="shared" ref="F102:F115" si="9">$M$15</f>
        <v>2115423.1999999997</v>
      </c>
      <c r="G102" s="48"/>
      <c r="H102" s="48"/>
      <c r="I102" s="15">
        <f t="shared" ref="I102:I115" si="10">((C102*D102*E102)*(F102-G102))-H102</f>
        <v>32213.664489599996</v>
      </c>
      <c r="J102" s="34">
        <f t="shared" ref="J102:J115" si="11">I102/(10^6)</f>
        <v>3.2213664489599995E-2</v>
      </c>
    </row>
    <row r="103" spans="1:10">
      <c r="A103" s="278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9">
        <f t="shared" si="9"/>
        <v>2115423.1999999997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57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9">
        <f t="shared" si="9"/>
        <v>2115423.1999999997</v>
      </c>
      <c r="G104" s="49"/>
      <c r="H104" s="49"/>
      <c r="I104" s="15">
        <f t="shared" si="10"/>
        <v>34269.855840000004</v>
      </c>
      <c r="J104" s="34">
        <f t="shared" si="11"/>
        <v>3.4269855840000002E-2</v>
      </c>
    </row>
    <row r="105" spans="1:10">
      <c r="A105" s="257"/>
      <c r="B105" s="53" t="s">
        <v>229</v>
      </c>
      <c r="C105" s="44">
        <v>0.54</v>
      </c>
      <c r="D105" s="46">
        <v>0.43</v>
      </c>
      <c r="E105" s="37">
        <v>0</v>
      </c>
      <c r="F105" s="109">
        <f t="shared" si="9"/>
        <v>2115423.1999999997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57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9">
        <f t="shared" si="9"/>
        <v>2115423.1999999997</v>
      </c>
      <c r="G106" s="49"/>
      <c r="H106" s="49"/>
      <c r="I106" s="15">
        <f t="shared" si="10"/>
        <v>13707.942335999996</v>
      </c>
      <c r="J106" s="34">
        <f t="shared" si="11"/>
        <v>1.3707942335999996E-2</v>
      </c>
    </row>
    <row r="107" spans="1:10">
      <c r="A107" s="257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9">
        <f t="shared" si="9"/>
        <v>2115423.1999999997</v>
      </c>
      <c r="G107" s="49"/>
      <c r="H107" s="49"/>
      <c r="I107" s="15">
        <f t="shared" si="10"/>
        <v>1218.4837631999997</v>
      </c>
      <c r="J107" s="34">
        <f t="shared" si="11"/>
        <v>1.2184837631999997E-3</v>
      </c>
    </row>
    <row r="108" spans="1:10">
      <c r="A108" s="257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9">
        <f t="shared" si="9"/>
        <v>2115423.1999999997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57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9">
        <f t="shared" si="9"/>
        <v>2115423.1999999997</v>
      </c>
      <c r="G109" s="49"/>
      <c r="H109" s="49"/>
      <c r="I109" s="15">
        <f t="shared" si="10"/>
        <v>11270.974809599997</v>
      </c>
      <c r="J109" s="34">
        <f t="shared" si="11"/>
        <v>1.1270974809599996E-2</v>
      </c>
    </row>
    <row r="110" spans="1:10">
      <c r="A110" s="257"/>
      <c r="B110" s="53" t="s">
        <v>229</v>
      </c>
      <c r="C110" s="44">
        <v>0.12</v>
      </c>
      <c r="D110" s="46">
        <v>0</v>
      </c>
      <c r="E110" s="37">
        <v>0</v>
      </c>
      <c r="F110" s="109">
        <f t="shared" si="9"/>
        <v>2115423.1999999997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57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9">
        <f t="shared" si="9"/>
        <v>2115423.1999999997</v>
      </c>
      <c r="G111" s="49"/>
      <c r="H111" s="49"/>
      <c r="I111" s="15">
        <f t="shared" si="10"/>
        <v>30208.243296000001</v>
      </c>
      <c r="J111" s="34">
        <f t="shared" si="11"/>
        <v>3.0208243296000001E-2</v>
      </c>
    </row>
    <row r="112" spans="1:10">
      <c r="A112" s="257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9">
        <f t="shared" si="9"/>
        <v>2115423.1999999997</v>
      </c>
      <c r="G112" s="49"/>
      <c r="H112" s="49"/>
      <c r="I112" s="15">
        <f t="shared" si="10"/>
        <v>4315.4633279999998</v>
      </c>
      <c r="J112" s="34">
        <f t="shared" si="11"/>
        <v>4.3154633279999998E-3</v>
      </c>
    </row>
    <row r="113" spans="1:10">
      <c r="A113" s="257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9">
        <f t="shared" si="9"/>
        <v>2115423.1999999997</v>
      </c>
      <c r="G113" s="49"/>
      <c r="H113" s="49"/>
      <c r="I113" s="15">
        <f t="shared" si="10"/>
        <v>1294.6389983999998</v>
      </c>
      <c r="J113" s="34">
        <f t="shared" si="11"/>
        <v>1.2946389983999997E-3</v>
      </c>
    </row>
    <row r="114" spans="1:10">
      <c r="A114" s="257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9">
        <f t="shared" si="9"/>
        <v>2115423.1999999997</v>
      </c>
      <c r="G114" s="49"/>
      <c r="H114" s="49"/>
      <c r="I114" s="15">
        <f t="shared" si="10"/>
        <v>22871.955638399999</v>
      </c>
      <c r="J114" s="34">
        <f t="shared" si="11"/>
        <v>2.2871955638399999E-2</v>
      </c>
    </row>
    <row r="115" spans="1:10">
      <c r="A115" s="257"/>
      <c r="B115" s="53" t="s">
        <v>229</v>
      </c>
      <c r="C115" s="44">
        <v>0.34</v>
      </c>
      <c r="D115" s="46">
        <v>0.2</v>
      </c>
      <c r="E115" s="37">
        <v>0</v>
      </c>
      <c r="F115" s="109">
        <f t="shared" si="9"/>
        <v>2115423.1999999997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4" t="s">
        <v>293</v>
      </c>
      <c r="B116" s="274"/>
      <c r="C116" s="274"/>
      <c r="D116" s="274"/>
      <c r="E116" s="274"/>
      <c r="F116" s="274"/>
      <c r="G116" s="274"/>
      <c r="H116" s="274"/>
      <c r="I116" s="110">
        <f>SUM(I101:I115)</f>
        <v>151371.22249919997</v>
      </c>
      <c r="J116" s="111">
        <f>SUM(J101:J115)</f>
        <v>0.15137122249919999</v>
      </c>
    </row>
    <row r="119" spans="1:10">
      <c r="A119" s="275" t="s">
        <v>0</v>
      </c>
      <c r="B119" s="276"/>
      <c r="C119" s="195" t="s">
        <v>1</v>
      </c>
      <c r="D119" s="279"/>
      <c r="E119" s="279"/>
      <c r="F119" s="279"/>
      <c r="G119" s="279"/>
      <c r="H119" s="279"/>
      <c r="I119" s="279"/>
    </row>
    <row r="120" spans="1:10">
      <c r="A120" s="275" t="s">
        <v>2</v>
      </c>
      <c r="B120" s="276"/>
      <c r="C120" s="195" t="s">
        <v>117</v>
      </c>
      <c r="D120" s="279"/>
      <c r="E120" s="279"/>
      <c r="F120" s="279"/>
      <c r="G120" s="279"/>
      <c r="H120" s="279"/>
      <c r="I120" s="279"/>
    </row>
    <row r="121" spans="1:10">
      <c r="A121" s="275" t="s">
        <v>4</v>
      </c>
      <c r="B121" s="276"/>
      <c r="C121" s="195" t="s">
        <v>118</v>
      </c>
      <c r="D121" s="279"/>
      <c r="E121" s="279"/>
      <c r="F121" s="279"/>
      <c r="G121" s="279"/>
      <c r="H121" s="279"/>
      <c r="I121" s="279"/>
    </row>
    <row r="122" spans="1:10">
      <c r="A122" s="275" t="s">
        <v>6</v>
      </c>
      <c r="B122" s="276"/>
      <c r="C122" s="195" t="s">
        <v>145</v>
      </c>
      <c r="D122" s="279"/>
      <c r="E122" s="279"/>
      <c r="F122" s="279"/>
      <c r="G122" s="279"/>
      <c r="H122" s="279"/>
      <c r="I122" s="279"/>
    </row>
    <row r="123" spans="1:10">
      <c r="A123" s="247" t="s">
        <v>10</v>
      </c>
      <c r="B123" s="264"/>
      <c r="C123" s="264"/>
      <c r="D123" s="264"/>
      <c r="E123" s="264"/>
      <c r="F123" s="264"/>
      <c r="G123" s="264"/>
      <c r="H123" s="264"/>
      <c r="I123" s="264"/>
      <c r="J123" s="108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9" t="s">
        <v>79</v>
      </c>
    </row>
    <row r="125" spans="1:10" ht="51">
      <c r="A125" s="205" t="s">
        <v>146</v>
      </c>
      <c r="B125" s="205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5"/>
      <c r="B126" s="205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5"/>
      <c r="B127" s="205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1"/>
      <c r="B128" s="221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7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9">
        <f>$M$16</f>
        <v>2129234.7999999998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8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9">
        <f t="shared" ref="F130:F143" si="12">$M$16</f>
        <v>2129234.7999999998</v>
      </c>
      <c r="G130" s="48"/>
      <c r="H130" s="48"/>
      <c r="I130" s="15">
        <f t="shared" ref="I130:I143" si="13">((C130*D130*E130)*(F130-G130))-H130</f>
        <v>32423.987534399999</v>
      </c>
      <c r="J130" s="34">
        <f t="shared" ref="J130:J143" si="14">I130/(10^6)</f>
        <v>3.2423987534399998E-2</v>
      </c>
    </row>
    <row r="131" spans="1:10">
      <c r="A131" s="278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9">
        <f t="shared" si="12"/>
        <v>2129234.7999999998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57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9">
        <f t="shared" si="12"/>
        <v>2129234.7999999998</v>
      </c>
      <c r="G132" s="49"/>
      <c r="H132" s="49"/>
      <c r="I132" s="15">
        <f t="shared" si="13"/>
        <v>34493.603760000005</v>
      </c>
      <c r="J132" s="34">
        <f t="shared" si="14"/>
        <v>3.4493603760000005E-2</v>
      </c>
    </row>
    <row r="133" spans="1:10">
      <c r="A133" s="257"/>
      <c r="B133" s="53" t="s">
        <v>229</v>
      </c>
      <c r="C133" s="44">
        <v>0.54</v>
      </c>
      <c r="D133" s="46">
        <v>0.43</v>
      </c>
      <c r="E133" s="37">
        <v>0</v>
      </c>
      <c r="F133" s="109">
        <f t="shared" si="12"/>
        <v>2129234.7999999998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57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9">
        <f t="shared" si="12"/>
        <v>2129234.7999999998</v>
      </c>
      <c r="G134" s="49"/>
      <c r="H134" s="49"/>
      <c r="I134" s="15">
        <f t="shared" si="13"/>
        <v>13797.441503999997</v>
      </c>
      <c r="J134" s="34">
        <f t="shared" si="14"/>
        <v>1.3797441503999997E-2</v>
      </c>
    </row>
    <row r="135" spans="1:10">
      <c r="A135" s="257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9">
        <f t="shared" si="12"/>
        <v>2129234.7999999998</v>
      </c>
      <c r="G135" s="49"/>
      <c r="H135" s="49"/>
      <c r="I135" s="15">
        <f t="shared" si="13"/>
        <v>1226.4392447999996</v>
      </c>
      <c r="J135" s="34">
        <f t="shared" si="14"/>
        <v>1.2264392447999997E-3</v>
      </c>
    </row>
    <row r="136" spans="1:10">
      <c r="A136" s="257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9">
        <f t="shared" si="12"/>
        <v>2129234.7999999998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57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9">
        <f t="shared" si="12"/>
        <v>2129234.7999999998</v>
      </c>
      <c r="G137" s="49"/>
      <c r="H137" s="49"/>
      <c r="I137" s="15">
        <f t="shared" si="13"/>
        <v>11344.563014399997</v>
      </c>
      <c r="J137" s="34">
        <f t="shared" si="14"/>
        <v>1.1344563014399997E-2</v>
      </c>
    </row>
    <row r="138" spans="1:10">
      <c r="A138" s="257"/>
      <c r="B138" s="53" t="s">
        <v>229</v>
      </c>
      <c r="C138" s="44">
        <v>0.12</v>
      </c>
      <c r="D138" s="46">
        <v>0</v>
      </c>
      <c r="E138" s="37">
        <v>0</v>
      </c>
      <c r="F138" s="109">
        <f t="shared" si="12"/>
        <v>2129234.7999999998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57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9">
        <f t="shared" si="12"/>
        <v>2129234.7999999998</v>
      </c>
      <c r="G139" s="49"/>
      <c r="H139" s="49"/>
      <c r="I139" s="15">
        <f t="shared" si="13"/>
        <v>30405.472944000005</v>
      </c>
      <c r="J139" s="34">
        <f t="shared" si="14"/>
        <v>3.0405472944000006E-2</v>
      </c>
    </row>
    <row r="140" spans="1:10">
      <c r="A140" s="257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9">
        <f t="shared" si="12"/>
        <v>2129234.7999999998</v>
      </c>
      <c r="G140" s="49"/>
      <c r="H140" s="49"/>
      <c r="I140" s="15">
        <f t="shared" si="13"/>
        <v>4343.6389920000001</v>
      </c>
      <c r="J140" s="34">
        <f t="shared" si="14"/>
        <v>4.3436389919999999E-3</v>
      </c>
    </row>
    <row r="141" spans="1:10">
      <c r="A141" s="257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9">
        <f t="shared" si="12"/>
        <v>2129234.7999999998</v>
      </c>
      <c r="G141" s="49"/>
      <c r="H141" s="49"/>
      <c r="I141" s="15">
        <f t="shared" si="13"/>
        <v>1303.0916975999999</v>
      </c>
      <c r="J141" s="34">
        <f t="shared" si="14"/>
        <v>1.3030916975999998E-3</v>
      </c>
    </row>
    <row r="142" spans="1:10">
      <c r="A142" s="257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9">
        <f t="shared" si="12"/>
        <v>2129234.7999999998</v>
      </c>
      <c r="G142" s="49"/>
      <c r="H142" s="49"/>
      <c r="I142" s="15">
        <f t="shared" si="13"/>
        <v>23021.286657599998</v>
      </c>
      <c r="J142" s="34">
        <f t="shared" si="14"/>
        <v>2.3021286657599997E-2</v>
      </c>
    </row>
    <row r="143" spans="1:10">
      <c r="A143" s="257"/>
      <c r="B143" s="53" t="s">
        <v>229</v>
      </c>
      <c r="C143" s="44">
        <v>0.34</v>
      </c>
      <c r="D143" s="46">
        <v>0.2</v>
      </c>
      <c r="E143" s="37">
        <v>0</v>
      </c>
      <c r="F143" s="109">
        <f t="shared" si="12"/>
        <v>2129234.7999999998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4" t="s">
        <v>294</v>
      </c>
      <c r="B144" s="274"/>
      <c r="C144" s="274"/>
      <c r="D144" s="274"/>
      <c r="E144" s="274"/>
      <c r="F144" s="274"/>
      <c r="G144" s="274"/>
      <c r="H144" s="274"/>
      <c r="I144" s="110">
        <f>SUM(I129:I143)</f>
        <v>152359.5253488</v>
      </c>
      <c r="J144" s="111">
        <f>SUM(J129:J143)</f>
        <v>0.15235952534880001</v>
      </c>
    </row>
    <row r="147" spans="1:10">
      <c r="A147" s="275" t="s">
        <v>0</v>
      </c>
      <c r="B147" s="276"/>
      <c r="C147" s="195" t="s">
        <v>1</v>
      </c>
      <c r="D147" s="279"/>
      <c r="E147" s="279"/>
      <c r="F147" s="279"/>
      <c r="G147" s="279"/>
      <c r="H147" s="279"/>
      <c r="I147" s="279"/>
    </row>
    <row r="148" spans="1:10">
      <c r="A148" s="275" t="s">
        <v>2</v>
      </c>
      <c r="B148" s="276"/>
      <c r="C148" s="195" t="s">
        <v>117</v>
      </c>
      <c r="D148" s="279"/>
      <c r="E148" s="279"/>
      <c r="F148" s="279"/>
      <c r="G148" s="279"/>
      <c r="H148" s="279"/>
      <c r="I148" s="279"/>
    </row>
    <row r="149" spans="1:10">
      <c r="A149" s="275" t="s">
        <v>4</v>
      </c>
      <c r="B149" s="276"/>
      <c r="C149" s="195" t="s">
        <v>118</v>
      </c>
      <c r="D149" s="279"/>
      <c r="E149" s="279"/>
      <c r="F149" s="279"/>
      <c r="G149" s="279"/>
      <c r="H149" s="279"/>
      <c r="I149" s="279"/>
    </row>
    <row r="150" spans="1:10">
      <c r="A150" s="275" t="s">
        <v>6</v>
      </c>
      <c r="B150" s="276"/>
      <c r="C150" s="195" t="s">
        <v>145</v>
      </c>
      <c r="D150" s="279"/>
      <c r="E150" s="279"/>
      <c r="F150" s="279"/>
      <c r="G150" s="279"/>
      <c r="H150" s="279"/>
      <c r="I150" s="279"/>
    </row>
    <row r="151" spans="1:10">
      <c r="A151" s="247" t="s">
        <v>10</v>
      </c>
      <c r="B151" s="264"/>
      <c r="C151" s="264"/>
      <c r="D151" s="264"/>
      <c r="E151" s="264"/>
      <c r="F151" s="264"/>
      <c r="G151" s="264"/>
      <c r="H151" s="264"/>
      <c r="I151" s="264"/>
      <c r="J151" s="108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9" t="s">
        <v>79</v>
      </c>
    </row>
    <row r="153" spans="1:10" ht="51">
      <c r="A153" s="205" t="s">
        <v>146</v>
      </c>
      <c r="B153" s="205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5"/>
      <c r="B154" s="205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5"/>
      <c r="B155" s="205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1"/>
      <c r="B156" s="221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7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9">
        <f>$M$17</f>
        <v>2136082.1999999997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8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9">
        <f t="shared" ref="F158:F171" si="15">$M$17</f>
        <v>2136082.1999999997</v>
      </c>
      <c r="G158" s="48"/>
      <c r="H158" s="48"/>
      <c r="I158" s="15">
        <f t="shared" ref="I158:I171" si="16">((C158*D158*E158)*(F158-G158))-H158</f>
        <v>32528.259741599995</v>
      </c>
      <c r="J158" s="34">
        <f t="shared" ref="J158:J171" si="17">I158/(10^6)</f>
        <v>3.2528259741599994E-2</v>
      </c>
    </row>
    <row r="159" spans="1:10">
      <c r="A159" s="278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9">
        <f t="shared" si="15"/>
        <v>2136082.1999999997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57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9">
        <f t="shared" si="15"/>
        <v>2136082.1999999997</v>
      </c>
      <c r="G160" s="49"/>
      <c r="H160" s="49"/>
      <c r="I160" s="15">
        <f t="shared" si="16"/>
        <v>34604.531640000001</v>
      </c>
      <c r="J160" s="34">
        <f t="shared" si="17"/>
        <v>3.4604531639999998E-2</v>
      </c>
    </row>
    <row r="161" spans="1:10">
      <c r="A161" s="257"/>
      <c r="B161" s="53" t="s">
        <v>229</v>
      </c>
      <c r="C161" s="44">
        <v>0.54</v>
      </c>
      <c r="D161" s="46">
        <v>0.43</v>
      </c>
      <c r="E161" s="37">
        <v>0</v>
      </c>
      <c r="F161" s="109">
        <f t="shared" si="15"/>
        <v>2136082.1999999997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57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9">
        <f t="shared" si="15"/>
        <v>2136082.1999999997</v>
      </c>
      <c r="G162" s="49"/>
      <c r="H162" s="49"/>
      <c r="I162" s="15">
        <f t="shared" si="16"/>
        <v>13841.812655999996</v>
      </c>
      <c r="J162" s="34">
        <f t="shared" si="17"/>
        <v>1.3841812655999996E-2</v>
      </c>
    </row>
    <row r="163" spans="1:10">
      <c r="A163" s="257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9">
        <f t="shared" si="15"/>
        <v>2136082.1999999997</v>
      </c>
      <c r="G163" s="49"/>
      <c r="H163" s="49"/>
      <c r="I163" s="15">
        <f t="shared" si="16"/>
        <v>1230.3833471999997</v>
      </c>
      <c r="J163" s="34">
        <f t="shared" si="17"/>
        <v>1.2303833471999997E-3</v>
      </c>
    </row>
    <row r="164" spans="1:10">
      <c r="A164" s="257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9">
        <f t="shared" si="15"/>
        <v>2136082.1999999997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57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9">
        <f t="shared" si="15"/>
        <v>2136082.1999999997</v>
      </c>
      <c r="G165" s="49"/>
      <c r="H165" s="49"/>
      <c r="I165" s="15">
        <f t="shared" si="16"/>
        <v>11381.045961599997</v>
      </c>
      <c r="J165" s="34">
        <f t="shared" si="17"/>
        <v>1.1381045961599997E-2</v>
      </c>
    </row>
    <row r="166" spans="1:10">
      <c r="A166" s="257"/>
      <c r="B166" s="53" t="s">
        <v>229</v>
      </c>
      <c r="C166" s="44">
        <v>0.12</v>
      </c>
      <c r="D166" s="46">
        <v>0</v>
      </c>
      <c r="E166" s="37">
        <v>0</v>
      </c>
      <c r="F166" s="109">
        <f t="shared" si="15"/>
        <v>2136082.1999999997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57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9">
        <f t="shared" si="15"/>
        <v>2136082.1999999997</v>
      </c>
      <c r="G167" s="49"/>
      <c r="H167" s="49"/>
      <c r="I167" s="15">
        <f t="shared" si="16"/>
        <v>30503.253816</v>
      </c>
      <c r="J167" s="34">
        <f t="shared" si="17"/>
        <v>3.0503253816000001E-2</v>
      </c>
    </row>
    <row r="168" spans="1:10">
      <c r="A168" s="257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9">
        <f t="shared" si="15"/>
        <v>2136082.1999999997</v>
      </c>
      <c r="G168" s="49"/>
      <c r="H168" s="49"/>
      <c r="I168" s="15">
        <f t="shared" si="16"/>
        <v>4357.6076880000001</v>
      </c>
      <c r="J168" s="34">
        <f t="shared" si="17"/>
        <v>4.3576076880000002E-3</v>
      </c>
    </row>
    <row r="169" spans="1:10">
      <c r="A169" s="257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9">
        <f t="shared" si="15"/>
        <v>2136082.1999999997</v>
      </c>
      <c r="G169" s="49"/>
      <c r="H169" s="49"/>
      <c r="I169" s="15">
        <f t="shared" si="16"/>
        <v>1307.2823063999999</v>
      </c>
      <c r="J169" s="34">
        <f t="shared" si="17"/>
        <v>1.3072823063999999E-3</v>
      </c>
    </row>
    <row r="170" spans="1:10">
      <c r="A170" s="257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9">
        <f t="shared" si="15"/>
        <v>2136082.1999999997</v>
      </c>
      <c r="G170" s="49"/>
      <c r="H170" s="49"/>
      <c r="I170" s="15">
        <f t="shared" si="16"/>
        <v>23095.320746399997</v>
      </c>
      <c r="J170" s="34">
        <f t="shared" si="17"/>
        <v>2.3095320746399996E-2</v>
      </c>
    </row>
    <row r="171" spans="1:10">
      <c r="A171" s="257"/>
      <c r="B171" s="53" t="s">
        <v>229</v>
      </c>
      <c r="C171" s="44">
        <v>0.34</v>
      </c>
      <c r="D171" s="46">
        <v>0.2</v>
      </c>
      <c r="E171" s="37">
        <v>0</v>
      </c>
      <c r="F171" s="109">
        <f t="shared" si="15"/>
        <v>2136082.1999999997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4" t="s">
        <v>295</v>
      </c>
      <c r="B172" s="274"/>
      <c r="C172" s="274"/>
      <c r="D172" s="274"/>
      <c r="E172" s="274"/>
      <c r="F172" s="274"/>
      <c r="G172" s="274"/>
      <c r="H172" s="274"/>
      <c r="I172" s="110">
        <f>SUM(I157:I171)</f>
        <v>152849.49790319998</v>
      </c>
      <c r="J172" s="111">
        <f>SUM(J157:J171)</f>
        <v>0.15284949790320002</v>
      </c>
    </row>
    <row r="175" spans="1:10">
      <c r="A175" s="275" t="s">
        <v>0</v>
      </c>
      <c r="B175" s="276"/>
      <c r="C175" s="195" t="s">
        <v>1</v>
      </c>
      <c r="D175" s="279"/>
      <c r="E175" s="279"/>
      <c r="F175" s="279"/>
      <c r="G175" s="279"/>
      <c r="H175" s="279"/>
      <c r="I175" s="279"/>
    </row>
    <row r="176" spans="1:10">
      <c r="A176" s="275" t="s">
        <v>2</v>
      </c>
      <c r="B176" s="276"/>
      <c r="C176" s="195" t="s">
        <v>117</v>
      </c>
      <c r="D176" s="279"/>
      <c r="E176" s="279"/>
      <c r="F176" s="279"/>
      <c r="G176" s="279"/>
      <c r="H176" s="279"/>
      <c r="I176" s="279"/>
    </row>
    <row r="177" spans="1:10">
      <c r="A177" s="275" t="s">
        <v>4</v>
      </c>
      <c r="B177" s="276"/>
      <c r="C177" s="195" t="s">
        <v>118</v>
      </c>
      <c r="D177" s="279"/>
      <c r="E177" s="279"/>
      <c r="F177" s="279"/>
      <c r="G177" s="279"/>
      <c r="H177" s="279"/>
      <c r="I177" s="279"/>
    </row>
    <row r="178" spans="1:10">
      <c r="A178" s="275" t="s">
        <v>6</v>
      </c>
      <c r="B178" s="276"/>
      <c r="C178" s="195" t="s">
        <v>145</v>
      </c>
      <c r="D178" s="279"/>
      <c r="E178" s="279"/>
      <c r="F178" s="279"/>
      <c r="G178" s="279"/>
      <c r="H178" s="279"/>
      <c r="I178" s="279"/>
    </row>
    <row r="179" spans="1:10">
      <c r="A179" s="247" t="s">
        <v>10</v>
      </c>
      <c r="B179" s="264"/>
      <c r="C179" s="264"/>
      <c r="D179" s="264"/>
      <c r="E179" s="264"/>
      <c r="F179" s="264"/>
      <c r="G179" s="264"/>
      <c r="H179" s="264"/>
      <c r="I179" s="264"/>
      <c r="J179" s="108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9" t="s">
        <v>79</v>
      </c>
    </row>
    <row r="181" spans="1:10" ht="51">
      <c r="A181" s="205" t="s">
        <v>146</v>
      </c>
      <c r="B181" s="205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5"/>
      <c r="B182" s="205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5"/>
      <c r="B183" s="205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1"/>
      <c r="B184" s="221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7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9">
        <f>$M$18</f>
        <v>2208899.6999999997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8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9">
        <f t="shared" ref="F186:F199" si="18">$M$18</f>
        <v>2208899.6999999997</v>
      </c>
      <c r="G186" s="48"/>
      <c r="H186" s="48"/>
      <c r="I186" s="15">
        <f t="shared" ref="I186:I199" si="19">((C186*D186*E186)*(F186-G186))-H186</f>
        <v>33637.124631599996</v>
      </c>
      <c r="J186" s="34">
        <f t="shared" ref="J186:J199" si="20">I186/(10^6)</f>
        <v>3.3637124631599999E-2</v>
      </c>
    </row>
    <row r="187" spans="1:10">
      <c r="A187" s="278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9">
        <f t="shared" si="18"/>
        <v>2208899.6999999997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57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9">
        <f t="shared" si="18"/>
        <v>2208899.6999999997</v>
      </c>
      <c r="G188" s="49"/>
      <c r="H188" s="49"/>
      <c r="I188" s="15">
        <f t="shared" si="19"/>
        <v>35784.175139999999</v>
      </c>
      <c r="J188" s="34">
        <f t="shared" si="20"/>
        <v>3.5784175139999999E-2</v>
      </c>
    </row>
    <row r="189" spans="1:10">
      <c r="A189" s="257"/>
      <c r="B189" s="53" t="s">
        <v>229</v>
      </c>
      <c r="C189" s="44">
        <v>0.54</v>
      </c>
      <c r="D189" s="46">
        <v>0.43</v>
      </c>
      <c r="E189" s="37">
        <v>0</v>
      </c>
      <c r="F189" s="109">
        <f t="shared" si="18"/>
        <v>2208899.6999999997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57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9">
        <f t="shared" si="18"/>
        <v>2208899.6999999997</v>
      </c>
      <c r="G190" s="49"/>
      <c r="H190" s="49"/>
      <c r="I190" s="15">
        <f t="shared" si="19"/>
        <v>14313.670055999995</v>
      </c>
      <c r="J190" s="34">
        <f t="shared" si="20"/>
        <v>1.4313670055999995E-2</v>
      </c>
    </row>
    <row r="191" spans="1:10">
      <c r="A191" s="257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9">
        <f t="shared" si="18"/>
        <v>2208899.6999999997</v>
      </c>
      <c r="G191" s="49"/>
      <c r="H191" s="49"/>
      <c r="I191" s="15">
        <f t="shared" si="19"/>
        <v>1272.3262271999997</v>
      </c>
      <c r="J191" s="34">
        <f t="shared" si="20"/>
        <v>1.2723262271999998E-3</v>
      </c>
    </row>
    <row r="192" spans="1:10">
      <c r="A192" s="257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9">
        <f t="shared" si="18"/>
        <v>2208899.6999999997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57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9">
        <f t="shared" si="18"/>
        <v>2208899.6999999997</v>
      </c>
      <c r="G193" s="49"/>
      <c r="H193" s="49"/>
      <c r="I193" s="15">
        <f t="shared" si="19"/>
        <v>11769.017601599997</v>
      </c>
      <c r="J193" s="34">
        <f t="shared" si="20"/>
        <v>1.1769017601599997E-2</v>
      </c>
    </row>
    <row r="194" spans="1:10">
      <c r="A194" s="257"/>
      <c r="B194" s="53" t="s">
        <v>229</v>
      </c>
      <c r="C194" s="44">
        <v>0.12</v>
      </c>
      <c r="D194" s="46">
        <v>0</v>
      </c>
      <c r="E194" s="37">
        <v>0</v>
      </c>
      <c r="F194" s="109">
        <f t="shared" si="18"/>
        <v>2208899.6999999997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57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9">
        <f t="shared" si="18"/>
        <v>2208899.6999999997</v>
      </c>
      <c r="G195" s="49"/>
      <c r="H195" s="49"/>
      <c r="I195" s="15">
        <f t="shared" si="19"/>
        <v>31543.087716000002</v>
      </c>
      <c r="J195" s="34">
        <f t="shared" si="20"/>
        <v>3.1543087716E-2</v>
      </c>
    </row>
    <row r="196" spans="1:10">
      <c r="A196" s="257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9">
        <f t="shared" si="18"/>
        <v>2208899.6999999997</v>
      </c>
      <c r="G196" s="49"/>
      <c r="H196" s="49"/>
      <c r="I196" s="15">
        <f t="shared" si="19"/>
        <v>4506.1553880000001</v>
      </c>
      <c r="J196" s="34">
        <f t="shared" si="20"/>
        <v>4.5061553879999997E-3</v>
      </c>
    </row>
    <row r="197" spans="1:10">
      <c r="A197" s="257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9">
        <f t="shared" si="18"/>
        <v>2208899.6999999997</v>
      </c>
      <c r="G197" s="49"/>
      <c r="H197" s="49"/>
      <c r="I197" s="15">
        <f t="shared" si="19"/>
        <v>1351.8466163999999</v>
      </c>
      <c r="J197" s="34">
        <f t="shared" si="20"/>
        <v>1.3518466163999999E-3</v>
      </c>
    </row>
    <row r="198" spans="1:10">
      <c r="A198" s="257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9">
        <f t="shared" si="18"/>
        <v>2208899.6999999997</v>
      </c>
      <c r="G198" s="49"/>
      <c r="H198" s="49"/>
      <c r="I198" s="15">
        <f t="shared" si="19"/>
        <v>23882.623556399998</v>
      </c>
      <c r="J198" s="34">
        <f t="shared" si="20"/>
        <v>2.3882623556399998E-2</v>
      </c>
    </row>
    <row r="199" spans="1:10">
      <c r="A199" s="257"/>
      <c r="B199" s="53" t="s">
        <v>229</v>
      </c>
      <c r="C199" s="44">
        <v>0.34</v>
      </c>
      <c r="D199" s="46">
        <v>0.2</v>
      </c>
      <c r="E199" s="37">
        <v>0</v>
      </c>
      <c r="F199" s="109">
        <f t="shared" si="18"/>
        <v>2208899.6999999997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4" t="s">
        <v>296</v>
      </c>
      <c r="B200" s="274"/>
      <c r="C200" s="274"/>
      <c r="D200" s="274"/>
      <c r="E200" s="274"/>
      <c r="F200" s="274"/>
      <c r="G200" s="274"/>
      <c r="H200" s="274"/>
      <c r="I200" s="110">
        <f>SUM(I185:I199)</f>
        <v>158060.02693320002</v>
      </c>
      <c r="J200" s="111">
        <f>SUM(J185:J199)</f>
        <v>0.15806002693320001</v>
      </c>
    </row>
    <row r="203" spans="1:10">
      <c r="A203" s="275" t="s">
        <v>0</v>
      </c>
      <c r="B203" s="276"/>
      <c r="C203" s="195" t="s">
        <v>1</v>
      </c>
      <c r="D203" s="279"/>
      <c r="E203" s="279"/>
      <c r="F203" s="279"/>
      <c r="G203" s="279"/>
      <c r="H203" s="279"/>
      <c r="I203" s="279"/>
    </row>
    <row r="204" spans="1:10">
      <c r="A204" s="275" t="s">
        <v>2</v>
      </c>
      <c r="B204" s="276"/>
      <c r="C204" s="195" t="s">
        <v>117</v>
      </c>
      <c r="D204" s="279"/>
      <c r="E204" s="279"/>
      <c r="F204" s="279"/>
      <c r="G204" s="279"/>
      <c r="H204" s="279"/>
      <c r="I204" s="279"/>
    </row>
    <row r="205" spans="1:10">
      <c r="A205" s="275" t="s">
        <v>4</v>
      </c>
      <c r="B205" s="276"/>
      <c r="C205" s="195" t="s">
        <v>118</v>
      </c>
      <c r="D205" s="279"/>
      <c r="E205" s="279"/>
      <c r="F205" s="279"/>
      <c r="G205" s="279"/>
      <c r="H205" s="279"/>
      <c r="I205" s="279"/>
    </row>
    <row r="206" spans="1:10">
      <c r="A206" s="275" t="s">
        <v>6</v>
      </c>
      <c r="B206" s="276"/>
      <c r="C206" s="195" t="s">
        <v>145</v>
      </c>
      <c r="D206" s="279"/>
      <c r="E206" s="279"/>
      <c r="F206" s="279"/>
      <c r="G206" s="279"/>
      <c r="H206" s="279"/>
      <c r="I206" s="279"/>
    </row>
    <row r="207" spans="1:10">
      <c r="A207" s="247" t="s">
        <v>10</v>
      </c>
      <c r="B207" s="264"/>
      <c r="C207" s="264"/>
      <c r="D207" s="264"/>
      <c r="E207" s="264"/>
      <c r="F207" s="264"/>
      <c r="G207" s="264"/>
      <c r="H207" s="264"/>
      <c r="I207" s="264"/>
      <c r="J207" s="108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9" t="s">
        <v>79</v>
      </c>
    </row>
    <row r="209" spans="1:10" ht="51">
      <c r="A209" s="205" t="s">
        <v>146</v>
      </c>
      <c r="B209" s="205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5"/>
      <c r="B210" s="205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5"/>
      <c r="B211" s="205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1"/>
      <c r="B212" s="221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7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9">
        <f>$M$19</f>
        <v>2212998.65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8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9">
        <f t="shared" ref="F214:F227" si="21">$M$19</f>
        <v>2212998.65</v>
      </c>
      <c r="G214" s="48"/>
      <c r="H214" s="48"/>
      <c r="I214" s="15">
        <f t="shared" ref="I214:I227" si="22">((C214*D214*E214)*(F214-G214))-H214</f>
        <v>33699.543442199996</v>
      </c>
      <c r="J214" s="34">
        <f t="shared" ref="J214:J227" si="23">I214/(10^6)</f>
        <v>3.3699543442199997E-2</v>
      </c>
    </row>
    <row r="215" spans="1:10">
      <c r="A215" s="278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9">
        <f t="shared" si="21"/>
        <v>2212998.65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57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9">
        <f t="shared" si="21"/>
        <v>2212998.65</v>
      </c>
      <c r="G216" s="49"/>
      <c r="H216" s="49"/>
      <c r="I216" s="15">
        <f t="shared" si="22"/>
        <v>35850.578130000002</v>
      </c>
      <c r="J216" s="34">
        <f t="shared" si="23"/>
        <v>3.5850578130000005E-2</v>
      </c>
    </row>
    <row r="217" spans="1:10">
      <c r="A217" s="257"/>
      <c r="B217" s="53" t="s">
        <v>229</v>
      </c>
      <c r="C217" s="44">
        <v>0.54</v>
      </c>
      <c r="D217" s="46">
        <v>0.43</v>
      </c>
      <c r="E217" s="37">
        <v>0</v>
      </c>
      <c r="F217" s="109">
        <f t="shared" si="21"/>
        <v>2212998.65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57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9">
        <f t="shared" si="21"/>
        <v>2212998.65</v>
      </c>
      <c r="G218" s="49"/>
      <c r="H218" s="49"/>
      <c r="I218" s="15">
        <f t="shared" si="22"/>
        <v>14340.231251999996</v>
      </c>
      <c r="J218" s="34">
        <f t="shared" si="23"/>
        <v>1.4340231251999996E-2</v>
      </c>
    </row>
    <row r="219" spans="1:10">
      <c r="A219" s="257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9">
        <f t="shared" si="21"/>
        <v>2212998.65</v>
      </c>
      <c r="G219" s="49"/>
      <c r="H219" s="49"/>
      <c r="I219" s="15">
        <f t="shared" si="22"/>
        <v>1274.6872223999997</v>
      </c>
      <c r="J219" s="34">
        <f t="shared" si="23"/>
        <v>1.2746872223999997E-3</v>
      </c>
    </row>
    <row r="220" spans="1:10">
      <c r="A220" s="257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9">
        <f t="shared" si="21"/>
        <v>2212998.65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57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9">
        <f t="shared" si="21"/>
        <v>2212998.65</v>
      </c>
      <c r="G221" s="49"/>
      <c r="H221" s="49"/>
      <c r="I221" s="15">
        <f t="shared" si="22"/>
        <v>11790.856807199998</v>
      </c>
      <c r="J221" s="34">
        <f t="shared" si="23"/>
        <v>1.1790856807199998E-2</v>
      </c>
    </row>
    <row r="222" spans="1:10">
      <c r="A222" s="257"/>
      <c r="B222" s="53" t="s">
        <v>229</v>
      </c>
      <c r="C222" s="44">
        <v>0.12</v>
      </c>
      <c r="D222" s="46">
        <v>0</v>
      </c>
      <c r="E222" s="37">
        <v>0</v>
      </c>
      <c r="F222" s="109">
        <f t="shared" si="21"/>
        <v>2212998.65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57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9">
        <f t="shared" si="21"/>
        <v>2212998.65</v>
      </c>
      <c r="G223" s="49"/>
      <c r="H223" s="49"/>
      <c r="I223" s="15">
        <f t="shared" si="22"/>
        <v>31601.620722000003</v>
      </c>
      <c r="J223" s="34">
        <f t="shared" si="23"/>
        <v>3.1601620722000005E-2</v>
      </c>
    </row>
    <row r="224" spans="1:10">
      <c r="A224" s="257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9">
        <f t="shared" si="21"/>
        <v>2212998.65</v>
      </c>
      <c r="G224" s="49"/>
      <c r="H224" s="49"/>
      <c r="I224" s="15">
        <f t="shared" si="22"/>
        <v>4514.5172460000003</v>
      </c>
      <c r="J224" s="34">
        <f t="shared" si="23"/>
        <v>4.5145172460000008E-3</v>
      </c>
    </row>
    <row r="225" spans="1:10">
      <c r="A225" s="257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9">
        <f t="shared" si="21"/>
        <v>2212998.65</v>
      </c>
      <c r="G225" s="49"/>
      <c r="H225" s="49"/>
      <c r="I225" s="15">
        <f t="shared" si="22"/>
        <v>1354.3551738000001</v>
      </c>
      <c r="J225" s="34">
        <f t="shared" si="23"/>
        <v>1.3543551738E-3</v>
      </c>
    </row>
    <row r="226" spans="1:10">
      <c r="A226" s="257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9">
        <f t="shared" si="21"/>
        <v>2212998.65</v>
      </c>
      <c r="G226" s="49"/>
      <c r="H226" s="49"/>
      <c r="I226" s="15">
        <f t="shared" si="22"/>
        <v>23926.9414038</v>
      </c>
      <c r="J226" s="34">
        <f t="shared" si="23"/>
        <v>2.3926941403800001E-2</v>
      </c>
    </row>
    <row r="227" spans="1:10">
      <c r="A227" s="257"/>
      <c r="B227" s="53" t="s">
        <v>229</v>
      </c>
      <c r="C227" s="44">
        <v>0.34</v>
      </c>
      <c r="D227" s="46">
        <v>0.2</v>
      </c>
      <c r="E227" s="37">
        <v>0</v>
      </c>
      <c r="F227" s="109">
        <f t="shared" si="21"/>
        <v>2212998.65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4" t="s">
        <v>297</v>
      </c>
      <c r="B228" s="274"/>
      <c r="C228" s="274"/>
      <c r="D228" s="274"/>
      <c r="E228" s="274"/>
      <c r="F228" s="274"/>
      <c r="G228" s="274"/>
      <c r="H228" s="274"/>
      <c r="I228" s="110">
        <f>SUM(I213:I227)</f>
        <v>158353.33139939999</v>
      </c>
      <c r="J228" s="111">
        <f>SUM(J213:J227)</f>
        <v>0.1583533313994</v>
      </c>
    </row>
    <row r="231" spans="1:10">
      <c r="A231" s="275" t="s">
        <v>0</v>
      </c>
      <c r="B231" s="276"/>
      <c r="C231" s="195" t="s">
        <v>1</v>
      </c>
      <c r="D231" s="279"/>
      <c r="E231" s="279"/>
      <c r="F231" s="279"/>
      <c r="G231" s="279"/>
      <c r="H231" s="279"/>
      <c r="I231" s="279"/>
    </row>
    <row r="232" spans="1:10">
      <c r="A232" s="275" t="s">
        <v>2</v>
      </c>
      <c r="B232" s="276"/>
      <c r="C232" s="195" t="s">
        <v>117</v>
      </c>
      <c r="D232" s="279"/>
      <c r="E232" s="279"/>
      <c r="F232" s="279"/>
      <c r="G232" s="279"/>
      <c r="H232" s="279"/>
      <c r="I232" s="279"/>
    </row>
    <row r="233" spans="1:10">
      <c r="A233" s="275" t="s">
        <v>4</v>
      </c>
      <c r="B233" s="276"/>
      <c r="C233" s="195" t="s">
        <v>118</v>
      </c>
      <c r="D233" s="279"/>
      <c r="E233" s="279"/>
      <c r="F233" s="279"/>
      <c r="G233" s="279"/>
      <c r="H233" s="279"/>
      <c r="I233" s="279"/>
    </row>
    <row r="234" spans="1:10">
      <c r="A234" s="275" t="s">
        <v>6</v>
      </c>
      <c r="B234" s="276"/>
      <c r="C234" s="195" t="s">
        <v>145</v>
      </c>
      <c r="D234" s="279"/>
      <c r="E234" s="279"/>
      <c r="F234" s="279"/>
      <c r="G234" s="279"/>
      <c r="H234" s="279"/>
      <c r="I234" s="279"/>
    </row>
    <row r="235" spans="1:10">
      <c r="A235" s="247" t="s">
        <v>10</v>
      </c>
      <c r="B235" s="264"/>
      <c r="C235" s="264"/>
      <c r="D235" s="264"/>
      <c r="E235" s="264"/>
      <c r="F235" s="264"/>
      <c r="G235" s="264"/>
      <c r="H235" s="264"/>
      <c r="I235" s="264"/>
      <c r="J235" s="108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9" t="s">
        <v>79</v>
      </c>
    </row>
    <row r="237" spans="1:10" ht="51">
      <c r="A237" s="205" t="s">
        <v>146</v>
      </c>
      <c r="B237" s="205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5"/>
      <c r="B238" s="205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5"/>
      <c r="B239" s="205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1"/>
      <c r="B240" s="221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7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9">
        <f>$M$20</f>
        <v>2217097.6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8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9">
        <f t="shared" ref="F242:F255" si="24">$M$20</f>
        <v>2217097.6</v>
      </c>
      <c r="G242" s="48"/>
      <c r="H242" s="48"/>
      <c r="I242" s="15">
        <f t="shared" ref="I242:I255" si="25">((C242*D242*E242)*(F242-G242))-H242</f>
        <v>33761.962252800004</v>
      </c>
      <c r="J242" s="34">
        <f t="shared" ref="J242:J255" si="26">I242/(10^6)</f>
        <v>3.3761962252800003E-2</v>
      </c>
    </row>
    <row r="243" spans="1:10">
      <c r="A243" s="278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9">
        <f t="shared" si="24"/>
        <v>2217097.6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57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9">
        <f t="shared" si="24"/>
        <v>2217097.6</v>
      </c>
      <c r="G244" s="49"/>
      <c r="H244" s="49"/>
      <c r="I244" s="15">
        <f t="shared" si="25"/>
        <v>35916.981120000004</v>
      </c>
      <c r="J244" s="34">
        <f t="shared" si="26"/>
        <v>3.5916981120000004E-2</v>
      </c>
    </row>
    <row r="245" spans="1:10">
      <c r="A245" s="257"/>
      <c r="B245" s="53" t="s">
        <v>229</v>
      </c>
      <c r="C245" s="44">
        <v>0.54</v>
      </c>
      <c r="D245" s="46">
        <v>0.43</v>
      </c>
      <c r="E245" s="37">
        <v>0</v>
      </c>
      <c r="F245" s="109">
        <f t="shared" si="24"/>
        <v>2217097.6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57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9">
        <f t="shared" si="24"/>
        <v>2217097.6</v>
      </c>
      <c r="G246" s="49"/>
      <c r="H246" s="49"/>
      <c r="I246" s="15">
        <f t="shared" si="25"/>
        <v>14366.792447999998</v>
      </c>
      <c r="J246" s="34">
        <f t="shared" si="26"/>
        <v>1.4366792447999998E-2</v>
      </c>
    </row>
    <row r="247" spans="1:10">
      <c r="A247" s="257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9">
        <f t="shared" si="24"/>
        <v>2217097.6</v>
      </c>
      <c r="G247" s="49"/>
      <c r="H247" s="49"/>
      <c r="I247" s="15">
        <f t="shared" si="25"/>
        <v>1277.0482175999998</v>
      </c>
      <c r="J247" s="34">
        <f t="shared" si="26"/>
        <v>1.2770482175999999E-3</v>
      </c>
    </row>
    <row r="248" spans="1:10">
      <c r="A248" s="257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9">
        <f t="shared" si="24"/>
        <v>2217097.6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57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9">
        <f t="shared" si="24"/>
        <v>2217097.6</v>
      </c>
      <c r="G249" s="49"/>
      <c r="H249" s="49"/>
      <c r="I249" s="15">
        <f t="shared" si="25"/>
        <v>11812.696012799999</v>
      </c>
      <c r="J249" s="34">
        <f t="shared" si="26"/>
        <v>1.18126960128E-2</v>
      </c>
    </row>
    <row r="250" spans="1:10">
      <c r="A250" s="257"/>
      <c r="B250" s="53" t="s">
        <v>229</v>
      </c>
      <c r="C250" s="44">
        <v>0.12</v>
      </c>
      <c r="D250" s="46">
        <v>0</v>
      </c>
      <c r="E250" s="37">
        <v>0</v>
      </c>
      <c r="F250" s="109">
        <f t="shared" si="24"/>
        <v>2217097.6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57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9">
        <f t="shared" si="24"/>
        <v>2217097.6</v>
      </c>
      <c r="G251" s="49"/>
      <c r="H251" s="49"/>
      <c r="I251" s="15">
        <f t="shared" si="25"/>
        <v>31660.153728000008</v>
      </c>
      <c r="J251" s="34">
        <f t="shared" si="26"/>
        <v>3.1660153728000011E-2</v>
      </c>
    </row>
    <row r="252" spans="1:10">
      <c r="A252" s="257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9">
        <f t="shared" si="24"/>
        <v>2217097.6</v>
      </c>
      <c r="G252" s="49"/>
      <c r="H252" s="49"/>
      <c r="I252" s="15">
        <f t="shared" si="25"/>
        <v>4522.8791040000006</v>
      </c>
      <c r="J252" s="34">
        <f t="shared" si="26"/>
        <v>4.5228791040000009E-3</v>
      </c>
    </row>
    <row r="253" spans="1:10">
      <c r="A253" s="257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9">
        <f t="shared" si="24"/>
        <v>2217097.6</v>
      </c>
      <c r="G253" s="49"/>
      <c r="H253" s="49"/>
      <c r="I253" s="15">
        <f t="shared" si="25"/>
        <v>1356.8637312000001</v>
      </c>
      <c r="J253" s="34">
        <f t="shared" si="26"/>
        <v>1.3568637312000001E-3</v>
      </c>
    </row>
    <row r="254" spans="1:10">
      <c r="A254" s="257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9">
        <f t="shared" si="24"/>
        <v>2217097.6</v>
      </c>
      <c r="G254" s="49"/>
      <c r="H254" s="49"/>
      <c r="I254" s="15">
        <f t="shared" si="25"/>
        <v>23971.259251200001</v>
      </c>
      <c r="J254" s="34">
        <f t="shared" si="26"/>
        <v>2.39712592512E-2</v>
      </c>
    </row>
    <row r="255" spans="1:10">
      <c r="A255" s="257"/>
      <c r="B255" s="53" t="s">
        <v>229</v>
      </c>
      <c r="C255" s="44">
        <v>0.34</v>
      </c>
      <c r="D255" s="46">
        <v>0.2</v>
      </c>
      <c r="E255" s="37">
        <v>0</v>
      </c>
      <c r="F255" s="109">
        <f t="shared" si="24"/>
        <v>2217097.6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4" t="s">
        <v>298</v>
      </c>
      <c r="B256" s="274"/>
      <c r="C256" s="274"/>
      <c r="D256" s="274"/>
      <c r="E256" s="274"/>
      <c r="F256" s="274"/>
      <c r="G256" s="274"/>
      <c r="H256" s="274"/>
      <c r="I256" s="110">
        <f>SUM(I241:I255)</f>
        <v>158646.63586559999</v>
      </c>
      <c r="J256" s="111">
        <f>SUM(J241:J255)</f>
        <v>0.15864663586560002</v>
      </c>
    </row>
    <row r="259" spans="1:10">
      <c r="A259" s="275" t="s">
        <v>0</v>
      </c>
      <c r="B259" s="276"/>
      <c r="C259" s="195" t="s">
        <v>1</v>
      </c>
      <c r="D259" s="279"/>
      <c r="E259" s="279"/>
      <c r="F259" s="279"/>
      <c r="G259" s="279"/>
      <c r="H259" s="279"/>
      <c r="I259" s="279"/>
    </row>
    <row r="260" spans="1:10">
      <c r="A260" s="275" t="s">
        <v>2</v>
      </c>
      <c r="B260" s="276"/>
      <c r="C260" s="195" t="s">
        <v>117</v>
      </c>
      <c r="D260" s="279"/>
      <c r="E260" s="279"/>
      <c r="F260" s="279"/>
      <c r="G260" s="279"/>
      <c r="H260" s="279"/>
      <c r="I260" s="279"/>
    </row>
    <row r="261" spans="1:10">
      <c r="A261" s="275" t="s">
        <v>4</v>
      </c>
      <c r="B261" s="276"/>
      <c r="C261" s="195" t="s">
        <v>118</v>
      </c>
      <c r="D261" s="279"/>
      <c r="E261" s="279"/>
      <c r="F261" s="279"/>
      <c r="G261" s="279"/>
      <c r="H261" s="279"/>
      <c r="I261" s="279"/>
    </row>
    <row r="262" spans="1:10">
      <c r="A262" s="275" t="s">
        <v>6</v>
      </c>
      <c r="B262" s="276"/>
      <c r="C262" s="195" t="s">
        <v>145</v>
      </c>
      <c r="D262" s="279"/>
      <c r="E262" s="279"/>
      <c r="F262" s="279"/>
      <c r="G262" s="279"/>
      <c r="H262" s="279"/>
      <c r="I262" s="279"/>
    </row>
    <row r="263" spans="1:10">
      <c r="A263" s="247" t="s">
        <v>10</v>
      </c>
      <c r="B263" s="264"/>
      <c r="C263" s="264"/>
      <c r="D263" s="264"/>
      <c r="E263" s="264"/>
      <c r="F263" s="264"/>
      <c r="G263" s="264"/>
      <c r="H263" s="264"/>
      <c r="I263" s="264"/>
      <c r="J263" s="108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9" t="s">
        <v>79</v>
      </c>
    </row>
    <row r="265" spans="1:10" ht="51">
      <c r="A265" s="205" t="s">
        <v>146</v>
      </c>
      <c r="B265" s="205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5"/>
      <c r="B266" s="205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5"/>
      <c r="B267" s="205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1"/>
      <c r="B268" s="221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7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9">
        <f>$M$21</f>
        <v>2221196.5499999998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8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9">
        <f t="shared" ref="F270:F283" si="27">$M$21</f>
        <v>2221196.5499999998</v>
      </c>
      <c r="G270" s="48"/>
      <c r="H270" s="48"/>
      <c r="I270" s="15">
        <f t="shared" ref="I270:I283" si="28">((C270*D270*E270)*(F270-G270))-H270</f>
        <v>33824.381063399996</v>
      </c>
      <c r="J270" s="34">
        <f t="shared" ref="J270:J283" si="29">I270/(10^6)</f>
        <v>3.3824381063399994E-2</v>
      </c>
    </row>
    <row r="271" spans="1:10">
      <c r="A271" s="278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9">
        <f t="shared" si="27"/>
        <v>2221196.5499999998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57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9">
        <f t="shared" si="27"/>
        <v>2221196.5499999998</v>
      </c>
      <c r="G272" s="49"/>
      <c r="H272" s="49"/>
      <c r="I272" s="15">
        <f t="shared" si="28"/>
        <v>35983.384110000006</v>
      </c>
      <c r="J272" s="34">
        <f t="shared" si="29"/>
        <v>3.5983384110000009E-2</v>
      </c>
    </row>
    <row r="273" spans="1:10">
      <c r="A273" s="257"/>
      <c r="B273" s="53" t="s">
        <v>229</v>
      </c>
      <c r="C273" s="44">
        <v>0.54</v>
      </c>
      <c r="D273" s="46">
        <v>0.43</v>
      </c>
      <c r="E273" s="37">
        <v>0</v>
      </c>
      <c r="F273" s="109">
        <f t="shared" si="27"/>
        <v>2221196.5499999998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57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9">
        <f t="shared" si="27"/>
        <v>2221196.5499999998</v>
      </c>
      <c r="G274" s="49"/>
      <c r="H274" s="49"/>
      <c r="I274" s="15">
        <f t="shared" si="28"/>
        <v>14393.353643999995</v>
      </c>
      <c r="J274" s="34">
        <f t="shared" si="29"/>
        <v>1.4393353643999995E-2</v>
      </c>
    </row>
    <row r="275" spans="1:10">
      <c r="A275" s="257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9">
        <f t="shared" si="27"/>
        <v>2221196.5499999998</v>
      </c>
      <c r="G275" s="49"/>
      <c r="H275" s="49"/>
      <c r="I275" s="15">
        <f t="shared" si="28"/>
        <v>1279.4092127999998</v>
      </c>
      <c r="J275" s="34">
        <f t="shared" si="29"/>
        <v>1.2794092127999996E-3</v>
      </c>
    </row>
    <row r="276" spans="1:10">
      <c r="A276" s="257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9">
        <f t="shared" si="27"/>
        <v>2221196.5499999998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57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9">
        <f t="shared" si="27"/>
        <v>2221196.5499999998</v>
      </c>
      <c r="G277" s="49"/>
      <c r="H277" s="49"/>
      <c r="I277" s="15">
        <f t="shared" si="28"/>
        <v>11834.535218399998</v>
      </c>
      <c r="J277" s="34">
        <f t="shared" si="29"/>
        <v>1.1834535218399998E-2</v>
      </c>
    </row>
    <row r="278" spans="1:10">
      <c r="A278" s="257"/>
      <c r="B278" s="53" t="s">
        <v>229</v>
      </c>
      <c r="C278" s="44">
        <v>0.12</v>
      </c>
      <c r="D278" s="46">
        <v>0</v>
      </c>
      <c r="E278" s="37">
        <v>0</v>
      </c>
      <c r="F278" s="109">
        <f t="shared" si="27"/>
        <v>2221196.5499999998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57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9">
        <f t="shared" si="27"/>
        <v>2221196.5499999998</v>
      </c>
      <c r="G279" s="49"/>
      <c r="H279" s="49"/>
      <c r="I279" s="15">
        <f t="shared" si="28"/>
        <v>31718.686734000003</v>
      </c>
      <c r="J279" s="34">
        <f t="shared" si="29"/>
        <v>3.1718686734000003E-2</v>
      </c>
    </row>
    <row r="280" spans="1:10">
      <c r="A280" s="257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9">
        <f t="shared" si="27"/>
        <v>2221196.5499999998</v>
      </c>
      <c r="G280" s="49"/>
      <c r="H280" s="49"/>
      <c r="I280" s="15">
        <f t="shared" si="28"/>
        <v>4531.2409619999999</v>
      </c>
      <c r="J280" s="34">
        <f t="shared" si="29"/>
        <v>4.5312409620000002E-3</v>
      </c>
    </row>
    <row r="281" spans="1:10">
      <c r="A281" s="257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9">
        <f t="shared" si="27"/>
        <v>2221196.5499999998</v>
      </c>
      <c r="G281" s="49"/>
      <c r="H281" s="49"/>
      <c r="I281" s="15">
        <f t="shared" si="28"/>
        <v>1359.3722886</v>
      </c>
      <c r="J281" s="34">
        <f t="shared" si="29"/>
        <v>1.3593722886E-3</v>
      </c>
    </row>
    <row r="282" spans="1:10">
      <c r="A282" s="257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9">
        <f t="shared" si="27"/>
        <v>2221196.5499999998</v>
      </c>
      <c r="G282" s="49"/>
      <c r="H282" s="49"/>
      <c r="I282" s="15">
        <f t="shared" si="28"/>
        <v>24015.577098599999</v>
      </c>
      <c r="J282" s="34">
        <f t="shared" si="29"/>
        <v>2.4015577098599999E-2</v>
      </c>
    </row>
    <row r="283" spans="1:10">
      <c r="A283" s="257"/>
      <c r="B283" s="53" t="s">
        <v>229</v>
      </c>
      <c r="C283" s="44">
        <v>0.34</v>
      </c>
      <c r="D283" s="46">
        <v>0.2</v>
      </c>
      <c r="E283" s="37">
        <v>0</v>
      </c>
      <c r="F283" s="109">
        <f t="shared" si="27"/>
        <v>2221196.5499999998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4" t="s">
        <v>299</v>
      </c>
      <c r="B284" s="274"/>
      <c r="C284" s="274"/>
      <c r="D284" s="274"/>
      <c r="E284" s="274"/>
      <c r="F284" s="274"/>
      <c r="G284" s="274"/>
      <c r="H284" s="274"/>
      <c r="I284" s="110">
        <f>SUM(I269:I283)</f>
        <v>158939.94033179997</v>
      </c>
      <c r="J284" s="111">
        <f>SUM(J269:J283)</f>
        <v>0.15893994033180001</v>
      </c>
    </row>
    <row r="287" spans="1:10">
      <c r="A287" s="275" t="s">
        <v>0</v>
      </c>
      <c r="B287" s="276"/>
      <c r="C287" s="195" t="s">
        <v>1</v>
      </c>
      <c r="D287" s="279"/>
      <c r="E287" s="279"/>
      <c r="F287" s="279"/>
      <c r="G287" s="279"/>
      <c r="H287" s="279"/>
      <c r="I287" s="279"/>
    </row>
    <row r="288" spans="1:10">
      <c r="A288" s="275" t="s">
        <v>2</v>
      </c>
      <c r="B288" s="276"/>
      <c r="C288" s="195" t="s">
        <v>117</v>
      </c>
      <c r="D288" s="279"/>
      <c r="E288" s="279"/>
      <c r="F288" s="279"/>
      <c r="G288" s="279"/>
      <c r="H288" s="279"/>
      <c r="I288" s="279"/>
    </row>
    <row r="289" spans="1:10">
      <c r="A289" s="275" t="s">
        <v>4</v>
      </c>
      <c r="B289" s="276"/>
      <c r="C289" s="195" t="s">
        <v>118</v>
      </c>
      <c r="D289" s="279"/>
      <c r="E289" s="279"/>
      <c r="F289" s="279"/>
      <c r="G289" s="279"/>
      <c r="H289" s="279"/>
      <c r="I289" s="279"/>
    </row>
    <row r="290" spans="1:10">
      <c r="A290" s="275" t="s">
        <v>6</v>
      </c>
      <c r="B290" s="276"/>
      <c r="C290" s="195" t="s">
        <v>145</v>
      </c>
      <c r="D290" s="279"/>
      <c r="E290" s="279"/>
      <c r="F290" s="279"/>
      <c r="G290" s="279"/>
      <c r="H290" s="279"/>
      <c r="I290" s="279"/>
    </row>
    <row r="291" spans="1:10">
      <c r="A291" s="247" t="s">
        <v>10</v>
      </c>
      <c r="B291" s="264"/>
      <c r="C291" s="264"/>
      <c r="D291" s="264"/>
      <c r="E291" s="264"/>
      <c r="F291" s="264"/>
      <c r="G291" s="264"/>
      <c r="H291" s="264"/>
      <c r="I291" s="264"/>
      <c r="J291" s="108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9" t="s">
        <v>79</v>
      </c>
    </row>
    <row r="293" spans="1:10" ht="51">
      <c r="A293" s="205" t="s">
        <v>146</v>
      </c>
      <c r="B293" s="205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5"/>
      <c r="B294" s="205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5"/>
      <c r="B295" s="205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1"/>
      <c r="B296" s="221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7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9">
        <f>$M$22</f>
        <v>2225295.5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8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9">
        <f t="shared" ref="F298:F311" si="30">$M$22</f>
        <v>2225295.5</v>
      </c>
      <c r="G298" s="48"/>
      <c r="H298" s="48"/>
      <c r="I298" s="15">
        <f t="shared" ref="I298:I311" si="31">((C298*D298*E298)*(F298-G298))-H298</f>
        <v>33886.799874000004</v>
      </c>
      <c r="J298" s="34">
        <f t="shared" ref="J298:J311" si="32">I298/(10^6)</f>
        <v>3.3886799874000006E-2</v>
      </c>
    </row>
    <row r="299" spans="1:10">
      <c r="A299" s="278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9">
        <f t="shared" si="30"/>
        <v>2225295.5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57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9">
        <f t="shared" si="30"/>
        <v>2225295.5</v>
      </c>
      <c r="G300" s="49"/>
      <c r="H300" s="49"/>
      <c r="I300" s="15">
        <f t="shared" si="31"/>
        <v>36049.787100000009</v>
      </c>
      <c r="J300" s="34">
        <f t="shared" si="32"/>
        <v>3.6049787100000008E-2</v>
      </c>
    </row>
    <row r="301" spans="1:10">
      <c r="A301" s="257"/>
      <c r="B301" s="53" t="s">
        <v>229</v>
      </c>
      <c r="C301" s="44">
        <v>0.54</v>
      </c>
      <c r="D301" s="46">
        <v>0.43</v>
      </c>
      <c r="E301" s="37">
        <v>0</v>
      </c>
      <c r="F301" s="109">
        <f t="shared" si="30"/>
        <v>2225295.5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57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9">
        <f t="shared" si="30"/>
        <v>2225295.5</v>
      </c>
      <c r="G302" s="49"/>
      <c r="H302" s="49"/>
      <c r="I302" s="15">
        <f t="shared" si="31"/>
        <v>14419.914839999998</v>
      </c>
      <c r="J302" s="34">
        <f t="shared" si="32"/>
        <v>1.4419914839999997E-2</v>
      </c>
    </row>
    <row r="303" spans="1:10">
      <c r="A303" s="257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9">
        <f t="shared" si="30"/>
        <v>2225295.5</v>
      </c>
      <c r="G303" s="49"/>
      <c r="H303" s="49"/>
      <c r="I303" s="15">
        <f t="shared" si="31"/>
        <v>1281.7702079999997</v>
      </c>
      <c r="J303" s="34">
        <f t="shared" si="32"/>
        <v>1.2817702079999996E-3</v>
      </c>
    </row>
    <row r="304" spans="1:10">
      <c r="A304" s="257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9">
        <f t="shared" si="30"/>
        <v>2225295.5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57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9">
        <f t="shared" si="30"/>
        <v>2225295.5</v>
      </c>
      <c r="G305" s="49"/>
      <c r="H305" s="49"/>
      <c r="I305" s="15">
        <f t="shared" si="31"/>
        <v>11856.374423999998</v>
      </c>
      <c r="J305" s="34">
        <f t="shared" si="32"/>
        <v>1.1856374423999998E-2</v>
      </c>
    </row>
    <row r="306" spans="1:10">
      <c r="A306" s="257"/>
      <c r="B306" s="53" t="s">
        <v>229</v>
      </c>
      <c r="C306" s="44">
        <v>0.12</v>
      </c>
      <c r="D306" s="46">
        <v>0</v>
      </c>
      <c r="E306" s="37">
        <v>0</v>
      </c>
      <c r="F306" s="109">
        <f t="shared" si="30"/>
        <v>2225295.5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57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9">
        <f t="shared" si="30"/>
        <v>2225295.5</v>
      </c>
      <c r="G307" s="49"/>
      <c r="H307" s="49"/>
      <c r="I307" s="15">
        <f t="shared" si="31"/>
        <v>31777.219740000008</v>
      </c>
      <c r="J307" s="34">
        <f t="shared" si="32"/>
        <v>3.1777219740000008E-2</v>
      </c>
    </row>
    <row r="308" spans="1:10">
      <c r="A308" s="257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9">
        <f t="shared" si="30"/>
        <v>2225295.5</v>
      </c>
      <c r="G308" s="49"/>
      <c r="H308" s="49"/>
      <c r="I308" s="15">
        <f t="shared" si="31"/>
        <v>4539.6028200000001</v>
      </c>
      <c r="J308" s="34">
        <f t="shared" si="32"/>
        <v>4.5396028200000004E-3</v>
      </c>
    </row>
    <row r="309" spans="1:10">
      <c r="A309" s="257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9">
        <f t="shared" si="30"/>
        <v>2225295.5</v>
      </c>
      <c r="G309" s="49"/>
      <c r="H309" s="49"/>
      <c r="I309" s="15">
        <f t="shared" si="31"/>
        <v>1361.880846</v>
      </c>
      <c r="J309" s="34">
        <f t="shared" si="32"/>
        <v>1.3618808460000001E-3</v>
      </c>
    </row>
    <row r="310" spans="1:10">
      <c r="A310" s="257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9">
        <f t="shared" si="30"/>
        <v>2225295.5</v>
      </c>
      <c r="G310" s="49"/>
      <c r="H310" s="49"/>
      <c r="I310" s="15">
        <f t="shared" si="31"/>
        <v>24059.894946</v>
      </c>
      <c r="J310" s="34">
        <f t="shared" si="32"/>
        <v>2.4059894945999999E-2</v>
      </c>
    </row>
    <row r="311" spans="1:10">
      <c r="A311" s="257"/>
      <c r="B311" s="53" t="s">
        <v>229</v>
      </c>
      <c r="C311" s="44">
        <v>0.34</v>
      </c>
      <c r="D311" s="46">
        <v>0.2</v>
      </c>
      <c r="E311" s="37">
        <v>0</v>
      </c>
      <c r="F311" s="109">
        <f t="shared" si="30"/>
        <v>2225295.5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4" t="s">
        <v>300</v>
      </c>
      <c r="B312" s="274"/>
      <c r="C312" s="274"/>
      <c r="D312" s="274"/>
      <c r="E312" s="274"/>
      <c r="F312" s="274"/>
      <c r="G312" s="274"/>
      <c r="H312" s="274"/>
      <c r="I312" s="110">
        <f>SUM(I297:I311)</f>
        <v>159233.24479800003</v>
      </c>
      <c r="J312" s="111">
        <f>SUM(J297:J311)</f>
        <v>0.159233244798</v>
      </c>
    </row>
    <row r="315" spans="1:10">
      <c r="A315" s="275" t="s">
        <v>0</v>
      </c>
      <c r="B315" s="276"/>
      <c r="C315" s="195" t="s">
        <v>1</v>
      </c>
      <c r="D315" s="279"/>
      <c r="E315" s="279"/>
      <c r="F315" s="279"/>
      <c r="G315" s="279"/>
      <c r="H315" s="279"/>
      <c r="I315" s="279"/>
    </row>
    <row r="316" spans="1:10">
      <c r="A316" s="275" t="s">
        <v>2</v>
      </c>
      <c r="B316" s="276"/>
      <c r="C316" s="195" t="s">
        <v>117</v>
      </c>
      <c r="D316" s="279"/>
      <c r="E316" s="279"/>
      <c r="F316" s="279"/>
      <c r="G316" s="279"/>
      <c r="H316" s="279"/>
      <c r="I316" s="279"/>
    </row>
    <row r="317" spans="1:10">
      <c r="A317" s="275" t="s">
        <v>4</v>
      </c>
      <c r="B317" s="276"/>
      <c r="C317" s="195" t="s">
        <v>118</v>
      </c>
      <c r="D317" s="279"/>
      <c r="E317" s="279"/>
      <c r="F317" s="279"/>
      <c r="G317" s="279"/>
      <c r="H317" s="279"/>
      <c r="I317" s="279"/>
    </row>
    <row r="318" spans="1:10">
      <c r="A318" s="275" t="s">
        <v>6</v>
      </c>
      <c r="B318" s="276"/>
      <c r="C318" s="195" t="s">
        <v>145</v>
      </c>
      <c r="D318" s="279"/>
      <c r="E318" s="279"/>
      <c r="F318" s="279"/>
      <c r="G318" s="279"/>
      <c r="H318" s="279"/>
      <c r="I318" s="279"/>
    </row>
    <row r="319" spans="1:10">
      <c r="A319" s="247" t="s">
        <v>10</v>
      </c>
      <c r="B319" s="264"/>
      <c r="C319" s="264"/>
      <c r="D319" s="264"/>
      <c r="E319" s="264"/>
      <c r="F319" s="264"/>
      <c r="G319" s="264"/>
      <c r="H319" s="264"/>
      <c r="I319" s="264"/>
      <c r="J319" s="108"/>
    </row>
    <row r="320" spans="1:10">
      <c r="A320" s="141"/>
      <c r="B320" s="141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9" t="s">
        <v>79</v>
      </c>
    </row>
    <row r="321" spans="1:10" ht="51">
      <c r="A321" s="205" t="s">
        <v>146</v>
      </c>
      <c r="B321" s="205" t="s">
        <v>147</v>
      </c>
      <c r="C321" s="141" t="s">
        <v>148</v>
      </c>
      <c r="D321" s="141" t="s">
        <v>149</v>
      </c>
      <c r="E321" s="141" t="s">
        <v>150</v>
      </c>
      <c r="F321" s="141" t="s">
        <v>123</v>
      </c>
      <c r="G321" s="141" t="s">
        <v>151</v>
      </c>
      <c r="H321" s="141" t="s">
        <v>152</v>
      </c>
      <c r="I321" s="141" t="s">
        <v>153</v>
      </c>
      <c r="J321" s="141" t="s">
        <v>153</v>
      </c>
    </row>
    <row r="322" spans="1:10" ht="15.75">
      <c r="A322" s="205"/>
      <c r="B322" s="205"/>
      <c r="C322" s="138" t="s">
        <v>154</v>
      </c>
      <c r="D322" s="138" t="s">
        <v>155</v>
      </c>
      <c r="E322" s="138" t="s">
        <v>156</v>
      </c>
      <c r="F322" s="138" t="s">
        <v>127</v>
      </c>
      <c r="G322" s="138" t="s">
        <v>157</v>
      </c>
      <c r="H322" s="138" t="s">
        <v>158</v>
      </c>
      <c r="I322" s="138" t="s">
        <v>159</v>
      </c>
      <c r="J322" s="138" t="s">
        <v>159</v>
      </c>
    </row>
    <row r="323" spans="1:10" ht="28.5">
      <c r="A323" s="205"/>
      <c r="B323" s="205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1"/>
      <c r="B324" s="221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7" t="s">
        <v>164</v>
      </c>
      <c r="B325" s="142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9">
        <f>$M$23</f>
        <v>2229394.4499999997</v>
      </c>
      <c r="G325" s="47"/>
      <c r="H325" s="47"/>
      <c r="I325" s="14">
        <f>((C325*D325*E325)*(F325-G325))-H325</f>
        <v>0</v>
      </c>
      <c r="J325" s="139">
        <f>I325/(10^6)</f>
        <v>0</v>
      </c>
    </row>
    <row r="326" spans="1:10">
      <c r="A326" s="278"/>
      <c r="B326" s="143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9">
        <f t="shared" ref="F326:F339" si="33">$M$23</f>
        <v>2229394.4499999997</v>
      </c>
      <c r="G326" s="48"/>
      <c r="H326" s="48"/>
      <c r="I326" s="15">
        <f t="shared" ref="I326:I339" si="34">((C326*D326*E326)*(F326-G326))-H326</f>
        <v>33949.218684599997</v>
      </c>
      <c r="J326" s="34">
        <f t="shared" ref="J326:J339" si="35">I326/(10^6)</f>
        <v>3.3949218684599998E-2</v>
      </c>
    </row>
    <row r="327" spans="1:10">
      <c r="A327" s="278"/>
      <c r="B327" s="140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9">
        <f t="shared" si="33"/>
        <v>2229394.4499999997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57"/>
      <c r="B328" s="140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9">
        <f t="shared" si="33"/>
        <v>2229394.4499999997</v>
      </c>
      <c r="G328" s="49"/>
      <c r="H328" s="49"/>
      <c r="I328" s="15">
        <f t="shared" si="34"/>
        <v>36116.190090000004</v>
      </c>
      <c r="J328" s="34">
        <f t="shared" si="35"/>
        <v>3.6116190090000007E-2</v>
      </c>
    </row>
    <row r="329" spans="1:10">
      <c r="A329" s="257"/>
      <c r="B329" s="140" t="s">
        <v>229</v>
      </c>
      <c r="C329" s="44">
        <v>0.54</v>
      </c>
      <c r="D329" s="46">
        <v>0.43</v>
      </c>
      <c r="E329" s="37">
        <v>0</v>
      </c>
      <c r="F329" s="109">
        <f t="shared" si="33"/>
        <v>2229394.4499999997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57" t="s">
        <v>165</v>
      </c>
      <c r="B330" s="140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9">
        <f t="shared" si="33"/>
        <v>2229394.4499999997</v>
      </c>
      <c r="G330" s="49"/>
      <c r="H330" s="49"/>
      <c r="I330" s="15">
        <f t="shared" si="34"/>
        <v>14446.476035999995</v>
      </c>
      <c r="J330" s="34">
        <f t="shared" si="35"/>
        <v>1.4446476035999994E-2</v>
      </c>
    </row>
    <row r="331" spans="1:10">
      <c r="A331" s="257"/>
      <c r="B331" s="140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9">
        <f t="shared" si="33"/>
        <v>2229394.4499999997</v>
      </c>
      <c r="G331" s="49"/>
      <c r="H331" s="49"/>
      <c r="I331" s="15">
        <f t="shared" si="34"/>
        <v>1284.1312031999996</v>
      </c>
      <c r="J331" s="34">
        <f t="shared" si="35"/>
        <v>1.2841312031999996E-3</v>
      </c>
    </row>
    <row r="332" spans="1:10">
      <c r="A332" s="257"/>
      <c r="B332" s="140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9">
        <f t="shared" si="33"/>
        <v>2229394.4499999997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57"/>
      <c r="B333" s="140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9">
        <f t="shared" si="33"/>
        <v>2229394.4499999997</v>
      </c>
      <c r="G333" s="49"/>
      <c r="H333" s="49"/>
      <c r="I333" s="15">
        <f t="shared" si="34"/>
        <v>11878.213629599997</v>
      </c>
      <c r="J333" s="34">
        <f t="shared" si="35"/>
        <v>1.1878213629599997E-2</v>
      </c>
    </row>
    <row r="334" spans="1:10">
      <c r="A334" s="257"/>
      <c r="B334" s="140" t="s">
        <v>229</v>
      </c>
      <c r="C334" s="44">
        <v>0.12</v>
      </c>
      <c r="D334" s="46">
        <v>0</v>
      </c>
      <c r="E334" s="37">
        <v>0</v>
      </c>
      <c r="F334" s="109">
        <f t="shared" si="33"/>
        <v>2229394.4499999997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57" t="s">
        <v>166</v>
      </c>
      <c r="B335" s="140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9">
        <f t="shared" si="33"/>
        <v>2229394.4499999997</v>
      </c>
      <c r="G335" s="49"/>
      <c r="H335" s="49"/>
      <c r="I335" s="15">
        <f t="shared" si="34"/>
        <v>31835.752746000002</v>
      </c>
      <c r="J335" s="34">
        <f t="shared" si="35"/>
        <v>3.1835752746E-2</v>
      </c>
    </row>
    <row r="336" spans="1:10">
      <c r="A336" s="257"/>
      <c r="B336" s="140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9">
        <f t="shared" si="33"/>
        <v>2229394.4499999997</v>
      </c>
      <c r="G336" s="49"/>
      <c r="H336" s="49"/>
      <c r="I336" s="15">
        <f t="shared" si="34"/>
        <v>4547.9646779999994</v>
      </c>
      <c r="J336" s="34">
        <f t="shared" si="35"/>
        <v>4.5479646779999997E-3</v>
      </c>
    </row>
    <row r="337" spans="1:10">
      <c r="A337" s="257"/>
      <c r="B337" s="140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9">
        <f t="shared" si="33"/>
        <v>2229394.4499999997</v>
      </c>
      <c r="G337" s="49"/>
      <c r="H337" s="49"/>
      <c r="I337" s="15">
        <f t="shared" si="34"/>
        <v>1364.3894034</v>
      </c>
      <c r="J337" s="34">
        <f t="shared" si="35"/>
        <v>1.3643894034E-3</v>
      </c>
    </row>
    <row r="338" spans="1:10">
      <c r="A338" s="257"/>
      <c r="B338" s="140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9">
        <f t="shared" si="33"/>
        <v>2229394.4499999997</v>
      </c>
      <c r="G338" s="49"/>
      <c r="H338" s="49"/>
      <c r="I338" s="15">
        <f t="shared" si="34"/>
        <v>24104.212793399998</v>
      </c>
      <c r="J338" s="34">
        <f t="shared" si="35"/>
        <v>2.4104212793399998E-2</v>
      </c>
    </row>
    <row r="339" spans="1:10">
      <c r="A339" s="257"/>
      <c r="B339" s="140" t="s">
        <v>229</v>
      </c>
      <c r="C339" s="44">
        <v>0.34</v>
      </c>
      <c r="D339" s="46">
        <v>0.2</v>
      </c>
      <c r="E339" s="37">
        <v>0</v>
      </c>
      <c r="F339" s="109">
        <f t="shared" si="33"/>
        <v>2229394.4499999997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4" t="s">
        <v>301</v>
      </c>
      <c r="B340" s="274"/>
      <c r="C340" s="274"/>
      <c r="D340" s="274"/>
      <c r="E340" s="274"/>
      <c r="F340" s="274"/>
      <c r="G340" s="274"/>
      <c r="H340" s="274"/>
      <c r="I340" s="110">
        <f>SUM(I325:I339)</f>
        <v>159526.54926419997</v>
      </c>
      <c r="J340" s="111">
        <f>SUM(J325:J339)</f>
        <v>0.15952654926420001</v>
      </c>
    </row>
    <row r="343" spans="1:10">
      <c r="A343" s="275" t="s">
        <v>0</v>
      </c>
      <c r="B343" s="276"/>
      <c r="C343" s="195" t="s">
        <v>1</v>
      </c>
      <c r="D343" s="279"/>
      <c r="E343" s="279"/>
      <c r="F343" s="279"/>
      <c r="G343" s="279"/>
      <c r="H343" s="279"/>
      <c r="I343" s="279"/>
    </row>
    <row r="344" spans="1:10">
      <c r="A344" s="275" t="s">
        <v>2</v>
      </c>
      <c r="B344" s="276"/>
      <c r="C344" s="195" t="s">
        <v>117</v>
      </c>
      <c r="D344" s="279"/>
      <c r="E344" s="279"/>
      <c r="F344" s="279"/>
      <c r="G344" s="279"/>
      <c r="H344" s="279"/>
      <c r="I344" s="279"/>
    </row>
    <row r="345" spans="1:10">
      <c r="A345" s="275" t="s">
        <v>4</v>
      </c>
      <c r="B345" s="276"/>
      <c r="C345" s="195" t="s">
        <v>118</v>
      </c>
      <c r="D345" s="279"/>
      <c r="E345" s="279"/>
      <c r="F345" s="279"/>
      <c r="G345" s="279"/>
      <c r="H345" s="279"/>
      <c r="I345" s="279"/>
    </row>
    <row r="346" spans="1:10">
      <c r="A346" s="275" t="s">
        <v>6</v>
      </c>
      <c r="B346" s="276"/>
      <c r="C346" s="195" t="s">
        <v>145</v>
      </c>
      <c r="D346" s="279"/>
      <c r="E346" s="279"/>
      <c r="F346" s="279"/>
      <c r="G346" s="279"/>
      <c r="H346" s="279"/>
      <c r="I346" s="279"/>
    </row>
    <row r="347" spans="1:10">
      <c r="A347" s="247" t="s">
        <v>10</v>
      </c>
      <c r="B347" s="264"/>
      <c r="C347" s="264"/>
      <c r="D347" s="264"/>
      <c r="E347" s="264"/>
      <c r="F347" s="264"/>
      <c r="G347" s="264"/>
      <c r="H347" s="264"/>
      <c r="I347" s="264"/>
      <c r="J347" s="108"/>
    </row>
    <row r="348" spans="1:10">
      <c r="A348" s="141"/>
      <c r="B348" s="141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9" t="s">
        <v>79</v>
      </c>
    </row>
    <row r="349" spans="1:10" ht="51">
      <c r="A349" s="205" t="s">
        <v>146</v>
      </c>
      <c r="B349" s="205" t="s">
        <v>147</v>
      </c>
      <c r="C349" s="141" t="s">
        <v>148</v>
      </c>
      <c r="D349" s="141" t="s">
        <v>149</v>
      </c>
      <c r="E349" s="141" t="s">
        <v>150</v>
      </c>
      <c r="F349" s="141" t="s">
        <v>123</v>
      </c>
      <c r="G349" s="141" t="s">
        <v>151</v>
      </c>
      <c r="H349" s="141" t="s">
        <v>152</v>
      </c>
      <c r="I349" s="141" t="s">
        <v>153</v>
      </c>
      <c r="J349" s="141" t="s">
        <v>153</v>
      </c>
    </row>
    <row r="350" spans="1:10" ht="15.75">
      <c r="A350" s="205"/>
      <c r="B350" s="205"/>
      <c r="C350" s="138" t="s">
        <v>154</v>
      </c>
      <c r="D350" s="138" t="s">
        <v>155</v>
      </c>
      <c r="E350" s="138" t="s">
        <v>156</v>
      </c>
      <c r="F350" s="138" t="s">
        <v>127</v>
      </c>
      <c r="G350" s="138" t="s">
        <v>157</v>
      </c>
      <c r="H350" s="138" t="s">
        <v>158</v>
      </c>
      <c r="I350" s="138" t="s">
        <v>159</v>
      </c>
      <c r="J350" s="138" t="s">
        <v>159</v>
      </c>
    </row>
    <row r="351" spans="1:10" ht="28.5">
      <c r="A351" s="205"/>
      <c r="B351" s="205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1"/>
      <c r="B352" s="221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7" t="s">
        <v>164</v>
      </c>
      <c r="B353" s="142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9">
        <f>$M$24</f>
        <v>2233493.4</v>
      </c>
      <c r="G353" s="47"/>
      <c r="H353" s="47"/>
      <c r="I353" s="14">
        <f>((C353*D353*E353)*(F353-G353))-H353</f>
        <v>0</v>
      </c>
      <c r="J353" s="139">
        <f>I353/(10^6)</f>
        <v>0</v>
      </c>
    </row>
    <row r="354" spans="1:10">
      <c r="A354" s="278"/>
      <c r="B354" s="143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9">
        <f t="shared" ref="F354:F367" si="36">$M$24</f>
        <v>2233493.4</v>
      </c>
      <c r="G354" s="48"/>
      <c r="H354" s="48"/>
      <c r="I354" s="15">
        <f t="shared" ref="I354:I367" si="37">((C354*D354*E354)*(F354-G354))-H354</f>
        <v>34011.637495199997</v>
      </c>
      <c r="J354" s="34">
        <f t="shared" ref="J354:J367" si="38">I354/(10^6)</f>
        <v>3.4011637495199996E-2</v>
      </c>
    </row>
    <row r="355" spans="1:10">
      <c r="A355" s="278"/>
      <c r="B355" s="140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9">
        <f t="shared" si="36"/>
        <v>2233493.4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57"/>
      <c r="B356" s="140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9">
        <f t="shared" si="36"/>
        <v>2233493.4</v>
      </c>
      <c r="G356" s="49"/>
      <c r="H356" s="49"/>
      <c r="I356" s="15">
        <f t="shared" si="37"/>
        <v>36182.593080000006</v>
      </c>
      <c r="J356" s="34">
        <f t="shared" si="38"/>
        <v>3.6182593080000006E-2</v>
      </c>
    </row>
    <row r="357" spans="1:10">
      <c r="A357" s="257"/>
      <c r="B357" s="140" t="s">
        <v>229</v>
      </c>
      <c r="C357" s="44">
        <v>0.54</v>
      </c>
      <c r="D357" s="46">
        <v>0.43</v>
      </c>
      <c r="E357" s="37">
        <v>0</v>
      </c>
      <c r="F357" s="109">
        <f t="shared" si="36"/>
        <v>2233493.4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57" t="s">
        <v>165</v>
      </c>
      <c r="B358" s="140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9">
        <f t="shared" si="36"/>
        <v>2233493.4</v>
      </c>
      <c r="G358" s="49"/>
      <c r="H358" s="49"/>
      <c r="I358" s="15">
        <f t="shared" si="37"/>
        <v>14473.037231999997</v>
      </c>
      <c r="J358" s="34">
        <f t="shared" si="38"/>
        <v>1.4473037231999997E-2</v>
      </c>
    </row>
    <row r="359" spans="1:10">
      <c r="A359" s="257"/>
      <c r="B359" s="140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9">
        <f t="shared" si="36"/>
        <v>2233493.4</v>
      </c>
      <c r="G359" s="49"/>
      <c r="H359" s="49"/>
      <c r="I359" s="15">
        <f t="shared" si="37"/>
        <v>1286.4921983999998</v>
      </c>
      <c r="J359" s="34">
        <f t="shared" si="38"/>
        <v>1.2864921983999997E-3</v>
      </c>
    </row>
    <row r="360" spans="1:10">
      <c r="A360" s="257"/>
      <c r="B360" s="140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9">
        <f t="shared" si="36"/>
        <v>2233493.4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57"/>
      <c r="B361" s="140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9">
        <f t="shared" si="36"/>
        <v>2233493.4</v>
      </c>
      <c r="G361" s="49"/>
      <c r="H361" s="49"/>
      <c r="I361" s="15">
        <f t="shared" si="37"/>
        <v>11900.052835199998</v>
      </c>
      <c r="J361" s="34">
        <f t="shared" si="38"/>
        <v>1.1900052835199999E-2</v>
      </c>
    </row>
    <row r="362" spans="1:10">
      <c r="A362" s="257"/>
      <c r="B362" s="140" t="s">
        <v>229</v>
      </c>
      <c r="C362" s="44">
        <v>0.12</v>
      </c>
      <c r="D362" s="46">
        <v>0</v>
      </c>
      <c r="E362" s="37">
        <v>0</v>
      </c>
      <c r="F362" s="109">
        <f t="shared" si="36"/>
        <v>2233493.4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57" t="s">
        <v>166</v>
      </c>
      <c r="B363" s="140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9">
        <f t="shared" si="36"/>
        <v>2233493.4</v>
      </c>
      <c r="G363" s="49"/>
      <c r="H363" s="49"/>
      <c r="I363" s="15">
        <f t="shared" si="37"/>
        <v>31894.285752000003</v>
      </c>
      <c r="J363" s="34">
        <f t="shared" si="38"/>
        <v>3.1894285752000005E-2</v>
      </c>
    </row>
    <row r="364" spans="1:10">
      <c r="A364" s="257"/>
      <c r="B364" s="140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9">
        <f t="shared" si="36"/>
        <v>2233493.4</v>
      </c>
      <c r="G364" s="49"/>
      <c r="H364" s="49"/>
      <c r="I364" s="15">
        <f t="shared" si="37"/>
        <v>4556.3265360000005</v>
      </c>
      <c r="J364" s="34">
        <f t="shared" si="38"/>
        <v>4.5563265360000008E-3</v>
      </c>
    </row>
    <row r="365" spans="1:10">
      <c r="A365" s="257"/>
      <c r="B365" s="140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9">
        <f t="shared" si="36"/>
        <v>2233493.4</v>
      </c>
      <c r="G365" s="49"/>
      <c r="H365" s="49"/>
      <c r="I365" s="15">
        <f t="shared" si="37"/>
        <v>1366.8979608</v>
      </c>
      <c r="J365" s="34">
        <f t="shared" si="38"/>
        <v>1.3668979608000001E-3</v>
      </c>
    </row>
    <row r="366" spans="1:10">
      <c r="A366" s="257"/>
      <c r="B366" s="140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9">
        <f t="shared" si="36"/>
        <v>2233493.4</v>
      </c>
      <c r="G366" s="49"/>
      <c r="H366" s="49"/>
      <c r="I366" s="15">
        <f t="shared" si="37"/>
        <v>24148.5306408</v>
      </c>
      <c r="J366" s="34">
        <f t="shared" si="38"/>
        <v>2.4148530640800001E-2</v>
      </c>
    </row>
    <row r="367" spans="1:10">
      <c r="A367" s="257"/>
      <c r="B367" s="140" t="s">
        <v>229</v>
      </c>
      <c r="C367" s="44">
        <v>0.34</v>
      </c>
      <c r="D367" s="46">
        <v>0.2</v>
      </c>
      <c r="E367" s="37">
        <v>0</v>
      </c>
      <c r="F367" s="109">
        <f t="shared" si="36"/>
        <v>2233493.4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4" t="s">
        <v>302</v>
      </c>
      <c r="B368" s="274"/>
      <c r="C368" s="274"/>
      <c r="D368" s="274"/>
      <c r="E368" s="274"/>
      <c r="F368" s="274"/>
      <c r="G368" s="274"/>
      <c r="H368" s="274"/>
      <c r="I368" s="110">
        <f>SUM(I353:I367)</f>
        <v>159819.85373040001</v>
      </c>
      <c r="J368" s="111">
        <f>SUM(J353:J367)</f>
        <v>0.1598198537304</v>
      </c>
    </row>
    <row r="371" spans="1:10">
      <c r="A371" s="275" t="s">
        <v>0</v>
      </c>
      <c r="B371" s="276"/>
      <c r="C371" s="195" t="s">
        <v>1</v>
      </c>
      <c r="D371" s="279"/>
      <c r="E371" s="279"/>
      <c r="F371" s="279"/>
      <c r="G371" s="279"/>
      <c r="H371" s="279"/>
      <c r="I371" s="279"/>
    </row>
    <row r="372" spans="1:10">
      <c r="A372" s="275" t="s">
        <v>2</v>
      </c>
      <c r="B372" s="276"/>
      <c r="C372" s="195" t="s">
        <v>117</v>
      </c>
      <c r="D372" s="279"/>
      <c r="E372" s="279"/>
      <c r="F372" s="279"/>
      <c r="G372" s="279"/>
      <c r="H372" s="279"/>
      <c r="I372" s="279"/>
    </row>
    <row r="373" spans="1:10">
      <c r="A373" s="275" t="s">
        <v>4</v>
      </c>
      <c r="B373" s="276"/>
      <c r="C373" s="195" t="s">
        <v>118</v>
      </c>
      <c r="D373" s="279"/>
      <c r="E373" s="279"/>
      <c r="F373" s="279"/>
      <c r="G373" s="279"/>
      <c r="H373" s="279"/>
      <c r="I373" s="279"/>
    </row>
    <row r="374" spans="1:10">
      <c r="A374" s="275" t="s">
        <v>6</v>
      </c>
      <c r="B374" s="276"/>
      <c r="C374" s="195" t="s">
        <v>145</v>
      </c>
      <c r="D374" s="279"/>
      <c r="E374" s="279"/>
      <c r="F374" s="279"/>
      <c r="G374" s="279"/>
      <c r="H374" s="279"/>
      <c r="I374" s="279"/>
    </row>
    <row r="375" spans="1:10">
      <c r="A375" s="247" t="s">
        <v>10</v>
      </c>
      <c r="B375" s="264"/>
      <c r="C375" s="264"/>
      <c r="D375" s="264"/>
      <c r="E375" s="264"/>
      <c r="F375" s="264"/>
      <c r="G375" s="264"/>
      <c r="H375" s="264"/>
      <c r="I375" s="264"/>
      <c r="J375" s="108"/>
    </row>
    <row r="376" spans="1:10">
      <c r="A376" s="141"/>
      <c r="B376" s="141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9" t="s">
        <v>79</v>
      </c>
    </row>
    <row r="377" spans="1:10" ht="51">
      <c r="A377" s="205" t="s">
        <v>146</v>
      </c>
      <c r="B377" s="205" t="s">
        <v>147</v>
      </c>
      <c r="C377" s="141" t="s">
        <v>148</v>
      </c>
      <c r="D377" s="141" t="s">
        <v>149</v>
      </c>
      <c r="E377" s="141" t="s">
        <v>150</v>
      </c>
      <c r="F377" s="141" t="s">
        <v>123</v>
      </c>
      <c r="G377" s="141" t="s">
        <v>151</v>
      </c>
      <c r="H377" s="141" t="s">
        <v>152</v>
      </c>
      <c r="I377" s="141" t="s">
        <v>153</v>
      </c>
      <c r="J377" s="141" t="s">
        <v>153</v>
      </c>
    </row>
    <row r="378" spans="1:10" ht="15.75">
      <c r="A378" s="205"/>
      <c r="B378" s="205"/>
      <c r="C378" s="138" t="s">
        <v>154</v>
      </c>
      <c r="D378" s="138" t="s">
        <v>155</v>
      </c>
      <c r="E378" s="138" t="s">
        <v>156</v>
      </c>
      <c r="F378" s="138" t="s">
        <v>127</v>
      </c>
      <c r="G378" s="138" t="s">
        <v>157</v>
      </c>
      <c r="H378" s="138" t="s">
        <v>158</v>
      </c>
      <c r="I378" s="138" t="s">
        <v>159</v>
      </c>
      <c r="J378" s="138" t="s">
        <v>159</v>
      </c>
    </row>
    <row r="379" spans="1:10" ht="28.5">
      <c r="A379" s="205"/>
      <c r="B379" s="205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1"/>
      <c r="B380" s="221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7" t="s">
        <v>164</v>
      </c>
      <c r="B381" s="142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9">
        <f>$M$25</f>
        <v>2237592.35</v>
      </c>
      <c r="G381" s="47"/>
      <c r="H381" s="47"/>
      <c r="I381" s="14">
        <f>((C381*D381*E381)*(F381-G381))-H381</f>
        <v>0</v>
      </c>
      <c r="J381" s="139">
        <f>I381/(10^6)</f>
        <v>0</v>
      </c>
    </row>
    <row r="382" spans="1:10">
      <c r="A382" s="278"/>
      <c r="B382" s="143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9">
        <f t="shared" ref="F382:F395" si="39">$M$25</f>
        <v>2237592.35</v>
      </c>
      <c r="G382" s="48"/>
      <c r="H382" s="48"/>
      <c r="I382" s="15">
        <f t="shared" ref="I382:I395" si="40">((C382*D382*E382)*(F382-G382))-H382</f>
        <v>34074.056305800004</v>
      </c>
      <c r="J382" s="34">
        <f t="shared" ref="J382:J395" si="41">I382/(10^6)</f>
        <v>3.4074056305800002E-2</v>
      </c>
    </row>
    <row r="383" spans="1:10">
      <c r="A383" s="278"/>
      <c r="B383" s="140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9">
        <f t="shared" si="39"/>
        <v>2237592.35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57"/>
      <c r="B384" s="140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9">
        <f t="shared" si="39"/>
        <v>2237592.35</v>
      </c>
      <c r="G384" s="49"/>
      <c r="H384" s="49"/>
      <c r="I384" s="15">
        <f t="shared" si="40"/>
        <v>36248.996070000008</v>
      </c>
      <c r="J384" s="34">
        <f t="shared" si="41"/>
        <v>3.6248996070000011E-2</v>
      </c>
    </row>
    <row r="385" spans="1:10">
      <c r="A385" s="257"/>
      <c r="B385" s="140" t="s">
        <v>229</v>
      </c>
      <c r="C385" s="44">
        <v>0.54</v>
      </c>
      <c r="D385" s="46">
        <v>0.43</v>
      </c>
      <c r="E385" s="37">
        <v>0</v>
      </c>
      <c r="F385" s="109">
        <f t="shared" si="39"/>
        <v>2237592.35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57" t="s">
        <v>165</v>
      </c>
      <c r="B386" s="140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9">
        <f t="shared" si="39"/>
        <v>2237592.35</v>
      </c>
      <c r="G386" s="49"/>
      <c r="H386" s="49"/>
      <c r="I386" s="15">
        <f t="shared" si="40"/>
        <v>14499.598427999998</v>
      </c>
      <c r="J386" s="34">
        <f t="shared" si="41"/>
        <v>1.4499598427999997E-2</v>
      </c>
    </row>
    <row r="387" spans="1:10">
      <c r="A387" s="257"/>
      <c r="B387" s="140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9">
        <f t="shared" si="39"/>
        <v>2237592.35</v>
      </c>
      <c r="G387" s="49"/>
      <c r="H387" s="49"/>
      <c r="I387" s="15">
        <f t="shared" si="40"/>
        <v>1288.8531935999999</v>
      </c>
      <c r="J387" s="34">
        <f t="shared" si="41"/>
        <v>1.2888531935999999E-3</v>
      </c>
    </row>
    <row r="388" spans="1:10">
      <c r="A388" s="257"/>
      <c r="B388" s="140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9">
        <f t="shared" si="39"/>
        <v>2237592.35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57"/>
      <c r="B389" s="140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9">
        <f t="shared" si="39"/>
        <v>2237592.35</v>
      </c>
      <c r="G389" s="49"/>
      <c r="H389" s="49"/>
      <c r="I389" s="15">
        <f t="shared" si="40"/>
        <v>11921.892040799999</v>
      </c>
      <c r="J389" s="34">
        <f t="shared" si="41"/>
        <v>1.1921892040799999E-2</v>
      </c>
    </row>
    <row r="390" spans="1:10">
      <c r="A390" s="257"/>
      <c r="B390" s="140" t="s">
        <v>229</v>
      </c>
      <c r="C390" s="44">
        <v>0.12</v>
      </c>
      <c r="D390" s="46">
        <v>0</v>
      </c>
      <c r="E390" s="37">
        <v>0</v>
      </c>
      <c r="F390" s="109">
        <f t="shared" si="39"/>
        <v>2237592.35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57" t="s">
        <v>166</v>
      </c>
      <c r="B391" s="140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9">
        <f t="shared" si="39"/>
        <v>2237592.35</v>
      </c>
      <c r="G391" s="49"/>
      <c r="H391" s="49"/>
      <c r="I391" s="15">
        <f t="shared" si="40"/>
        <v>31952.818758000009</v>
      </c>
      <c r="J391" s="34">
        <f t="shared" si="41"/>
        <v>3.1952818758000011E-2</v>
      </c>
    </row>
    <row r="392" spans="1:10">
      <c r="A392" s="257"/>
      <c r="B392" s="140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9">
        <f t="shared" si="39"/>
        <v>2237592.35</v>
      </c>
      <c r="G392" s="49"/>
      <c r="H392" s="49"/>
      <c r="I392" s="15">
        <f t="shared" si="40"/>
        <v>4564.6883940000007</v>
      </c>
      <c r="J392" s="34">
        <f t="shared" si="41"/>
        <v>4.5646883940000009E-3</v>
      </c>
    </row>
    <row r="393" spans="1:10">
      <c r="A393" s="257"/>
      <c r="B393" s="140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9">
        <f t="shared" si="39"/>
        <v>2237592.35</v>
      </c>
      <c r="G393" s="49"/>
      <c r="H393" s="49"/>
      <c r="I393" s="15">
        <f t="shared" si="40"/>
        <v>1369.4065182000002</v>
      </c>
      <c r="J393" s="34">
        <f t="shared" si="41"/>
        <v>1.3694065182000001E-3</v>
      </c>
    </row>
    <row r="394" spans="1:10">
      <c r="A394" s="257"/>
      <c r="B394" s="140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9">
        <f t="shared" si="39"/>
        <v>2237592.35</v>
      </c>
      <c r="G394" s="49"/>
      <c r="H394" s="49"/>
      <c r="I394" s="15">
        <f t="shared" si="40"/>
        <v>24192.848488200001</v>
      </c>
      <c r="J394" s="34">
        <f t="shared" si="41"/>
        <v>2.4192848488200001E-2</v>
      </c>
    </row>
    <row r="395" spans="1:10">
      <c r="A395" s="257"/>
      <c r="B395" s="140" t="s">
        <v>229</v>
      </c>
      <c r="C395" s="44">
        <v>0.34</v>
      </c>
      <c r="D395" s="46">
        <v>0.2</v>
      </c>
      <c r="E395" s="37">
        <v>0</v>
      </c>
      <c r="F395" s="109">
        <f t="shared" si="39"/>
        <v>2237592.35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4" t="s">
        <v>303</v>
      </c>
      <c r="B396" s="274"/>
      <c r="C396" s="274"/>
      <c r="D396" s="274"/>
      <c r="E396" s="274"/>
      <c r="F396" s="274"/>
      <c r="G396" s="274"/>
      <c r="H396" s="274"/>
      <c r="I396" s="110">
        <f>SUM(I381:I395)</f>
        <v>160113.15819660001</v>
      </c>
      <c r="J396" s="111">
        <f>SUM(J381:J395)</f>
        <v>0.16011315819660005</v>
      </c>
    </row>
    <row r="399" spans="1:10">
      <c r="A399" s="275" t="s">
        <v>0</v>
      </c>
      <c r="B399" s="276"/>
      <c r="C399" s="195" t="s">
        <v>1</v>
      </c>
      <c r="D399" s="279"/>
      <c r="E399" s="279"/>
      <c r="F399" s="279"/>
      <c r="G399" s="279"/>
      <c r="H399" s="279"/>
      <c r="I399" s="279"/>
    </row>
    <row r="400" spans="1:10">
      <c r="A400" s="275" t="s">
        <v>2</v>
      </c>
      <c r="B400" s="276"/>
      <c r="C400" s="195" t="s">
        <v>117</v>
      </c>
      <c r="D400" s="279"/>
      <c r="E400" s="279"/>
      <c r="F400" s="279"/>
      <c r="G400" s="279"/>
      <c r="H400" s="279"/>
      <c r="I400" s="279"/>
    </row>
    <row r="401" spans="1:10">
      <c r="A401" s="275" t="s">
        <v>4</v>
      </c>
      <c r="B401" s="276"/>
      <c r="C401" s="195" t="s">
        <v>118</v>
      </c>
      <c r="D401" s="279"/>
      <c r="E401" s="279"/>
      <c r="F401" s="279"/>
      <c r="G401" s="279"/>
      <c r="H401" s="279"/>
      <c r="I401" s="279"/>
    </row>
    <row r="402" spans="1:10">
      <c r="A402" s="275" t="s">
        <v>6</v>
      </c>
      <c r="B402" s="276"/>
      <c r="C402" s="195" t="s">
        <v>145</v>
      </c>
      <c r="D402" s="279"/>
      <c r="E402" s="279"/>
      <c r="F402" s="279"/>
      <c r="G402" s="279"/>
      <c r="H402" s="279"/>
      <c r="I402" s="279"/>
    </row>
    <row r="403" spans="1:10">
      <c r="A403" s="247" t="s">
        <v>10</v>
      </c>
      <c r="B403" s="264"/>
      <c r="C403" s="264"/>
      <c r="D403" s="264"/>
      <c r="E403" s="264"/>
      <c r="F403" s="264"/>
      <c r="G403" s="264"/>
      <c r="H403" s="264"/>
      <c r="I403" s="264"/>
      <c r="J403" s="108"/>
    </row>
    <row r="404" spans="1:10">
      <c r="A404" s="141"/>
      <c r="B404" s="141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9" t="s">
        <v>79</v>
      </c>
    </row>
    <row r="405" spans="1:10" ht="51">
      <c r="A405" s="205" t="s">
        <v>146</v>
      </c>
      <c r="B405" s="205" t="s">
        <v>147</v>
      </c>
      <c r="C405" s="141" t="s">
        <v>148</v>
      </c>
      <c r="D405" s="141" t="s">
        <v>149</v>
      </c>
      <c r="E405" s="141" t="s">
        <v>150</v>
      </c>
      <c r="F405" s="141" t="s">
        <v>123</v>
      </c>
      <c r="G405" s="141" t="s">
        <v>151</v>
      </c>
      <c r="H405" s="141" t="s">
        <v>152</v>
      </c>
      <c r="I405" s="141" t="s">
        <v>153</v>
      </c>
      <c r="J405" s="141" t="s">
        <v>153</v>
      </c>
    </row>
    <row r="406" spans="1:10" ht="15.75">
      <c r="A406" s="205"/>
      <c r="B406" s="205"/>
      <c r="C406" s="138" t="s">
        <v>154</v>
      </c>
      <c r="D406" s="138" t="s">
        <v>155</v>
      </c>
      <c r="E406" s="138" t="s">
        <v>156</v>
      </c>
      <c r="F406" s="138" t="s">
        <v>127</v>
      </c>
      <c r="G406" s="138" t="s">
        <v>157</v>
      </c>
      <c r="H406" s="138" t="s">
        <v>158</v>
      </c>
      <c r="I406" s="138" t="s">
        <v>159</v>
      </c>
      <c r="J406" s="138" t="s">
        <v>159</v>
      </c>
    </row>
    <row r="407" spans="1:10" ht="28.5">
      <c r="A407" s="205"/>
      <c r="B407" s="205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1"/>
      <c r="B408" s="221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7" t="s">
        <v>164</v>
      </c>
      <c r="B409" s="142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9">
        <f>$M$26</f>
        <v>2241691.2999999998</v>
      </c>
      <c r="G409" s="47"/>
      <c r="H409" s="47"/>
      <c r="I409" s="14">
        <f>((C409*D409*E409)*(F409-G409))-H409</f>
        <v>0</v>
      </c>
      <c r="J409" s="139">
        <f>I409/(10^6)</f>
        <v>0</v>
      </c>
    </row>
    <row r="410" spans="1:10">
      <c r="A410" s="278"/>
      <c r="B410" s="143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9">
        <f t="shared" ref="F410:F423" si="42">$M$26</f>
        <v>2241691.2999999998</v>
      </c>
      <c r="G410" s="48"/>
      <c r="H410" s="48"/>
      <c r="I410" s="15">
        <f t="shared" ref="I410:I423" si="43">((C410*D410*E410)*(F410-G410))-H410</f>
        <v>34136.475116399997</v>
      </c>
      <c r="J410" s="34">
        <f t="shared" ref="J410:J423" si="44">I410/(10^6)</f>
        <v>3.41364751164E-2</v>
      </c>
    </row>
    <row r="411" spans="1:10">
      <c r="A411" s="278"/>
      <c r="B411" s="140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9">
        <f t="shared" si="42"/>
        <v>2241691.2999999998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57"/>
      <c r="B412" s="140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9">
        <f t="shared" si="42"/>
        <v>2241691.2999999998</v>
      </c>
      <c r="G412" s="49"/>
      <c r="H412" s="49"/>
      <c r="I412" s="15">
        <f t="shared" si="43"/>
        <v>36315.399060000003</v>
      </c>
      <c r="J412" s="34">
        <f t="shared" si="44"/>
        <v>3.6315399060000003E-2</v>
      </c>
    </row>
    <row r="413" spans="1:10">
      <c r="A413" s="257"/>
      <c r="B413" s="140" t="s">
        <v>229</v>
      </c>
      <c r="C413" s="44">
        <v>0.54</v>
      </c>
      <c r="D413" s="46">
        <v>0.43</v>
      </c>
      <c r="E413" s="37">
        <v>0</v>
      </c>
      <c r="F413" s="109">
        <f t="shared" si="42"/>
        <v>2241691.2999999998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57" t="s">
        <v>165</v>
      </c>
      <c r="B414" s="140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9">
        <f t="shared" si="42"/>
        <v>2241691.2999999998</v>
      </c>
      <c r="G414" s="49"/>
      <c r="H414" s="49"/>
      <c r="I414" s="15">
        <f t="shared" si="43"/>
        <v>14526.159623999996</v>
      </c>
      <c r="J414" s="34">
        <f t="shared" si="44"/>
        <v>1.4526159623999996E-2</v>
      </c>
    </row>
    <row r="415" spans="1:10">
      <c r="A415" s="257"/>
      <c r="B415" s="140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9">
        <f t="shared" si="42"/>
        <v>2241691.2999999998</v>
      </c>
      <c r="G415" s="49"/>
      <c r="H415" s="49"/>
      <c r="I415" s="15">
        <f t="shared" si="43"/>
        <v>1291.2141887999996</v>
      </c>
      <c r="J415" s="34">
        <f t="shared" si="44"/>
        <v>1.2912141887999997E-3</v>
      </c>
    </row>
    <row r="416" spans="1:10">
      <c r="A416" s="257"/>
      <c r="B416" s="140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9">
        <f t="shared" si="42"/>
        <v>2241691.2999999998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57"/>
      <c r="B417" s="140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9">
        <f t="shared" si="42"/>
        <v>2241691.2999999998</v>
      </c>
      <c r="G417" s="49"/>
      <c r="H417" s="49"/>
      <c r="I417" s="15">
        <f t="shared" si="43"/>
        <v>11943.731246399997</v>
      </c>
      <c r="J417" s="34">
        <f t="shared" si="44"/>
        <v>1.1943731246399997E-2</v>
      </c>
    </row>
    <row r="418" spans="1:10">
      <c r="A418" s="257"/>
      <c r="B418" s="140" t="s">
        <v>229</v>
      </c>
      <c r="C418" s="44">
        <v>0.12</v>
      </c>
      <c r="D418" s="46">
        <v>0</v>
      </c>
      <c r="E418" s="37">
        <v>0</v>
      </c>
      <c r="F418" s="109">
        <f t="shared" si="42"/>
        <v>2241691.2999999998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57" t="s">
        <v>166</v>
      </c>
      <c r="B419" s="140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9">
        <f t="shared" si="42"/>
        <v>2241691.2999999998</v>
      </c>
      <c r="G419" s="49"/>
      <c r="H419" s="49"/>
      <c r="I419" s="15">
        <f t="shared" si="43"/>
        <v>32011.351764000003</v>
      </c>
      <c r="J419" s="34">
        <f t="shared" si="44"/>
        <v>3.2011351764000003E-2</v>
      </c>
    </row>
    <row r="420" spans="1:10">
      <c r="A420" s="257"/>
      <c r="B420" s="140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9">
        <f t="shared" si="42"/>
        <v>2241691.2999999998</v>
      </c>
      <c r="G420" s="49"/>
      <c r="H420" s="49"/>
      <c r="I420" s="15">
        <f t="shared" si="43"/>
        <v>4573.050252</v>
      </c>
      <c r="J420" s="34">
        <f t="shared" si="44"/>
        <v>4.5730502520000002E-3</v>
      </c>
    </row>
    <row r="421" spans="1:10">
      <c r="A421" s="257"/>
      <c r="B421" s="140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9">
        <f t="shared" si="42"/>
        <v>2241691.2999999998</v>
      </c>
      <c r="G421" s="49"/>
      <c r="H421" s="49"/>
      <c r="I421" s="15">
        <f t="shared" si="43"/>
        <v>1371.9150755999999</v>
      </c>
      <c r="J421" s="34">
        <f t="shared" si="44"/>
        <v>1.3719150755999998E-3</v>
      </c>
    </row>
    <row r="422" spans="1:10">
      <c r="A422" s="257"/>
      <c r="B422" s="140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9">
        <f t="shared" si="42"/>
        <v>2241691.2999999998</v>
      </c>
      <c r="G422" s="49"/>
      <c r="H422" s="49"/>
      <c r="I422" s="15">
        <f t="shared" si="43"/>
        <v>24237.166335599999</v>
      </c>
      <c r="J422" s="34">
        <f t="shared" si="44"/>
        <v>2.42371663356E-2</v>
      </c>
    </row>
    <row r="423" spans="1:10">
      <c r="A423" s="257"/>
      <c r="B423" s="140" t="s">
        <v>229</v>
      </c>
      <c r="C423" s="44">
        <v>0.34</v>
      </c>
      <c r="D423" s="46">
        <v>0.2</v>
      </c>
      <c r="E423" s="37">
        <v>0</v>
      </c>
      <c r="F423" s="109">
        <f t="shared" si="42"/>
        <v>2241691.2999999998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4" t="s">
        <v>304</v>
      </c>
      <c r="B424" s="274"/>
      <c r="C424" s="274"/>
      <c r="D424" s="274"/>
      <c r="E424" s="274"/>
      <c r="F424" s="274"/>
      <c r="G424" s="274"/>
      <c r="H424" s="274"/>
      <c r="I424" s="110">
        <f>SUM(I409:I423)</f>
        <v>160406.46266279998</v>
      </c>
      <c r="J424" s="111">
        <f>SUM(J409:J423)</f>
        <v>0.16040646266280001</v>
      </c>
    </row>
    <row r="427" spans="1:10">
      <c r="A427" s="275" t="s">
        <v>0</v>
      </c>
      <c r="B427" s="276"/>
      <c r="C427" s="195" t="s">
        <v>1</v>
      </c>
      <c r="D427" s="279"/>
      <c r="E427" s="279"/>
      <c r="F427" s="279"/>
      <c r="G427" s="279"/>
      <c r="H427" s="279"/>
      <c r="I427" s="279"/>
    </row>
    <row r="428" spans="1:10">
      <c r="A428" s="275" t="s">
        <v>2</v>
      </c>
      <c r="B428" s="276"/>
      <c r="C428" s="195" t="s">
        <v>117</v>
      </c>
      <c r="D428" s="279"/>
      <c r="E428" s="279"/>
      <c r="F428" s="279"/>
      <c r="G428" s="279"/>
      <c r="H428" s="279"/>
      <c r="I428" s="279"/>
    </row>
    <row r="429" spans="1:10">
      <c r="A429" s="275" t="s">
        <v>4</v>
      </c>
      <c r="B429" s="276"/>
      <c r="C429" s="195" t="s">
        <v>118</v>
      </c>
      <c r="D429" s="279"/>
      <c r="E429" s="279"/>
      <c r="F429" s="279"/>
      <c r="G429" s="279"/>
      <c r="H429" s="279"/>
      <c r="I429" s="279"/>
    </row>
    <row r="430" spans="1:10">
      <c r="A430" s="275" t="s">
        <v>6</v>
      </c>
      <c r="B430" s="276"/>
      <c r="C430" s="195" t="s">
        <v>145</v>
      </c>
      <c r="D430" s="279"/>
      <c r="E430" s="279"/>
      <c r="F430" s="279"/>
      <c r="G430" s="279"/>
      <c r="H430" s="279"/>
      <c r="I430" s="279"/>
    </row>
    <row r="431" spans="1:10">
      <c r="A431" s="247" t="s">
        <v>10</v>
      </c>
      <c r="B431" s="264"/>
      <c r="C431" s="264"/>
      <c r="D431" s="264"/>
      <c r="E431" s="264"/>
      <c r="F431" s="264"/>
      <c r="G431" s="264"/>
      <c r="H431" s="264"/>
      <c r="I431" s="264"/>
      <c r="J431" s="108"/>
    </row>
    <row r="432" spans="1:10">
      <c r="A432" s="141"/>
      <c r="B432" s="141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9" t="s">
        <v>79</v>
      </c>
    </row>
    <row r="433" spans="1:10" ht="51">
      <c r="A433" s="205" t="s">
        <v>146</v>
      </c>
      <c r="B433" s="205" t="s">
        <v>147</v>
      </c>
      <c r="C433" s="141" t="s">
        <v>148</v>
      </c>
      <c r="D433" s="141" t="s">
        <v>149</v>
      </c>
      <c r="E433" s="141" t="s">
        <v>150</v>
      </c>
      <c r="F433" s="141" t="s">
        <v>123</v>
      </c>
      <c r="G433" s="141" t="s">
        <v>151</v>
      </c>
      <c r="H433" s="141" t="s">
        <v>152</v>
      </c>
      <c r="I433" s="141" t="s">
        <v>153</v>
      </c>
      <c r="J433" s="141" t="s">
        <v>153</v>
      </c>
    </row>
    <row r="434" spans="1:10" ht="15.75">
      <c r="A434" s="205"/>
      <c r="B434" s="205"/>
      <c r="C434" s="138" t="s">
        <v>154</v>
      </c>
      <c r="D434" s="138" t="s">
        <v>155</v>
      </c>
      <c r="E434" s="138" t="s">
        <v>156</v>
      </c>
      <c r="F434" s="138" t="s">
        <v>127</v>
      </c>
      <c r="G434" s="138" t="s">
        <v>157</v>
      </c>
      <c r="H434" s="138" t="s">
        <v>158</v>
      </c>
      <c r="I434" s="138" t="s">
        <v>159</v>
      </c>
      <c r="J434" s="138" t="s">
        <v>159</v>
      </c>
    </row>
    <row r="435" spans="1:10" ht="28.5">
      <c r="A435" s="205"/>
      <c r="B435" s="205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1"/>
      <c r="B436" s="221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7" t="s">
        <v>164</v>
      </c>
      <c r="B437" s="142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9">
        <f>$M$27</f>
        <v>2245790.25</v>
      </c>
      <c r="G437" s="47"/>
      <c r="H437" s="47"/>
      <c r="I437" s="14">
        <f>((C437*D437*E437)*(F437-G437))-H437</f>
        <v>0</v>
      </c>
      <c r="J437" s="139">
        <f>I437/(10^6)</f>
        <v>0</v>
      </c>
    </row>
    <row r="438" spans="1:10">
      <c r="A438" s="278"/>
      <c r="B438" s="143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9">
        <f t="shared" ref="F438:F451" si="45">$M$27</f>
        <v>2245790.25</v>
      </c>
      <c r="G438" s="48"/>
      <c r="H438" s="48"/>
      <c r="I438" s="15">
        <f t="shared" ref="I438:I451" si="46">((C438*D438*E438)*(F438-G438))-H438</f>
        <v>34198.893926999997</v>
      </c>
      <c r="J438" s="34">
        <f t="shared" ref="J438:J451" si="47">I438/(10^6)</f>
        <v>3.4198893926999999E-2</v>
      </c>
    </row>
    <row r="439" spans="1:10">
      <c r="A439" s="278"/>
      <c r="B439" s="140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9">
        <f t="shared" si="45"/>
        <v>2245790.25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57"/>
      <c r="B440" s="140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9">
        <f t="shared" si="45"/>
        <v>2245790.25</v>
      </c>
      <c r="G440" s="49"/>
      <c r="H440" s="49"/>
      <c r="I440" s="15">
        <f t="shared" si="46"/>
        <v>36381.802050000006</v>
      </c>
      <c r="J440" s="34">
        <f t="shared" si="47"/>
        <v>3.6381802050000009E-2</v>
      </c>
    </row>
    <row r="441" spans="1:10">
      <c r="A441" s="257"/>
      <c r="B441" s="140" t="s">
        <v>229</v>
      </c>
      <c r="C441" s="44">
        <v>0.54</v>
      </c>
      <c r="D441" s="46">
        <v>0.43</v>
      </c>
      <c r="E441" s="37">
        <v>0</v>
      </c>
      <c r="F441" s="109">
        <f t="shared" si="45"/>
        <v>2245790.25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57" t="s">
        <v>165</v>
      </c>
      <c r="B442" s="140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9">
        <f t="shared" si="45"/>
        <v>2245790.25</v>
      </c>
      <c r="G442" s="49"/>
      <c r="H442" s="49"/>
      <c r="I442" s="15">
        <f t="shared" si="46"/>
        <v>14552.720819999997</v>
      </c>
      <c r="J442" s="34">
        <f t="shared" si="47"/>
        <v>1.4552720819999997E-2</v>
      </c>
    </row>
    <row r="443" spans="1:10">
      <c r="A443" s="257"/>
      <c r="B443" s="140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9">
        <f t="shared" si="45"/>
        <v>2245790.25</v>
      </c>
      <c r="G443" s="49"/>
      <c r="H443" s="49"/>
      <c r="I443" s="15">
        <f t="shared" si="46"/>
        <v>1293.5751839999998</v>
      </c>
      <c r="J443" s="34">
        <f t="shared" si="47"/>
        <v>1.2935751839999998E-3</v>
      </c>
    </row>
    <row r="444" spans="1:10">
      <c r="A444" s="257"/>
      <c r="B444" s="140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9">
        <f t="shared" si="45"/>
        <v>2245790.25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57"/>
      <c r="B445" s="140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9">
        <f t="shared" si="45"/>
        <v>2245790.25</v>
      </c>
      <c r="G445" s="49"/>
      <c r="H445" s="49"/>
      <c r="I445" s="15">
        <f t="shared" si="46"/>
        <v>11965.570451999998</v>
      </c>
      <c r="J445" s="34">
        <f t="shared" si="47"/>
        <v>1.1965570451999998E-2</v>
      </c>
    </row>
    <row r="446" spans="1:10">
      <c r="A446" s="257"/>
      <c r="B446" s="140" t="s">
        <v>229</v>
      </c>
      <c r="C446" s="44">
        <v>0.12</v>
      </c>
      <c r="D446" s="46">
        <v>0</v>
      </c>
      <c r="E446" s="37">
        <v>0</v>
      </c>
      <c r="F446" s="109">
        <f t="shared" si="45"/>
        <v>2245790.25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57" t="s">
        <v>166</v>
      </c>
      <c r="B447" s="140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9">
        <f t="shared" si="45"/>
        <v>2245790.25</v>
      </c>
      <c r="G447" s="49"/>
      <c r="H447" s="49"/>
      <c r="I447" s="15">
        <f t="shared" si="46"/>
        <v>32069.884770000008</v>
      </c>
      <c r="J447" s="34">
        <f t="shared" si="47"/>
        <v>3.2069884770000008E-2</v>
      </c>
    </row>
    <row r="448" spans="1:10">
      <c r="A448" s="257"/>
      <c r="B448" s="140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9">
        <f t="shared" si="45"/>
        <v>2245790.25</v>
      </c>
      <c r="G448" s="49"/>
      <c r="H448" s="49"/>
      <c r="I448" s="15">
        <f t="shared" si="46"/>
        <v>4581.4121100000002</v>
      </c>
      <c r="J448" s="34">
        <f t="shared" si="47"/>
        <v>4.5814121100000004E-3</v>
      </c>
    </row>
    <row r="449" spans="1:10">
      <c r="A449" s="257"/>
      <c r="B449" s="140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9">
        <f t="shared" si="45"/>
        <v>2245790.25</v>
      </c>
      <c r="G449" s="49"/>
      <c r="H449" s="49"/>
      <c r="I449" s="15">
        <f t="shared" si="46"/>
        <v>1374.4236330000001</v>
      </c>
      <c r="J449" s="34">
        <f t="shared" si="47"/>
        <v>1.3744236330000001E-3</v>
      </c>
    </row>
    <row r="450" spans="1:10">
      <c r="A450" s="257"/>
      <c r="B450" s="140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9">
        <f t="shared" si="45"/>
        <v>2245790.25</v>
      </c>
      <c r="G450" s="49"/>
      <c r="H450" s="49"/>
      <c r="I450" s="15">
        <f t="shared" si="46"/>
        <v>24281.484183</v>
      </c>
      <c r="J450" s="34">
        <f t="shared" si="47"/>
        <v>2.4281484183E-2</v>
      </c>
    </row>
    <row r="451" spans="1:10">
      <c r="A451" s="257"/>
      <c r="B451" s="140" t="s">
        <v>229</v>
      </c>
      <c r="C451" s="44">
        <v>0.34</v>
      </c>
      <c r="D451" s="46">
        <v>0.2</v>
      </c>
      <c r="E451" s="37">
        <v>0</v>
      </c>
      <c r="F451" s="109">
        <f t="shared" si="45"/>
        <v>2245790.25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4" t="s">
        <v>305</v>
      </c>
      <c r="B452" s="274"/>
      <c r="C452" s="274"/>
      <c r="D452" s="274"/>
      <c r="E452" s="274"/>
      <c r="F452" s="274"/>
      <c r="G452" s="274"/>
      <c r="H452" s="274"/>
      <c r="I452" s="110">
        <f>SUM(I437:I451)</f>
        <v>160699.76712899999</v>
      </c>
      <c r="J452" s="111">
        <f>SUM(J437:J451)</f>
        <v>0.160699767129</v>
      </c>
    </row>
    <row r="455" spans="1:10">
      <c r="A455" s="275" t="s">
        <v>0</v>
      </c>
      <c r="B455" s="276"/>
      <c r="C455" s="195" t="s">
        <v>1</v>
      </c>
      <c r="D455" s="279"/>
      <c r="E455" s="279"/>
      <c r="F455" s="279"/>
      <c r="G455" s="279"/>
      <c r="H455" s="279"/>
      <c r="I455" s="279"/>
    </row>
    <row r="456" spans="1:10">
      <c r="A456" s="275" t="s">
        <v>2</v>
      </c>
      <c r="B456" s="276"/>
      <c r="C456" s="195" t="s">
        <v>117</v>
      </c>
      <c r="D456" s="279"/>
      <c r="E456" s="279"/>
      <c r="F456" s="279"/>
      <c r="G456" s="279"/>
      <c r="H456" s="279"/>
      <c r="I456" s="279"/>
    </row>
    <row r="457" spans="1:10">
      <c r="A457" s="275" t="s">
        <v>4</v>
      </c>
      <c r="B457" s="276"/>
      <c r="C457" s="195" t="s">
        <v>118</v>
      </c>
      <c r="D457" s="279"/>
      <c r="E457" s="279"/>
      <c r="F457" s="279"/>
      <c r="G457" s="279"/>
      <c r="H457" s="279"/>
      <c r="I457" s="279"/>
    </row>
    <row r="458" spans="1:10">
      <c r="A458" s="275" t="s">
        <v>6</v>
      </c>
      <c r="B458" s="276"/>
      <c r="C458" s="195" t="s">
        <v>145</v>
      </c>
      <c r="D458" s="279"/>
      <c r="E458" s="279"/>
      <c r="F458" s="279"/>
      <c r="G458" s="279"/>
      <c r="H458" s="279"/>
      <c r="I458" s="279"/>
    </row>
    <row r="459" spans="1:10">
      <c r="A459" s="247" t="s">
        <v>10</v>
      </c>
      <c r="B459" s="264"/>
      <c r="C459" s="264"/>
      <c r="D459" s="264"/>
      <c r="E459" s="264"/>
      <c r="F459" s="264"/>
      <c r="G459" s="264"/>
      <c r="H459" s="264"/>
      <c r="I459" s="264"/>
      <c r="J459" s="108"/>
    </row>
    <row r="460" spans="1:10">
      <c r="A460" s="141"/>
      <c r="B460" s="141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9" t="s">
        <v>79</v>
      </c>
    </row>
    <row r="461" spans="1:10" ht="51">
      <c r="A461" s="205" t="s">
        <v>146</v>
      </c>
      <c r="B461" s="205" t="s">
        <v>147</v>
      </c>
      <c r="C461" s="141" t="s">
        <v>148</v>
      </c>
      <c r="D461" s="141" t="s">
        <v>149</v>
      </c>
      <c r="E461" s="141" t="s">
        <v>150</v>
      </c>
      <c r="F461" s="141" t="s">
        <v>123</v>
      </c>
      <c r="G461" s="141" t="s">
        <v>151</v>
      </c>
      <c r="H461" s="141" t="s">
        <v>152</v>
      </c>
      <c r="I461" s="141" t="s">
        <v>153</v>
      </c>
      <c r="J461" s="141" t="s">
        <v>153</v>
      </c>
    </row>
    <row r="462" spans="1:10" ht="15.75">
      <c r="A462" s="205"/>
      <c r="B462" s="205"/>
      <c r="C462" s="138" t="s">
        <v>154</v>
      </c>
      <c r="D462" s="138" t="s">
        <v>155</v>
      </c>
      <c r="E462" s="138" t="s">
        <v>156</v>
      </c>
      <c r="F462" s="138" t="s">
        <v>127</v>
      </c>
      <c r="G462" s="138" t="s">
        <v>157</v>
      </c>
      <c r="H462" s="138" t="s">
        <v>158</v>
      </c>
      <c r="I462" s="138" t="s">
        <v>159</v>
      </c>
      <c r="J462" s="138" t="s">
        <v>159</v>
      </c>
    </row>
    <row r="463" spans="1:10" ht="28.5">
      <c r="A463" s="205"/>
      <c r="B463" s="205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1"/>
      <c r="B464" s="221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7" t="s">
        <v>164</v>
      </c>
      <c r="B465" s="142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9">
        <f>$M$28</f>
        <v>2249889.1999999997</v>
      </c>
      <c r="G465" s="47"/>
      <c r="H465" s="47"/>
      <c r="I465" s="14">
        <f>((C465*D465*E465)*(F465-G465))-H465</f>
        <v>0</v>
      </c>
      <c r="J465" s="139">
        <f>I465/(10^6)</f>
        <v>0</v>
      </c>
    </row>
    <row r="466" spans="1:10">
      <c r="A466" s="278"/>
      <c r="B466" s="143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9">
        <f t="shared" ref="F466:F479" si="48">$M$28</f>
        <v>2249889.1999999997</v>
      </c>
      <c r="G466" s="48"/>
      <c r="H466" s="48"/>
      <c r="I466" s="15">
        <f t="shared" ref="I466:I479" si="49">((C466*D466*E466)*(F466-G466))-H466</f>
        <v>34261.312737599997</v>
      </c>
      <c r="J466" s="34">
        <f t="shared" ref="J466:J479" si="50">I466/(10^6)</f>
        <v>3.4261312737599997E-2</v>
      </c>
    </row>
    <row r="467" spans="1:10">
      <c r="A467" s="278"/>
      <c r="B467" s="140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9">
        <f t="shared" si="48"/>
        <v>2249889.1999999997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57"/>
      <c r="B468" s="140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9">
        <f t="shared" si="48"/>
        <v>2249889.1999999997</v>
      </c>
      <c r="G468" s="49"/>
      <c r="H468" s="49"/>
      <c r="I468" s="15">
        <f t="shared" si="49"/>
        <v>36448.205040000001</v>
      </c>
      <c r="J468" s="34">
        <f t="shared" si="50"/>
        <v>3.6448205040000001E-2</v>
      </c>
    </row>
    <row r="469" spans="1:10">
      <c r="A469" s="257"/>
      <c r="B469" s="140" t="s">
        <v>229</v>
      </c>
      <c r="C469" s="44">
        <v>0.54</v>
      </c>
      <c r="D469" s="46">
        <v>0.43</v>
      </c>
      <c r="E469" s="37">
        <v>0</v>
      </c>
      <c r="F469" s="109">
        <f t="shared" si="48"/>
        <v>2249889.1999999997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57" t="s">
        <v>165</v>
      </c>
      <c r="B470" s="140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9">
        <f t="shared" si="48"/>
        <v>2249889.1999999997</v>
      </c>
      <c r="G470" s="49"/>
      <c r="H470" s="49"/>
      <c r="I470" s="15">
        <f t="shared" si="49"/>
        <v>14579.282015999996</v>
      </c>
      <c r="J470" s="34">
        <f t="shared" si="50"/>
        <v>1.4579282015999995E-2</v>
      </c>
    </row>
    <row r="471" spans="1:10">
      <c r="A471" s="257"/>
      <c r="B471" s="140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9">
        <f t="shared" si="48"/>
        <v>2249889.1999999997</v>
      </c>
      <c r="G471" s="49"/>
      <c r="H471" s="49"/>
      <c r="I471" s="15">
        <f t="shared" si="49"/>
        <v>1295.9361791999995</v>
      </c>
      <c r="J471" s="34">
        <f t="shared" si="50"/>
        <v>1.2959361791999996E-3</v>
      </c>
    </row>
    <row r="472" spans="1:10">
      <c r="A472" s="257"/>
      <c r="B472" s="140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9">
        <f t="shared" si="48"/>
        <v>2249889.1999999997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57"/>
      <c r="B473" s="140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9">
        <f t="shared" si="48"/>
        <v>2249889.1999999997</v>
      </c>
      <c r="G473" s="49"/>
      <c r="H473" s="49"/>
      <c r="I473" s="15">
        <f t="shared" si="49"/>
        <v>11987.409657599997</v>
      </c>
      <c r="J473" s="34">
        <f t="shared" si="50"/>
        <v>1.1987409657599998E-2</v>
      </c>
    </row>
    <row r="474" spans="1:10">
      <c r="A474" s="257"/>
      <c r="B474" s="140" t="s">
        <v>229</v>
      </c>
      <c r="C474" s="44">
        <v>0.12</v>
      </c>
      <c r="D474" s="46">
        <v>0</v>
      </c>
      <c r="E474" s="37">
        <v>0</v>
      </c>
      <c r="F474" s="109">
        <f t="shared" si="48"/>
        <v>2249889.1999999997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57" t="s">
        <v>166</v>
      </c>
      <c r="B475" s="140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9">
        <f t="shared" si="48"/>
        <v>2249889.1999999997</v>
      </c>
      <c r="G475" s="49"/>
      <c r="H475" s="49"/>
      <c r="I475" s="15">
        <f t="shared" si="49"/>
        <v>32128.417776000002</v>
      </c>
      <c r="J475" s="34">
        <f t="shared" si="50"/>
        <v>3.2128417776E-2</v>
      </c>
    </row>
    <row r="476" spans="1:10">
      <c r="A476" s="257"/>
      <c r="B476" s="140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9">
        <f t="shared" si="48"/>
        <v>2249889.1999999997</v>
      </c>
      <c r="G476" s="49"/>
      <c r="H476" s="49"/>
      <c r="I476" s="15">
        <f t="shared" si="49"/>
        <v>4589.7739679999995</v>
      </c>
      <c r="J476" s="34">
        <f t="shared" si="50"/>
        <v>4.5897739679999997E-3</v>
      </c>
    </row>
    <row r="477" spans="1:10">
      <c r="A477" s="257"/>
      <c r="B477" s="140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9">
        <f t="shared" si="48"/>
        <v>2249889.1999999997</v>
      </c>
      <c r="G477" s="49"/>
      <c r="H477" s="49"/>
      <c r="I477" s="15">
        <f t="shared" si="49"/>
        <v>1376.9321903999999</v>
      </c>
      <c r="J477" s="34">
        <f t="shared" si="50"/>
        <v>1.3769321903999998E-3</v>
      </c>
    </row>
    <row r="478" spans="1:10">
      <c r="A478" s="257"/>
      <c r="B478" s="140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9">
        <f t="shared" si="48"/>
        <v>2249889.1999999997</v>
      </c>
      <c r="G478" s="49"/>
      <c r="H478" s="49"/>
      <c r="I478" s="15">
        <f t="shared" si="49"/>
        <v>24325.802030399998</v>
      </c>
      <c r="J478" s="34">
        <f t="shared" si="50"/>
        <v>2.4325802030399999E-2</v>
      </c>
    </row>
    <row r="479" spans="1:10">
      <c r="A479" s="257"/>
      <c r="B479" s="140" t="s">
        <v>229</v>
      </c>
      <c r="C479" s="44">
        <v>0.34</v>
      </c>
      <c r="D479" s="46">
        <v>0.2</v>
      </c>
      <c r="E479" s="37">
        <v>0</v>
      </c>
      <c r="F479" s="109">
        <f t="shared" si="48"/>
        <v>2249889.1999999997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4" t="s">
        <v>306</v>
      </c>
      <c r="B480" s="274"/>
      <c r="C480" s="274"/>
      <c r="D480" s="274"/>
      <c r="E480" s="274"/>
      <c r="F480" s="274"/>
      <c r="G480" s="274"/>
      <c r="H480" s="274"/>
      <c r="I480" s="110">
        <f>SUM(I465:I479)</f>
        <v>160993.07159519999</v>
      </c>
      <c r="J480" s="111">
        <f>SUM(J465:J479)</f>
        <v>0.16099307159519999</v>
      </c>
    </row>
    <row r="483" spans="1:10">
      <c r="A483" s="275" t="s">
        <v>0</v>
      </c>
      <c r="B483" s="276"/>
      <c r="C483" s="195" t="s">
        <v>1</v>
      </c>
      <c r="D483" s="279"/>
      <c r="E483" s="279"/>
      <c r="F483" s="279"/>
      <c r="G483" s="279"/>
      <c r="H483" s="279"/>
      <c r="I483" s="279"/>
    </row>
    <row r="484" spans="1:10">
      <c r="A484" s="275" t="s">
        <v>2</v>
      </c>
      <c r="B484" s="276"/>
      <c r="C484" s="195" t="s">
        <v>117</v>
      </c>
      <c r="D484" s="279"/>
      <c r="E484" s="279"/>
      <c r="F484" s="279"/>
      <c r="G484" s="279"/>
      <c r="H484" s="279"/>
      <c r="I484" s="279"/>
    </row>
    <row r="485" spans="1:10">
      <c r="A485" s="275" t="s">
        <v>4</v>
      </c>
      <c r="B485" s="276"/>
      <c r="C485" s="195" t="s">
        <v>118</v>
      </c>
      <c r="D485" s="279"/>
      <c r="E485" s="279"/>
      <c r="F485" s="279"/>
      <c r="G485" s="279"/>
      <c r="H485" s="279"/>
      <c r="I485" s="279"/>
    </row>
    <row r="486" spans="1:10">
      <c r="A486" s="275" t="s">
        <v>6</v>
      </c>
      <c r="B486" s="276"/>
      <c r="C486" s="195" t="s">
        <v>145</v>
      </c>
      <c r="D486" s="279"/>
      <c r="E486" s="279"/>
      <c r="F486" s="279"/>
      <c r="G486" s="279"/>
      <c r="H486" s="279"/>
      <c r="I486" s="279"/>
    </row>
    <row r="487" spans="1:10">
      <c r="A487" s="247" t="s">
        <v>10</v>
      </c>
      <c r="B487" s="264"/>
      <c r="C487" s="264"/>
      <c r="D487" s="264"/>
      <c r="E487" s="264"/>
      <c r="F487" s="264"/>
      <c r="G487" s="264"/>
      <c r="H487" s="264"/>
      <c r="I487" s="264"/>
      <c r="J487" s="108"/>
    </row>
    <row r="488" spans="1:10">
      <c r="A488" s="141"/>
      <c r="B488" s="141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9" t="s">
        <v>79</v>
      </c>
    </row>
    <row r="489" spans="1:10" ht="51">
      <c r="A489" s="205" t="s">
        <v>146</v>
      </c>
      <c r="B489" s="205" t="s">
        <v>147</v>
      </c>
      <c r="C489" s="141" t="s">
        <v>148</v>
      </c>
      <c r="D489" s="141" t="s">
        <v>149</v>
      </c>
      <c r="E489" s="141" t="s">
        <v>150</v>
      </c>
      <c r="F489" s="141" t="s">
        <v>123</v>
      </c>
      <c r="G489" s="141" t="s">
        <v>151</v>
      </c>
      <c r="H489" s="141" t="s">
        <v>152</v>
      </c>
      <c r="I489" s="141" t="s">
        <v>153</v>
      </c>
      <c r="J489" s="141" t="s">
        <v>153</v>
      </c>
    </row>
    <row r="490" spans="1:10" ht="15.75">
      <c r="A490" s="205"/>
      <c r="B490" s="205"/>
      <c r="C490" s="138" t="s">
        <v>154</v>
      </c>
      <c r="D490" s="138" t="s">
        <v>155</v>
      </c>
      <c r="E490" s="138" t="s">
        <v>156</v>
      </c>
      <c r="F490" s="138" t="s">
        <v>127</v>
      </c>
      <c r="G490" s="138" t="s">
        <v>157</v>
      </c>
      <c r="H490" s="138" t="s">
        <v>158</v>
      </c>
      <c r="I490" s="138" t="s">
        <v>159</v>
      </c>
      <c r="J490" s="138" t="s">
        <v>159</v>
      </c>
    </row>
    <row r="491" spans="1:10" ht="28.5">
      <c r="A491" s="205"/>
      <c r="B491" s="205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1"/>
      <c r="B492" s="221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7" t="s">
        <v>164</v>
      </c>
      <c r="B493" s="142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9">
        <f>$M$29</f>
        <v>2253988.15</v>
      </c>
      <c r="G493" s="47"/>
      <c r="H493" s="47"/>
      <c r="I493" s="14">
        <f>((C493*D493*E493)*(F493-G493))-H493</f>
        <v>0</v>
      </c>
      <c r="J493" s="139">
        <f>I493/(10^6)</f>
        <v>0</v>
      </c>
    </row>
    <row r="494" spans="1:10">
      <c r="A494" s="278"/>
      <c r="B494" s="143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9">
        <f t="shared" ref="F494:F507" si="51">$M$29</f>
        <v>2253988.15</v>
      </c>
      <c r="G494" s="48"/>
      <c r="H494" s="48"/>
      <c r="I494" s="15">
        <f t="shared" ref="I494:I507" si="52">((C494*D494*E494)*(F494-G494))-H494</f>
        <v>34323.731548199998</v>
      </c>
      <c r="J494" s="34">
        <f t="shared" ref="J494:J507" si="53">I494/(10^6)</f>
        <v>3.4323731548199996E-2</v>
      </c>
    </row>
    <row r="495" spans="1:10">
      <c r="A495" s="278"/>
      <c r="B495" s="140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9">
        <f t="shared" si="51"/>
        <v>2253988.15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57"/>
      <c r="B496" s="140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9">
        <f t="shared" si="51"/>
        <v>2253988.15</v>
      </c>
      <c r="G496" s="49"/>
      <c r="H496" s="49"/>
      <c r="I496" s="15">
        <f t="shared" si="52"/>
        <v>36514.608030000003</v>
      </c>
      <c r="J496" s="34">
        <f t="shared" si="53"/>
        <v>3.6514608030000006E-2</v>
      </c>
    </row>
    <row r="497" spans="1:10">
      <c r="A497" s="257"/>
      <c r="B497" s="140" t="s">
        <v>229</v>
      </c>
      <c r="C497" s="44">
        <v>0.54</v>
      </c>
      <c r="D497" s="46">
        <v>0.43</v>
      </c>
      <c r="E497" s="37">
        <v>0</v>
      </c>
      <c r="F497" s="109">
        <f t="shared" si="51"/>
        <v>2253988.15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57" t="s">
        <v>165</v>
      </c>
      <c r="B498" s="140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9">
        <f t="shared" si="51"/>
        <v>2253988.15</v>
      </c>
      <c r="G498" s="49"/>
      <c r="H498" s="49"/>
      <c r="I498" s="15">
        <f t="shared" si="52"/>
        <v>14605.843211999996</v>
      </c>
      <c r="J498" s="34">
        <f t="shared" si="53"/>
        <v>1.4605843211999996E-2</v>
      </c>
    </row>
    <row r="499" spans="1:10">
      <c r="A499" s="257"/>
      <c r="B499" s="140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9">
        <f t="shared" si="51"/>
        <v>2253988.15</v>
      </c>
      <c r="G499" s="49"/>
      <c r="H499" s="49"/>
      <c r="I499" s="15">
        <f t="shared" si="52"/>
        <v>1298.2971743999997</v>
      </c>
      <c r="J499" s="34">
        <f t="shared" si="53"/>
        <v>1.2982971743999998E-3</v>
      </c>
    </row>
    <row r="500" spans="1:10">
      <c r="A500" s="257"/>
      <c r="B500" s="140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9">
        <f t="shared" si="51"/>
        <v>2253988.15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57"/>
      <c r="B501" s="140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9">
        <f t="shared" si="51"/>
        <v>2253988.15</v>
      </c>
      <c r="G501" s="49"/>
      <c r="H501" s="49"/>
      <c r="I501" s="15">
        <f t="shared" si="52"/>
        <v>12009.248863199999</v>
      </c>
      <c r="J501" s="34">
        <f t="shared" si="53"/>
        <v>1.2009248863199998E-2</v>
      </c>
    </row>
    <row r="502" spans="1:10">
      <c r="A502" s="257"/>
      <c r="B502" s="140" t="s">
        <v>229</v>
      </c>
      <c r="C502" s="44">
        <v>0.12</v>
      </c>
      <c r="D502" s="46">
        <v>0</v>
      </c>
      <c r="E502" s="37">
        <v>0</v>
      </c>
      <c r="F502" s="109">
        <f t="shared" si="51"/>
        <v>2253988.15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57" t="s">
        <v>166</v>
      </c>
      <c r="B503" s="140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9">
        <f t="shared" si="51"/>
        <v>2253988.15</v>
      </c>
      <c r="G503" s="49"/>
      <c r="H503" s="49"/>
      <c r="I503" s="15">
        <f t="shared" si="52"/>
        <v>32186.950782000004</v>
      </c>
      <c r="J503" s="34">
        <f t="shared" si="53"/>
        <v>3.2186950782000005E-2</v>
      </c>
    </row>
    <row r="504" spans="1:10">
      <c r="A504" s="257"/>
      <c r="B504" s="140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9">
        <f t="shared" si="51"/>
        <v>2253988.15</v>
      </c>
      <c r="G504" s="49"/>
      <c r="H504" s="49"/>
      <c r="I504" s="15">
        <f t="shared" si="52"/>
        <v>4598.1358259999997</v>
      </c>
      <c r="J504" s="34">
        <f t="shared" si="53"/>
        <v>4.5981358259999999E-3</v>
      </c>
    </row>
    <row r="505" spans="1:10">
      <c r="A505" s="257"/>
      <c r="B505" s="140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9">
        <f t="shared" si="51"/>
        <v>2253988.15</v>
      </c>
      <c r="G505" s="49"/>
      <c r="H505" s="49"/>
      <c r="I505" s="15">
        <f t="shared" si="52"/>
        <v>1379.4407478000001</v>
      </c>
      <c r="J505" s="34">
        <f t="shared" si="53"/>
        <v>1.3794407478000001E-3</v>
      </c>
    </row>
    <row r="506" spans="1:10">
      <c r="A506" s="257"/>
      <c r="B506" s="140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9">
        <f t="shared" si="51"/>
        <v>2253988.15</v>
      </c>
      <c r="G506" s="49"/>
      <c r="H506" s="49"/>
      <c r="I506" s="15">
        <f t="shared" si="52"/>
        <v>24370.1198778</v>
      </c>
      <c r="J506" s="34">
        <f t="shared" si="53"/>
        <v>2.4370119877799998E-2</v>
      </c>
    </row>
    <row r="507" spans="1:10">
      <c r="A507" s="257"/>
      <c r="B507" s="140" t="s">
        <v>229</v>
      </c>
      <c r="C507" s="44">
        <v>0.34</v>
      </c>
      <c r="D507" s="46">
        <v>0.2</v>
      </c>
      <c r="E507" s="37">
        <v>0</v>
      </c>
      <c r="F507" s="109">
        <f t="shared" si="51"/>
        <v>2253988.15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4" t="s">
        <v>307</v>
      </c>
      <c r="B508" s="274"/>
      <c r="C508" s="274"/>
      <c r="D508" s="274"/>
      <c r="E508" s="274"/>
      <c r="F508" s="274"/>
      <c r="G508" s="274"/>
      <c r="H508" s="274"/>
      <c r="I508" s="110">
        <f>SUM(I493:I507)</f>
        <v>161286.37606139999</v>
      </c>
      <c r="J508" s="111">
        <f>SUM(J493:J507)</f>
        <v>0.16128637606139998</v>
      </c>
    </row>
    <row r="511" spans="1:10">
      <c r="A511" s="275" t="s">
        <v>0</v>
      </c>
      <c r="B511" s="276"/>
      <c r="C511" s="195" t="s">
        <v>1</v>
      </c>
      <c r="D511" s="279"/>
      <c r="E511" s="279"/>
      <c r="F511" s="279"/>
      <c r="G511" s="279"/>
      <c r="H511" s="279"/>
      <c r="I511" s="279"/>
    </row>
    <row r="512" spans="1:10">
      <c r="A512" s="275" t="s">
        <v>2</v>
      </c>
      <c r="B512" s="276"/>
      <c r="C512" s="195" t="s">
        <v>117</v>
      </c>
      <c r="D512" s="279"/>
      <c r="E512" s="279"/>
      <c r="F512" s="279"/>
      <c r="G512" s="279"/>
      <c r="H512" s="279"/>
      <c r="I512" s="279"/>
    </row>
    <row r="513" spans="1:10">
      <c r="A513" s="275" t="s">
        <v>4</v>
      </c>
      <c r="B513" s="276"/>
      <c r="C513" s="195" t="s">
        <v>118</v>
      </c>
      <c r="D513" s="279"/>
      <c r="E513" s="279"/>
      <c r="F513" s="279"/>
      <c r="G513" s="279"/>
      <c r="H513" s="279"/>
      <c r="I513" s="279"/>
    </row>
    <row r="514" spans="1:10">
      <c r="A514" s="275" t="s">
        <v>6</v>
      </c>
      <c r="B514" s="276"/>
      <c r="C514" s="195" t="s">
        <v>145</v>
      </c>
      <c r="D514" s="279"/>
      <c r="E514" s="279"/>
      <c r="F514" s="279"/>
      <c r="G514" s="279"/>
      <c r="H514" s="279"/>
      <c r="I514" s="279"/>
    </row>
    <row r="515" spans="1:10">
      <c r="A515" s="247" t="s">
        <v>10</v>
      </c>
      <c r="B515" s="264"/>
      <c r="C515" s="264"/>
      <c r="D515" s="264"/>
      <c r="E515" s="264"/>
      <c r="F515" s="264"/>
      <c r="G515" s="264"/>
      <c r="H515" s="264"/>
      <c r="I515" s="264"/>
      <c r="J515" s="108"/>
    </row>
    <row r="516" spans="1:10">
      <c r="A516" s="141"/>
      <c r="B516" s="141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9" t="s">
        <v>79</v>
      </c>
    </row>
    <row r="517" spans="1:10" ht="51">
      <c r="A517" s="205" t="s">
        <v>146</v>
      </c>
      <c r="B517" s="205" t="s">
        <v>147</v>
      </c>
      <c r="C517" s="141" t="s">
        <v>148</v>
      </c>
      <c r="D517" s="141" t="s">
        <v>149</v>
      </c>
      <c r="E517" s="141" t="s">
        <v>150</v>
      </c>
      <c r="F517" s="141" t="s">
        <v>123</v>
      </c>
      <c r="G517" s="141" t="s">
        <v>151</v>
      </c>
      <c r="H517" s="141" t="s">
        <v>152</v>
      </c>
      <c r="I517" s="141" t="s">
        <v>153</v>
      </c>
      <c r="J517" s="141" t="s">
        <v>153</v>
      </c>
    </row>
    <row r="518" spans="1:10" ht="15.75">
      <c r="A518" s="205"/>
      <c r="B518" s="205"/>
      <c r="C518" s="138" t="s">
        <v>154</v>
      </c>
      <c r="D518" s="138" t="s">
        <v>155</v>
      </c>
      <c r="E518" s="138" t="s">
        <v>156</v>
      </c>
      <c r="F518" s="138" t="s">
        <v>127</v>
      </c>
      <c r="G518" s="138" t="s">
        <v>157</v>
      </c>
      <c r="H518" s="138" t="s">
        <v>158</v>
      </c>
      <c r="I518" s="138" t="s">
        <v>159</v>
      </c>
      <c r="J518" s="138" t="s">
        <v>159</v>
      </c>
    </row>
    <row r="519" spans="1:10" ht="28.5">
      <c r="A519" s="205"/>
      <c r="B519" s="205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1"/>
      <c r="B520" s="221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7" t="s">
        <v>164</v>
      </c>
      <c r="B521" s="142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9">
        <f>$M$30</f>
        <v>2258087.1</v>
      </c>
      <c r="G521" s="47"/>
      <c r="H521" s="47"/>
      <c r="I521" s="14">
        <f>((C521*D521*E521)*(F521-G521))-H521</f>
        <v>0</v>
      </c>
      <c r="J521" s="139">
        <f>I521/(10^6)</f>
        <v>0</v>
      </c>
    </row>
    <row r="522" spans="1:10">
      <c r="A522" s="278"/>
      <c r="B522" s="143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9">
        <f t="shared" ref="F522:F535" si="54">$M$30</f>
        <v>2258087.1</v>
      </c>
      <c r="G522" s="48"/>
      <c r="H522" s="48"/>
      <c r="I522" s="15">
        <f t="shared" ref="I522:I535" si="55">((C522*D522*E522)*(F522-G522))-H522</f>
        <v>34386.150358800005</v>
      </c>
      <c r="J522" s="34">
        <f t="shared" ref="J522:J535" si="56">I522/(10^6)</f>
        <v>3.4386150358800008E-2</v>
      </c>
    </row>
    <row r="523" spans="1:10">
      <c r="A523" s="278"/>
      <c r="B523" s="140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9">
        <f t="shared" si="54"/>
        <v>2258087.1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57"/>
      <c r="B524" s="140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9">
        <f t="shared" si="54"/>
        <v>2258087.1</v>
      </c>
      <c r="G524" s="49"/>
      <c r="H524" s="49"/>
      <c r="I524" s="15">
        <f t="shared" si="55"/>
        <v>36581.011020000005</v>
      </c>
      <c r="J524" s="34">
        <f t="shared" si="56"/>
        <v>3.6581011020000005E-2</v>
      </c>
    </row>
    <row r="525" spans="1:10">
      <c r="A525" s="257"/>
      <c r="B525" s="140" t="s">
        <v>229</v>
      </c>
      <c r="C525" s="44">
        <v>0.54</v>
      </c>
      <c r="D525" s="46">
        <v>0.43</v>
      </c>
      <c r="E525" s="37">
        <v>0</v>
      </c>
      <c r="F525" s="109">
        <f t="shared" si="54"/>
        <v>2258087.1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57" t="s">
        <v>165</v>
      </c>
      <c r="B526" s="140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9">
        <f t="shared" si="54"/>
        <v>2258087.1</v>
      </c>
      <c r="G526" s="49"/>
      <c r="H526" s="49"/>
      <c r="I526" s="15">
        <f t="shared" si="55"/>
        <v>14632.404407999999</v>
      </c>
      <c r="J526" s="34">
        <f t="shared" si="56"/>
        <v>1.4632404407999998E-2</v>
      </c>
    </row>
    <row r="527" spans="1:10">
      <c r="A527" s="257"/>
      <c r="B527" s="140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9">
        <f t="shared" si="54"/>
        <v>2258087.1</v>
      </c>
      <c r="G527" s="49"/>
      <c r="H527" s="49"/>
      <c r="I527" s="15">
        <f t="shared" si="55"/>
        <v>1300.6581695999998</v>
      </c>
      <c r="J527" s="34">
        <f t="shared" si="56"/>
        <v>1.3006581695999997E-3</v>
      </c>
    </row>
    <row r="528" spans="1:10">
      <c r="A528" s="257"/>
      <c r="B528" s="140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9">
        <f t="shared" si="54"/>
        <v>2258087.1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57"/>
      <c r="B529" s="140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9">
        <f t="shared" si="54"/>
        <v>2258087.1</v>
      </c>
      <c r="G529" s="49"/>
      <c r="H529" s="49"/>
      <c r="I529" s="15">
        <f t="shared" si="55"/>
        <v>12031.0880688</v>
      </c>
      <c r="J529" s="34">
        <f t="shared" si="56"/>
        <v>1.2031088068799999E-2</v>
      </c>
    </row>
    <row r="530" spans="1:10">
      <c r="A530" s="257"/>
      <c r="B530" s="140" t="s">
        <v>229</v>
      </c>
      <c r="C530" s="44">
        <v>0.12</v>
      </c>
      <c r="D530" s="46">
        <v>0</v>
      </c>
      <c r="E530" s="37">
        <v>0</v>
      </c>
      <c r="F530" s="109">
        <f t="shared" si="54"/>
        <v>2258087.1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57" t="s">
        <v>166</v>
      </c>
      <c r="B531" s="140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9">
        <f t="shared" si="54"/>
        <v>2258087.1</v>
      </c>
      <c r="G531" s="49"/>
      <c r="H531" s="49"/>
      <c r="I531" s="15">
        <f t="shared" si="55"/>
        <v>32245.483788000009</v>
      </c>
      <c r="J531" s="34">
        <f t="shared" si="56"/>
        <v>3.2245483788000011E-2</v>
      </c>
    </row>
    <row r="532" spans="1:10">
      <c r="A532" s="257"/>
      <c r="B532" s="140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9">
        <f t="shared" si="54"/>
        <v>2258087.1</v>
      </c>
      <c r="G532" s="49"/>
      <c r="H532" s="49"/>
      <c r="I532" s="15">
        <f t="shared" si="55"/>
        <v>4606.4976840000008</v>
      </c>
      <c r="J532" s="34">
        <f t="shared" si="56"/>
        <v>4.6064976840000009E-3</v>
      </c>
    </row>
    <row r="533" spans="1:10">
      <c r="A533" s="257"/>
      <c r="B533" s="140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9">
        <f t="shared" si="54"/>
        <v>2258087.1</v>
      </c>
      <c r="G533" s="49"/>
      <c r="H533" s="49"/>
      <c r="I533" s="15">
        <f t="shared" si="55"/>
        <v>1381.9493052</v>
      </c>
      <c r="J533" s="34">
        <f t="shared" si="56"/>
        <v>1.3819493052E-3</v>
      </c>
    </row>
    <row r="534" spans="1:10">
      <c r="A534" s="257"/>
      <c r="B534" s="140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9">
        <f t="shared" si="54"/>
        <v>2258087.1</v>
      </c>
      <c r="G534" s="49"/>
      <c r="H534" s="49"/>
      <c r="I534" s="15">
        <f t="shared" si="55"/>
        <v>24414.437725200001</v>
      </c>
      <c r="J534" s="34">
        <f t="shared" si="56"/>
        <v>2.4414437725200001E-2</v>
      </c>
    </row>
    <row r="535" spans="1:10">
      <c r="A535" s="257"/>
      <c r="B535" s="140" t="s">
        <v>229</v>
      </c>
      <c r="C535" s="44">
        <v>0.34</v>
      </c>
      <c r="D535" s="46">
        <v>0.2</v>
      </c>
      <c r="E535" s="37">
        <v>0</v>
      </c>
      <c r="F535" s="109">
        <f t="shared" si="54"/>
        <v>2258087.1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4" t="s">
        <v>308</v>
      </c>
      <c r="B536" s="274"/>
      <c r="C536" s="274"/>
      <c r="D536" s="274"/>
      <c r="E536" s="274"/>
      <c r="F536" s="274"/>
      <c r="G536" s="274"/>
      <c r="H536" s="274"/>
      <c r="I536" s="110">
        <f>SUM(I521:I535)</f>
        <v>161579.68052760002</v>
      </c>
      <c r="J536" s="111">
        <f>SUM(J521:J535)</f>
        <v>0.16157968052760002</v>
      </c>
    </row>
    <row r="539" spans="1:10">
      <c r="A539" s="275" t="s">
        <v>0</v>
      </c>
      <c r="B539" s="276"/>
      <c r="C539" s="195" t="s">
        <v>1</v>
      </c>
      <c r="D539" s="279"/>
      <c r="E539" s="279"/>
      <c r="F539" s="279"/>
      <c r="G539" s="279"/>
      <c r="H539" s="279"/>
      <c r="I539" s="279"/>
    </row>
    <row r="540" spans="1:10">
      <c r="A540" s="275" t="s">
        <v>2</v>
      </c>
      <c r="B540" s="276"/>
      <c r="C540" s="195" t="s">
        <v>117</v>
      </c>
      <c r="D540" s="279"/>
      <c r="E540" s="279"/>
      <c r="F540" s="279"/>
      <c r="G540" s="279"/>
      <c r="H540" s="279"/>
      <c r="I540" s="279"/>
    </row>
    <row r="541" spans="1:10">
      <c r="A541" s="275" t="s">
        <v>4</v>
      </c>
      <c r="B541" s="276"/>
      <c r="C541" s="195" t="s">
        <v>118</v>
      </c>
      <c r="D541" s="279"/>
      <c r="E541" s="279"/>
      <c r="F541" s="279"/>
      <c r="G541" s="279"/>
      <c r="H541" s="279"/>
      <c r="I541" s="279"/>
    </row>
    <row r="542" spans="1:10">
      <c r="A542" s="275" t="s">
        <v>6</v>
      </c>
      <c r="B542" s="276"/>
      <c r="C542" s="195" t="s">
        <v>145</v>
      </c>
      <c r="D542" s="279"/>
      <c r="E542" s="279"/>
      <c r="F542" s="279"/>
      <c r="G542" s="279"/>
      <c r="H542" s="279"/>
      <c r="I542" s="279"/>
    </row>
    <row r="543" spans="1:10">
      <c r="A543" s="247" t="s">
        <v>10</v>
      </c>
      <c r="B543" s="264"/>
      <c r="C543" s="264"/>
      <c r="D543" s="264"/>
      <c r="E543" s="264"/>
      <c r="F543" s="264"/>
      <c r="G543" s="264"/>
      <c r="H543" s="264"/>
      <c r="I543" s="264"/>
      <c r="J543" s="108"/>
    </row>
    <row r="544" spans="1:10">
      <c r="A544" s="141"/>
      <c r="B544" s="141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9" t="s">
        <v>79</v>
      </c>
    </row>
    <row r="545" spans="1:10" ht="51">
      <c r="A545" s="205" t="s">
        <v>146</v>
      </c>
      <c r="B545" s="205" t="s">
        <v>147</v>
      </c>
      <c r="C545" s="141" t="s">
        <v>148</v>
      </c>
      <c r="D545" s="141" t="s">
        <v>149</v>
      </c>
      <c r="E545" s="141" t="s">
        <v>150</v>
      </c>
      <c r="F545" s="141" t="s">
        <v>123</v>
      </c>
      <c r="G545" s="141" t="s">
        <v>151</v>
      </c>
      <c r="H545" s="141" t="s">
        <v>152</v>
      </c>
      <c r="I545" s="141" t="s">
        <v>153</v>
      </c>
      <c r="J545" s="141" t="s">
        <v>153</v>
      </c>
    </row>
    <row r="546" spans="1:10" ht="15.75">
      <c r="A546" s="205"/>
      <c r="B546" s="205"/>
      <c r="C546" s="138" t="s">
        <v>154</v>
      </c>
      <c r="D546" s="138" t="s">
        <v>155</v>
      </c>
      <c r="E546" s="138" t="s">
        <v>156</v>
      </c>
      <c r="F546" s="138" t="s">
        <v>127</v>
      </c>
      <c r="G546" s="138" t="s">
        <v>157</v>
      </c>
      <c r="H546" s="138" t="s">
        <v>158</v>
      </c>
      <c r="I546" s="138" t="s">
        <v>159</v>
      </c>
      <c r="J546" s="138" t="s">
        <v>159</v>
      </c>
    </row>
    <row r="547" spans="1:10" ht="28.5">
      <c r="A547" s="205"/>
      <c r="B547" s="205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1"/>
      <c r="B548" s="221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7" t="s">
        <v>164</v>
      </c>
      <c r="B549" s="142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9">
        <f>$M$31</f>
        <v>2262186.0499999998</v>
      </c>
      <c r="G549" s="47"/>
      <c r="H549" s="47"/>
      <c r="I549" s="14">
        <f>((C549*D549*E549)*(F549-G549))-H549</f>
        <v>0</v>
      </c>
      <c r="J549" s="139">
        <f>I549/(10^6)</f>
        <v>0</v>
      </c>
    </row>
    <row r="550" spans="1:10">
      <c r="A550" s="278"/>
      <c r="B550" s="143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9">
        <f t="shared" ref="F550:F563" si="57">$M$31</f>
        <v>2262186.0499999998</v>
      </c>
      <c r="G550" s="48"/>
      <c r="H550" s="48"/>
      <c r="I550" s="15">
        <f t="shared" ref="I550:I563" si="58">((C550*D550*E550)*(F550-G550))-H550</f>
        <v>34448.569169399998</v>
      </c>
      <c r="J550" s="34">
        <f t="shared" ref="J550:J563" si="59">I550/(10^6)</f>
        <v>3.4448569169399999E-2</v>
      </c>
    </row>
    <row r="551" spans="1:10">
      <c r="A551" s="278"/>
      <c r="B551" s="140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9">
        <f t="shared" si="57"/>
        <v>2262186.0499999998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57"/>
      <c r="B552" s="140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9">
        <f t="shared" si="57"/>
        <v>2262186.0499999998</v>
      </c>
      <c r="G552" s="49"/>
      <c r="H552" s="49"/>
      <c r="I552" s="15">
        <f t="shared" si="58"/>
        <v>36647.41401</v>
      </c>
      <c r="J552" s="34">
        <f t="shared" si="59"/>
        <v>3.6647414009999997E-2</v>
      </c>
    </row>
    <row r="553" spans="1:10">
      <c r="A553" s="257"/>
      <c r="B553" s="140" t="s">
        <v>229</v>
      </c>
      <c r="C553" s="44">
        <v>0.54</v>
      </c>
      <c r="D553" s="46">
        <v>0.43</v>
      </c>
      <c r="E553" s="37">
        <v>0</v>
      </c>
      <c r="F553" s="109">
        <f t="shared" si="57"/>
        <v>2262186.0499999998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57" t="s">
        <v>165</v>
      </c>
      <c r="B554" s="140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9">
        <f t="shared" si="57"/>
        <v>2262186.0499999998</v>
      </c>
      <c r="G554" s="49"/>
      <c r="H554" s="49"/>
      <c r="I554" s="15">
        <f t="shared" si="58"/>
        <v>14658.965603999995</v>
      </c>
      <c r="J554" s="34">
        <f t="shared" si="59"/>
        <v>1.4658965603999995E-2</v>
      </c>
    </row>
    <row r="555" spans="1:10">
      <c r="A555" s="257"/>
      <c r="B555" s="140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9">
        <f t="shared" si="57"/>
        <v>2262186.0499999998</v>
      </c>
      <c r="G555" s="49"/>
      <c r="H555" s="49"/>
      <c r="I555" s="15">
        <f t="shared" si="58"/>
        <v>1303.0191647999998</v>
      </c>
      <c r="J555" s="34">
        <f t="shared" si="59"/>
        <v>1.3030191647999997E-3</v>
      </c>
    </row>
    <row r="556" spans="1:10">
      <c r="A556" s="257"/>
      <c r="B556" s="140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9">
        <f t="shared" si="57"/>
        <v>2262186.0499999998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57"/>
      <c r="B557" s="140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9">
        <f t="shared" si="57"/>
        <v>2262186.0499999998</v>
      </c>
      <c r="G557" s="49"/>
      <c r="H557" s="49"/>
      <c r="I557" s="15">
        <f t="shared" si="58"/>
        <v>12052.927274399997</v>
      </c>
      <c r="J557" s="34">
        <f t="shared" si="59"/>
        <v>1.2052927274399997E-2</v>
      </c>
    </row>
    <row r="558" spans="1:10">
      <c r="A558" s="257"/>
      <c r="B558" s="140" t="s">
        <v>229</v>
      </c>
      <c r="C558" s="44">
        <v>0.12</v>
      </c>
      <c r="D558" s="46">
        <v>0</v>
      </c>
      <c r="E558" s="37">
        <v>0</v>
      </c>
      <c r="F558" s="109">
        <f t="shared" si="57"/>
        <v>2262186.0499999998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57" t="s">
        <v>166</v>
      </c>
      <c r="B559" s="140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9">
        <f t="shared" si="57"/>
        <v>2262186.0499999998</v>
      </c>
      <c r="G559" s="49"/>
      <c r="H559" s="49"/>
      <c r="I559" s="15">
        <f t="shared" si="58"/>
        <v>32304.016794000003</v>
      </c>
      <c r="J559" s="34">
        <f t="shared" si="59"/>
        <v>3.2304016794000003E-2</v>
      </c>
    </row>
    <row r="560" spans="1:10">
      <c r="A560" s="257"/>
      <c r="B560" s="140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9">
        <f t="shared" si="57"/>
        <v>2262186.0499999998</v>
      </c>
      <c r="G560" s="49"/>
      <c r="H560" s="49"/>
      <c r="I560" s="15">
        <f t="shared" si="58"/>
        <v>4614.8595420000001</v>
      </c>
      <c r="J560" s="34">
        <f t="shared" si="59"/>
        <v>4.6148595420000002E-3</v>
      </c>
    </row>
    <row r="561" spans="1:10">
      <c r="A561" s="257"/>
      <c r="B561" s="140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9">
        <f t="shared" si="57"/>
        <v>2262186.0499999998</v>
      </c>
      <c r="G561" s="49"/>
      <c r="H561" s="49"/>
      <c r="I561" s="15">
        <f t="shared" si="58"/>
        <v>1384.4578626</v>
      </c>
      <c r="J561" s="34">
        <f t="shared" si="59"/>
        <v>1.3844578626000001E-3</v>
      </c>
    </row>
    <row r="562" spans="1:10">
      <c r="A562" s="257"/>
      <c r="B562" s="140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9">
        <f t="shared" si="57"/>
        <v>2262186.0499999998</v>
      </c>
      <c r="G562" s="49"/>
      <c r="H562" s="49"/>
      <c r="I562" s="15">
        <f t="shared" si="58"/>
        <v>24458.755572599999</v>
      </c>
      <c r="J562" s="34">
        <f t="shared" si="59"/>
        <v>2.4458755572600001E-2</v>
      </c>
    </row>
    <row r="563" spans="1:10">
      <c r="A563" s="257"/>
      <c r="B563" s="140" t="s">
        <v>229</v>
      </c>
      <c r="C563" s="44">
        <v>0.34</v>
      </c>
      <c r="D563" s="46">
        <v>0.2</v>
      </c>
      <c r="E563" s="37">
        <v>0</v>
      </c>
      <c r="F563" s="109">
        <f t="shared" si="57"/>
        <v>2262186.0499999998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4" t="s">
        <v>309</v>
      </c>
      <c r="B564" s="274"/>
      <c r="C564" s="274"/>
      <c r="D564" s="274"/>
      <c r="E564" s="274"/>
      <c r="F564" s="274"/>
      <c r="G564" s="274"/>
      <c r="H564" s="274"/>
      <c r="I564" s="110">
        <f>SUM(I549:I563)</f>
        <v>161872.98499379997</v>
      </c>
      <c r="J564" s="111">
        <f>SUM(J549:J563)</f>
        <v>0.16187298499379998</v>
      </c>
    </row>
  </sheetData>
  <mergeCells count="305"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B12" sqref="B12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5" t="s">
        <v>1</v>
      </c>
      <c r="C2" s="195"/>
      <c r="D2" s="195"/>
      <c r="E2" s="195"/>
      <c r="F2" s="195"/>
      <c r="G2" s="195"/>
      <c r="H2" s="195"/>
    </row>
    <row r="3" spans="1:8">
      <c r="A3" s="75" t="s">
        <v>2</v>
      </c>
      <c r="B3" s="195" t="s">
        <v>117</v>
      </c>
      <c r="C3" s="195"/>
      <c r="D3" s="195"/>
      <c r="E3" s="195"/>
      <c r="F3" s="195"/>
      <c r="G3" s="195"/>
      <c r="H3" s="195"/>
    </row>
    <row r="4" spans="1:8">
      <c r="A4" s="75" t="s">
        <v>4</v>
      </c>
      <c r="B4" s="195" t="s">
        <v>118</v>
      </c>
      <c r="C4" s="195"/>
      <c r="D4" s="195"/>
      <c r="E4" s="195"/>
      <c r="F4" s="195"/>
      <c r="G4" s="195"/>
      <c r="H4" s="195"/>
    </row>
    <row r="5" spans="1:8">
      <c r="A5" s="75" t="s">
        <v>6</v>
      </c>
      <c r="B5" s="195" t="s">
        <v>167</v>
      </c>
      <c r="C5" s="195"/>
      <c r="D5" s="195"/>
      <c r="E5" s="195"/>
      <c r="F5" s="195"/>
      <c r="G5" s="195"/>
      <c r="H5" s="195"/>
    </row>
    <row r="6" spans="1:8">
      <c r="A6" s="114"/>
      <c r="B6" s="281"/>
      <c r="C6" s="281"/>
      <c r="D6" s="281"/>
      <c r="E6" s="281"/>
      <c r="F6" s="281"/>
      <c r="G6" s="281"/>
      <c r="H6" s="281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5">
        <f>'4C1_Amount_Waste_OpenBurned'!B12</f>
        <v>142016</v>
      </c>
      <c r="C12" s="116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7">
        <f>(B12*C12*D12*E12*F12)-G12</f>
        <v>641741.90079999994</v>
      </c>
    </row>
    <row r="13" spans="1:8">
      <c r="A13" s="10">
        <f>'4B_N2O emission'!B13</f>
        <v>2012</v>
      </c>
      <c r="B13" s="115">
        <f>'4C1_Amount_Waste_OpenBurned'!B13</f>
        <v>143101</v>
      </c>
      <c r="C13" s="116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7">
        <f t="shared" ref="H13:H32" si="0">(B13*C13*D13*E13*F13)-G13</f>
        <v>623347.95600000012</v>
      </c>
    </row>
    <row r="14" spans="1:8">
      <c r="A14" s="10">
        <f>'4B_N2O emission'!B14</f>
        <v>2013</v>
      </c>
      <c r="B14" s="115">
        <f>'4C1_Amount_Waste_OpenBurned'!B14</f>
        <v>144018</v>
      </c>
      <c r="C14" s="116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7">
        <f t="shared" si="0"/>
        <v>618470.89919999999</v>
      </c>
    </row>
    <row r="15" spans="1:8">
      <c r="A15" s="10">
        <f>'4B_N2O emission'!B15</f>
        <v>2014</v>
      </c>
      <c r="B15" s="115">
        <f>'4C1_Amount_Waste_OpenBurned'!B15</f>
        <v>144892</v>
      </c>
      <c r="C15" s="116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7">
        <f t="shared" si="0"/>
        <v>636037.24213333346</v>
      </c>
    </row>
    <row r="16" spans="1:8">
      <c r="A16" s="10">
        <f>'4B_N2O emission'!B16</f>
        <v>2015</v>
      </c>
      <c r="B16" s="115">
        <f>'4C1_Amount_Waste_OpenBurned'!B16</f>
        <v>145838</v>
      </c>
      <c r="C16" s="116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7">
        <f t="shared" si="0"/>
        <v>640189.92986666667</v>
      </c>
    </row>
    <row r="17" spans="1:8">
      <c r="A17" s="10">
        <f>'4B_N2O emission'!B17</f>
        <v>2016</v>
      </c>
      <c r="B17" s="115">
        <f>'4C1_Amount_Waste_OpenBurned'!B17</f>
        <v>146307</v>
      </c>
      <c r="C17" s="182">
        <f t="shared" ref="C17:C32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7">
        <f t="shared" si="0"/>
        <v>642248.71480000007</v>
      </c>
    </row>
    <row r="18" spans="1:8">
      <c r="A18" s="10">
        <f>'4B_N2O emission'!B18</f>
        <v>2017</v>
      </c>
      <c r="B18" s="115">
        <f>'4C1_Amount_Waste_OpenBurned'!B18</f>
        <v>151294.5</v>
      </c>
      <c r="C18" s="182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7">
        <f t="shared" si="0"/>
        <v>664142.5098</v>
      </c>
    </row>
    <row r="19" spans="1:8">
      <c r="A19" s="10">
        <f>'4B_N2O emission'!B19</f>
        <v>2018</v>
      </c>
      <c r="B19" s="115">
        <f>'4C1_Amount_Waste_OpenBurned'!B19</f>
        <v>151575.25</v>
      </c>
      <c r="C19" s="182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7">
        <f t="shared" si="0"/>
        <v>665374.92743333336</v>
      </c>
    </row>
    <row r="20" spans="1:8">
      <c r="A20" s="10">
        <f>'4B_N2O emission'!B20</f>
        <v>2019</v>
      </c>
      <c r="B20" s="115">
        <f>'4C1_Amount_Waste_OpenBurned'!B20</f>
        <v>151856</v>
      </c>
      <c r="C20" s="182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7">
        <f t="shared" si="0"/>
        <v>666607.34506666672</v>
      </c>
    </row>
    <row r="21" spans="1:8">
      <c r="A21" s="10">
        <f>'4B_N2O emission'!B21</f>
        <v>2020</v>
      </c>
      <c r="B21" s="115">
        <f>'4C1_Amount_Waste_OpenBurned'!B21</f>
        <v>152136.75</v>
      </c>
      <c r="C21" s="182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7">
        <f t="shared" si="0"/>
        <v>667839.76270000008</v>
      </c>
    </row>
    <row r="22" spans="1:8">
      <c r="A22" s="10">
        <f>'4B_N2O emission'!B22</f>
        <v>2021</v>
      </c>
      <c r="B22" s="115">
        <f>'4C1_Amount_Waste_OpenBurned'!B22</f>
        <v>152417.5</v>
      </c>
      <c r="C22" s="182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7">
        <f t="shared" si="0"/>
        <v>669072.18033333332</v>
      </c>
    </row>
    <row r="23" spans="1:8">
      <c r="A23" s="10">
        <f>'4B_N2O emission'!B23</f>
        <v>2022</v>
      </c>
      <c r="B23" s="115">
        <f>'4C1_Amount_Waste_OpenBurned'!B23</f>
        <v>152698.25</v>
      </c>
      <c r="C23" s="182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7">
        <f t="shared" si="0"/>
        <v>670304.5979666668</v>
      </c>
    </row>
    <row r="24" spans="1:8">
      <c r="A24" s="10">
        <f>'4B_N2O emission'!B24</f>
        <v>2023</v>
      </c>
      <c r="B24" s="115">
        <f>'4C1_Amount_Waste_OpenBurned'!B24</f>
        <v>152979</v>
      </c>
      <c r="C24" s="182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7">
        <f t="shared" si="0"/>
        <v>671537.01560000004</v>
      </c>
    </row>
    <row r="25" spans="1:8">
      <c r="A25" s="10">
        <f>'4B_N2O emission'!B25</f>
        <v>2024</v>
      </c>
      <c r="B25" s="115">
        <f>'4C1_Amount_Waste_OpenBurned'!B25</f>
        <v>153259.75</v>
      </c>
      <c r="C25" s="182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7">
        <f t="shared" si="0"/>
        <v>672769.4332333334</v>
      </c>
    </row>
    <row r="26" spans="1:8">
      <c r="A26" s="10">
        <f>'4B_N2O emission'!B26</f>
        <v>2025</v>
      </c>
      <c r="B26" s="115">
        <f>'4C1_Amount_Waste_OpenBurned'!B26</f>
        <v>153540.5</v>
      </c>
      <c r="C26" s="182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17">
        <f t="shared" si="0"/>
        <v>674001.85086666676</v>
      </c>
    </row>
    <row r="27" spans="1:8">
      <c r="A27" s="10">
        <f>'4B_N2O emission'!B27</f>
        <v>2026</v>
      </c>
      <c r="B27" s="115">
        <f>'4C1_Amount_Waste_OpenBurned'!B27</f>
        <v>153821.25</v>
      </c>
      <c r="C27" s="182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17">
        <f t="shared" si="0"/>
        <v>675234.26850000001</v>
      </c>
    </row>
    <row r="28" spans="1:8">
      <c r="A28" s="10">
        <f>'4B_N2O emission'!B28</f>
        <v>2027</v>
      </c>
      <c r="B28" s="115">
        <f>'4C1_Amount_Waste_OpenBurned'!B28</f>
        <v>154102</v>
      </c>
      <c r="C28" s="182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17">
        <f t="shared" si="0"/>
        <v>676466.68613333348</v>
      </c>
    </row>
    <row r="29" spans="1:8">
      <c r="A29" s="10">
        <f>'4B_N2O emission'!B29</f>
        <v>2028</v>
      </c>
      <c r="B29" s="115">
        <f>'4C1_Amount_Waste_OpenBurned'!B29</f>
        <v>154382.75</v>
      </c>
      <c r="C29" s="182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17">
        <f t="shared" si="0"/>
        <v>677699.10376666673</v>
      </c>
    </row>
    <row r="30" spans="1:8">
      <c r="A30" s="10">
        <f>'4B_N2O emission'!B30</f>
        <v>2029</v>
      </c>
      <c r="B30" s="115">
        <f>'4C1_Amount_Waste_OpenBurned'!B30</f>
        <v>154663.5</v>
      </c>
      <c r="C30" s="182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17">
        <f t="shared" si="0"/>
        <v>678931.52140000009</v>
      </c>
    </row>
    <row r="31" spans="1:8">
      <c r="A31" s="10">
        <f>'4B_N2O emission'!B31</f>
        <v>2030</v>
      </c>
      <c r="B31" s="115">
        <f>'4C1_Amount_Waste_OpenBurned'!B31</f>
        <v>154944.25</v>
      </c>
      <c r="C31" s="182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17">
        <f t="shared" si="0"/>
        <v>680163.93903333344</v>
      </c>
    </row>
    <row r="32" spans="1:8">
      <c r="A32" s="10">
        <f>'4B_N2O emission'!B32</f>
        <v>2031</v>
      </c>
      <c r="B32" s="115">
        <f>'4C1_Amount_Waste_OpenBurned'!B32</f>
        <v>0</v>
      </c>
      <c r="C32" s="182">
        <f t="shared" si="1"/>
        <v>19.953333333333333</v>
      </c>
      <c r="D32" s="10">
        <v>0.16</v>
      </c>
      <c r="E32" s="10">
        <v>1.1000000000000001</v>
      </c>
      <c r="F32" s="10">
        <v>1.25</v>
      </c>
      <c r="G32" s="10">
        <v>0</v>
      </c>
      <c r="H32" s="117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abSelected="1"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2" t="s">
        <v>1</v>
      </c>
      <c r="C2" s="283"/>
      <c r="D2" s="283"/>
      <c r="E2" s="283"/>
      <c r="F2" s="283"/>
      <c r="G2" s="284"/>
    </row>
    <row r="3" spans="1:7" ht="16.5" customHeight="1">
      <c r="A3" s="75" t="s">
        <v>2</v>
      </c>
      <c r="B3" s="282" t="s">
        <v>117</v>
      </c>
      <c r="C3" s="283"/>
      <c r="D3" s="283"/>
      <c r="E3" s="283"/>
      <c r="F3" s="283"/>
      <c r="G3" s="284"/>
    </row>
    <row r="4" spans="1:7" ht="16.5" customHeight="1">
      <c r="A4" s="75" t="s">
        <v>4</v>
      </c>
      <c r="B4" s="282" t="s">
        <v>118</v>
      </c>
      <c r="C4" s="283"/>
      <c r="D4" s="283"/>
      <c r="E4" s="283"/>
      <c r="F4" s="283"/>
      <c r="G4" s="284"/>
    </row>
    <row r="5" spans="1:7" ht="16.5" customHeight="1">
      <c r="A5" s="75" t="s">
        <v>6</v>
      </c>
      <c r="B5" s="282" t="s">
        <v>188</v>
      </c>
      <c r="C5" s="283"/>
      <c r="D5" s="283"/>
      <c r="E5" s="283"/>
      <c r="F5" s="283"/>
      <c r="G5" s="284"/>
    </row>
    <row r="6" spans="1:7">
      <c r="A6" s="114"/>
      <c r="B6" s="281"/>
      <c r="C6" s="281"/>
      <c r="D6" s="281"/>
      <c r="E6" s="281"/>
      <c r="F6" s="281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9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8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9">
        <f>'4D1_N_effluent'!H12</f>
        <v>641741.90079999994</v>
      </c>
      <c r="C11" s="119">
        <v>5.0000000000000001E-3</v>
      </c>
      <c r="D11" s="120">
        <f>44/28</f>
        <v>1.5714285714285714</v>
      </c>
      <c r="E11" s="121">
        <v>0</v>
      </c>
      <c r="F11" s="120">
        <f>(B11*C11*D11)-E11</f>
        <v>5042.2577919999994</v>
      </c>
      <c r="G11" s="122">
        <f>F11/(10^6)</f>
        <v>5.0422577919999991E-3</v>
      </c>
    </row>
    <row r="12" spans="1:7">
      <c r="A12" s="10">
        <f>'4B_N2O emission'!B13</f>
        <v>2012</v>
      </c>
      <c r="B12" s="123">
        <f>'4D1_N_effluent'!H13</f>
        <v>623347.95600000012</v>
      </c>
      <c r="C12" s="123">
        <v>5.0000000000000001E-3</v>
      </c>
      <c r="D12" s="124">
        <f t="shared" ref="D12:D31" si="0">44/28</f>
        <v>1.5714285714285714</v>
      </c>
      <c r="E12" s="125">
        <v>0</v>
      </c>
      <c r="F12" s="124">
        <f t="shared" ref="F12:F31" si="1">(B12*C12*D12)-E12</f>
        <v>4897.733940000001</v>
      </c>
      <c r="G12" s="126">
        <f t="shared" ref="G12:G31" si="2">F12/(10^6)</f>
        <v>4.897733940000001E-3</v>
      </c>
    </row>
    <row r="13" spans="1:7">
      <c r="A13" s="10">
        <f>'4B_N2O emission'!B14</f>
        <v>2013</v>
      </c>
      <c r="B13" s="123">
        <f>'4D1_N_effluent'!H14</f>
        <v>618470.89919999999</v>
      </c>
      <c r="C13" s="123">
        <v>5.0000000000000001E-3</v>
      </c>
      <c r="D13" s="124">
        <f t="shared" si="0"/>
        <v>1.5714285714285714</v>
      </c>
      <c r="E13" s="125">
        <v>0</v>
      </c>
      <c r="F13" s="124">
        <f t="shared" si="1"/>
        <v>4859.4142080000001</v>
      </c>
      <c r="G13" s="126">
        <f t="shared" si="2"/>
        <v>4.8594142080000003E-3</v>
      </c>
    </row>
    <row r="14" spans="1:7">
      <c r="A14" s="10">
        <f>'4B_N2O emission'!B15</f>
        <v>2014</v>
      </c>
      <c r="B14" s="123">
        <f>'4D1_N_effluent'!H15</f>
        <v>636037.24213333346</v>
      </c>
      <c r="C14" s="123">
        <v>5.0000000000000001E-3</v>
      </c>
      <c r="D14" s="124">
        <f t="shared" si="0"/>
        <v>1.5714285714285714</v>
      </c>
      <c r="E14" s="125">
        <v>0</v>
      </c>
      <c r="F14" s="124">
        <f t="shared" si="1"/>
        <v>4997.4354739047631</v>
      </c>
      <c r="G14" s="126">
        <f t="shared" si="2"/>
        <v>4.9974354739047632E-3</v>
      </c>
    </row>
    <row r="15" spans="1:7">
      <c r="A15" s="10">
        <f>'4B_N2O emission'!B16</f>
        <v>2015</v>
      </c>
      <c r="B15" s="123">
        <f>'4D1_N_effluent'!H16</f>
        <v>640189.92986666667</v>
      </c>
      <c r="C15" s="123">
        <v>5.0000000000000001E-3</v>
      </c>
      <c r="D15" s="124">
        <f t="shared" si="0"/>
        <v>1.5714285714285714</v>
      </c>
      <c r="E15" s="125">
        <v>0</v>
      </c>
      <c r="F15" s="124">
        <f t="shared" si="1"/>
        <v>5030.0637346666672</v>
      </c>
      <c r="G15" s="126">
        <f t="shared" si="2"/>
        <v>5.0300637346666673E-3</v>
      </c>
    </row>
    <row r="16" spans="1:7">
      <c r="A16" s="10">
        <f>'4B_N2O emission'!B17</f>
        <v>2016</v>
      </c>
      <c r="B16" s="123">
        <f>'4D1_N_effluent'!H17</f>
        <v>642248.71480000007</v>
      </c>
      <c r="C16" s="123">
        <v>5.0000000000000001E-3</v>
      </c>
      <c r="D16" s="124">
        <f t="shared" si="0"/>
        <v>1.5714285714285714</v>
      </c>
      <c r="E16" s="125">
        <v>0</v>
      </c>
      <c r="F16" s="124">
        <f t="shared" si="1"/>
        <v>5046.2399020000012</v>
      </c>
      <c r="G16" s="126">
        <f t="shared" si="2"/>
        <v>5.0462399020000008E-3</v>
      </c>
    </row>
    <row r="17" spans="1:7">
      <c r="A17" s="10">
        <f>'4B_N2O emission'!B18</f>
        <v>2017</v>
      </c>
      <c r="B17" s="123">
        <f>'4D1_N_effluent'!H18</f>
        <v>664142.5098</v>
      </c>
      <c r="C17" s="123">
        <v>5.0000000000000001E-3</v>
      </c>
      <c r="D17" s="124">
        <f t="shared" si="0"/>
        <v>1.5714285714285714</v>
      </c>
      <c r="E17" s="125">
        <v>0</v>
      </c>
      <c r="F17" s="124">
        <f t="shared" si="1"/>
        <v>5218.2625769999995</v>
      </c>
      <c r="G17" s="126">
        <f t="shared" si="2"/>
        <v>5.2182625769999994E-3</v>
      </c>
    </row>
    <row r="18" spans="1:7">
      <c r="A18" s="10">
        <f>'4B_N2O emission'!B19</f>
        <v>2018</v>
      </c>
      <c r="B18" s="123">
        <f>'4D1_N_effluent'!H19</f>
        <v>665374.92743333336</v>
      </c>
      <c r="C18" s="123">
        <v>5.0000000000000001E-3</v>
      </c>
      <c r="D18" s="124">
        <f t="shared" si="0"/>
        <v>1.5714285714285714</v>
      </c>
      <c r="E18" s="125">
        <v>0</v>
      </c>
      <c r="F18" s="124">
        <f t="shared" si="1"/>
        <v>5227.9458584047625</v>
      </c>
      <c r="G18" s="126">
        <f t="shared" si="2"/>
        <v>5.2279458584047625E-3</v>
      </c>
    </row>
    <row r="19" spans="1:7">
      <c r="A19" s="10">
        <f>'4B_N2O emission'!B20</f>
        <v>2019</v>
      </c>
      <c r="B19" s="123">
        <f>'4D1_N_effluent'!H20</f>
        <v>666607.34506666672</v>
      </c>
      <c r="C19" s="123">
        <v>5.0000000000000001E-3</v>
      </c>
      <c r="D19" s="124">
        <f t="shared" si="0"/>
        <v>1.5714285714285714</v>
      </c>
      <c r="E19" s="125">
        <v>0</v>
      </c>
      <c r="F19" s="124">
        <f t="shared" si="1"/>
        <v>5237.6291398095245</v>
      </c>
      <c r="G19" s="126">
        <f t="shared" si="2"/>
        <v>5.2376291398095248E-3</v>
      </c>
    </row>
    <row r="20" spans="1:7">
      <c r="A20" s="10">
        <f>'4B_N2O emission'!B21</f>
        <v>2020</v>
      </c>
      <c r="B20" s="123">
        <f>'4D1_N_effluent'!H21</f>
        <v>667839.76270000008</v>
      </c>
      <c r="C20" s="123">
        <v>5.0000000000000001E-3</v>
      </c>
      <c r="D20" s="124">
        <f t="shared" si="0"/>
        <v>1.5714285714285714</v>
      </c>
      <c r="E20" s="125">
        <v>0</v>
      </c>
      <c r="F20" s="124">
        <f t="shared" si="1"/>
        <v>5247.3124212142866</v>
      </c>
      <c r="G20" s="126">
        <f t="shared" si="2"/>
        <v>5.2473124212142862E-3</v>
      </c>
    </row>
    <row r="21" spans="1:7">
      <c r="A21" s="10">
        <f>'4B_N2O emission'!B22</f>
        <v>2021</v>
      </c>
      <c r="B21" s="123">
        <f>'4D1_N_effluent'!H22</f>
        <v>669072.18033333332</v>
      </c>
      <c r="C21" s="123">
        <v>5.0000000000000001E-3</v>
      </c>
      <c r="D21" s="124">
        <f t="shared" si="0"/>
        <v>1.5714285714285714</v>
      </c>
      <c r="E21" s="125">
        <v>0</v>
      </c>
      <c r="F21" s="124">
        <f t="shared" si="1"/>
        <v>5256.9957026190477</v>
      </c>
      <c r="G21" s="126">
        <f t="shared" si="2"/>
        <v>5.2569957026190476E-3</v>
      </c>
    </row>
    <row r="22" spans="1:7">
      <c r="A22" s="10">
        <f>'4B_N2O emission'!B23</f>
        <v>2022</v>
      </c>
      <c r="B22" s="123">
        <f>'4D1_N_effluent'!H23</f>
        <v>670304.5979666668</v>
      </c>
      <c r="C22" s="123">
        <v>5.0000000000000001E-3</v>
      </c>
      <c r="D22" s="124">
        <f t="shared" si="0"/>
        <v>1.5714285714285714</v>
      </c>
      <c r="E22" s="125">
        <v>0</v>
      </c>
      <c r="F22" s="124">
        <f t="shared" si="1"/>
        <v>5266.6789840238107</v>
      </c>
      <c r="G22" s="126">
        <f t="shared" si="2"/>
        <v>5.2666789840238107E-3</v>
      </c>
    </row>
    <row r="23" spans="1:7">
      <c r="A23" s="10">
        <f>'4B_N2O emission'!B24</f>
        <v>2023</v>
      </c>
      <c r="B23" s="123">
        <f>'4D1_N_effluent'!H24</f>
        <v>671537.01560000004</v>
      </c>
      <c r="C23" s="123">
        <v>5.0000000000000001E-3</v>
      </c>
      <c r="D23" s="124">
        <f t="shared" si="0"/>
        <v>1.5714285714285714</v>
      </c>
      <c r="E23" s="125">
        <v>0</v>
      </c>
      <c r="F23" s="124">
        <f t="shared" si="1"/>
        <v>5276.3622654285718</v>
      </c>
      <c r="G23" s="126">
        <f t="shared" si="2"/>
        <v>5.2763622654285721E-3</v>
      </c>
    </row>
    <row r="24" spans="1:7">
      <c r="A24" s="10">
        <f>'4B_N2O emission'!B25</f>
        <v>2024</v>
      </c>
      <c r="B24" s="123">
        <f>'4D1_N_effluent'!H25</f>
        <v>672769.4332333334</v>
      </c>
      <c r="C24" s="123">
        <v>5.0000000000000001E-3</v>
      </c>
      <c r="D24" s="124">
        <f t="shared" si="0"/>
        <v>1.5714285714285714</v>
      </c>
      <c r="E24" s="125">
        <v>0</v>
      </c>
      <c r="F24" s="124">
        <f t="shared" si="1"/>
        <v>5286.0455468333339</v>
      </c>
      <c r="G24" s="126">
        <f t="shared" si="2"/>
        <v>5.2860455468333343E-3</v>
      </c>
    </row>
    <row r="25" spans="1:7">
      <c r="A25" s="10">
        <f>'4B_N2O emission'!B26</f>
        <v>2025</v>
      </c>
      <c r="B25" s="123">
        <f>'4D1_N_effluent'!H26</f>
        <v>674001.85086666676</v>
      </c>
      <c r="C25" s="123">
        <v>5.0000000000000001E-3</v>
      </c>
      <c r="D25" s="124">
        <f t="shared" si="0"/>
        <v>1.5714285714285714</v>
      </c>
      <c r="E25" s="125">
        <v>0</v>
      </c>
      <c r="F25" s="124">
        <f t="shared" si="1"/>
        <v>5295.728828238096</v>
      </c>
      <c r="G25" s="126">
        <f t="shared" si="2"/>
        <v>5.2957288282380957E-3</v>
      </c>
    </row>
    <row r="26" spans="1:7">
      <c r="A26" s="10">
        <f>'4B_N2O emission'!B27</f>
        <v>2026</v>
      </c>
      <c r="B26" s="123">
        <f>'4D1_N_effluent'!H27</f>
        <v>675234.26850000001</v>
      </c>
      <c r="C26" s="123">
        <v>5.0000000000000001E-3</v>
      </c>
      <c r="D26" s="124">
        <f t="shared" si="0"/>
        <v>1.5714285714285714</v>
      </c>
      <c r="E26" s="125">
        <v>0</v>
      </c>
      <c r="F26" s="124">
        <f t="shared" si="1"/>
        <v>5305.4121096428571</v>
      </c>
      <c r="G26" s="126">
        <f t="shared" si="2"/>
        <v>5.3054121096428571E-3</v>
      </c>
    </row>
    <row r="27" spans="1:7">
      <c r="A27" s="10">
        <f>'4B_N2O emission'!B28</f>
        <v>2027</v>
      </c>
      <c r="B27" s="123">
        <f>'4D1_N_effluent'!H28</f>
        <v>676466.68613333348</v>
      </c>
      <c r="C27" s="123">
        <v>5.0000000000000001E-3</v>
      </c>
      <c r="D27" s="124">
        <f t="shared" si="0"/>
        <v>1.5714285714285714</v>
      </c>
      <c r="E27" s="125">
        <v>0</v>
      </c>
      <c r="F27" s="124">
        <f t="shared" si="1"/>
        <v>5315.0953910476201</v>
      </c>
      <c r="G27" s="126">
        <f t="shared" si="2"/>
        <v>5.3150953910476202E-3</v>
      </c>
    </row>
    <row r="28" spans="1:7">
      <c r="A28" s="10">
        <f>'4B_N2O emission'!B29</f>
        <v>2028</v>
      </c>
      <c r="B28" s="123">
        <f>'4D1_N_effluent'!H29</f>
        <v>677699.10376666673</v>
      </c>
      <c r="C28" s="123">
        <v>5.0000000000000001E-3</v>
      </c>
      <c r="D28" s="124">
        <f t="shared" si="0"/>
        <v>1.5714285714285714</v>
      </c>
      <c r="E28" s="125">
        <v>0</v>
      </c>
      <c r="F28" s="124">
        <f t="shared" si="1"/>
        <v>5324.7786724523812</v>
      </c>
      <c r="G28" s="126">
        <f t="shared" si="2"/>
        <v>5.3247786724523816E-3</v>
      </c>
    </row>
    <row r="29" spans="1:7">
      <c r="A29" s="10">
        <f>'4B_N2O emission'!B30</f>
        <v>2029</v>
      </c>
      <c r="B29" s="123">
        <f>'4D1_N_effluent'!H30</f>
        <v>678931.52140000009</v>
      </c>
      <c r="C29" s="123">
        <v>5.0000000000000001E-3</v>
      </c>
      <c r="D29" s="124">
        <f t="shared" si="0"/>
        <v>1.5714285714285714</v>
      </c>
      <c r="E29" s="125">
        <v>0</v>
      </c>
      <c r="F29" s="124">
        <f t="shared" si="1"/>
        <v>5334.4619538571433</v>
      </c>
      <c r="G29" s="126">
        <f t="shared" si="2"/>
        <v>5.334461953857143E-3</v>
      </c>
    </row>
    <row r="30" spans="1:7">
      <c r="A30" s="10">
        <f>'4B_N2O emission'!B31</f>
        <v>2030</v>
      </c>
      <c r="B30" s="123">
        <f>'4D1_N_effluent'!H31</f>
        <v>680163.93903333344</v>
      </c>
      <c r="C30" s="123">
        <v>5.0000000000000001E-3</v>
      </c>
      <c r="D30" s="124">
        <f t="shared" si="0"/>
        <v>1.5714285714285714</v>
      </c>
      <c r="E30" s="125">
        <v>0</v>
      </c>
      <c r="F30" s="124">
        <f t="shared" si="1"/>
        <v>5344.1452352619053</v>
      </c>
      <c r="G30" s="126">
        <f t="shared" si="2"/>
        <v>5.3441452352619052E-3</v>
      </c>
    </row>
    <row r="31" spans="1:7">
      <c r="A31" s="10">
        <f>'4B_N2O emission'!B32</f>
        <v>2031</v>
      </c>
      <c r="B31" s="123">
        <f>'4D1_N_effluent'!H32</f>
        <v>0</v>
      </c>
      <c r="C31" s="123">
        <v>5.0000000000000001E-3</v>
      </c>
      <c r="D31" s="124">
        <f t="shared" si="0"/>
        <v>1.5714285714285714</v>
      </c>
      <c r="E31" s="125">
        <v>0</v>
      </c>
      <c r="F31" s="124">
        <f t="shared" si="1"/>
        <v>0</v>
      </c>
      <c r="G31" s="126">
        <f t="shared" si="2"/>
        <v>0</v>
      </c>
    </row>
    <row r="32" spans="1:7">
      <c r="C32" s="127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9" sqref="C19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193"/>
      <c r="B1" s="193"/>
      <c r="C1" s="193"/>
      <c r="D1" s="193"/>
      <c r="E1" s="193"/>
      <c r="F1" s="193"/>
      <c r="G1" s="193"/>
    </row>
    <row r="2" spans="1:7">
      <c r="A2" s="194" t="s">
        <v>0</v>
      </c>
      <c r="B2" s="194"/>
      <c r="C2" s="195" t="s">
        <v>1</v>
      </c>
      <c r="D2" s="195"/>
      <c r="E2" s="195"/>
      <c r="F2" s="195"/>
      <c r="G2" s="195"/>
    </row>
    <row r="3" spans="1:7">
      <c r="A3" s="194" t="s">
        <v>2</v>
      </c>
      <c r="B3" s="194"/>
      <c r="C3" s="195" t="s">
        <v>3</v>
      </c>
      <c r="D3" s="195"/>
      <c r="E3" s="195"/>
      <c r="F3" s="195"/>
      <c r="G3" s="195"/>
    </row>
    <row r="4" spans="1:7">
      <c r="A4" s="194" t="s">
        <v>4</v>
      </c>
      <c r="B4" s="194"/>
      <c r="C4" s="195" t="s">
        <v>5</v>
      </c>
      <c r="D4" s="195"/>
      <c r="E4" s="195"/>
      <c r="F4" s="195"/>
      <c r="G4" s="195"/>
    </row>
    <row r="5" spans="1:7" ht="14.25" customHeight="1">
      <c r="A5" s="194" t="s">
        <v>6</v>
      </c>
      <c r="B5" s="194"/>
      <c r="C5" s="195" t="s">
        <v>7</v>
      </c>
      <c r="D5" s="195"/>
      <c r="E5" s="195"/>
      <c r="F5" s="195"/>
      <c r="G5" s="195"/>
    </row>
    <row r="6" spans="1:7">
      <c r="A6" s="56"/>
      <c r="B6" s="57"/>
      <c r="C6" s="58" t="s">
        <v>8</v>
      </c>
      <c r="D6" s="211" t="s">
        <v>9</v>
      </c>
      <c r="E6" s="212"/>
      <c r="F6" s="213" t="s">
        <v>10</v>
      </c>
      <c r="G6" s="212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99" t="s">
        <v>16</v>
      </c>
      <c r="B8" s="205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0"/>
      <c r="B9" s="206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1"/>
      <c r="B10" s="207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8" t="s">
        <v>27</v>
      </c>
      <c r="B12" s="10">
        <v>2011</v>
      </c>
      <c r="C12" s="132">
        <f>'[1]Fraksi pengelolaan sampah BaU'!D29</f>
        <v>0.38344320000000004</v>
      </c>
      <c r="D12" s="64">
        <v>4</v>
      </c>
      <c r="E12" s="65">
        <f>C12*D12/1000</f>
        <v>1.5337728000000001E-3</v>
      </c>
      <c r="F12" s="66">
        <v>0</v>
      </c>
      <c r="G12" s="65">
        <f>E12-F12</f>
        <v>1.5337728000000001E-3</v>
      </c>
    </row>
    <row r="13" spans="1:7">
      <c r="A13" s="209"/>
      <c r="B13" s="10">
        <v>2012</v>
      </c>
      <c r="C13" s="132">
        <f>'[1]Fraksi pengelolaan sampah BaU'!D30</f>
        <v>0.38637270000000001</v>
      </c>
      <c r="D13" s="64">
        <v>4</v>
      </c>
      <c r="E13" s="65">
        <f t="shared" ref="E13:E32" si="0">C13*D13/1000</f>
        <v>1.5454908000000001E-3</v>
      </c>
      <c r="F13" s="66">
        <v>0</v>
      </c>
      <c r="G13" s="65">
        <f t="shared" ref="G13:G32" si="1">E13-F13</f>
        <v>1.5454908000000001E-3</v>
      </c>
    </row>
    <row r="14" spans="1:7">
      <c r="A14" s="209"/>
      <c r="B14" s="10">
        <v>2013</v>
      </c>
      <c r="C14" s="132">
        <f>'[1]Fraksi pengelolaan sampah BaU'!D31</f>
        <v>0.38884860000000004</v>
      </c>
      <c r="D14" s="64">
        <v>4</v>
      </c>
      <c r="E14" s="65">
        <f t="shared" si="0"/>
        <v>1.5553944000000002E-3</v>
      </c>
      <c r="F14" s="66">
        <v>0</v>
      </c>
      <c r="G14" s="65">
        <f t="shared" si="1"/>
        <v>1.5553944000000002E-3</v>
      </c>
    </row>
    <row r="15" spans="1:7">
      <c r="A15" s="209"/>
      <c r="B15" s="10">
        <v>2014</v>
      </c>
      <c r="C15" s="132">
        <f>'[1]Fraksi pengelolaan sampah BaU'!D32</f>
        <v>0.39120840000000001</v>
      </c>
      <c r="D15" s="64">
        <v>4</v>
      </c>
      <c r="E15" s="65">
        <f t="shared" si="0"/>
        <v>1.5648336000000001E-3</v>
      </c>
      <c r="F15" s="66">
        <v>0</v>
      </c>
      <c r="G15" s="65">
        <f t="shared" si="1"/>
        <v>1.5648336000000001E-3</v>
      </c>
    </row>
    <row r="16" spans="1:7">
      <c r="A16" s="209"/>
      <c r="B16" s="10">
        <v>2015</v>
      </c>
      <c r="C16" s="132">
        <f>'[1]Fraksi pengelolaan sampah BaU'!D33</f>
        <v>0.39376260000000007</v>
      </c>
      <c r="D16" s="64">
        <v>4</v>
      </c>
      <c r="E16" s="65">
        <f t="shared" si="0"/>
        <v>1.5750504000000003E-3</v>
      </c>
      <c r="F16" s="66">
        <v>0</v>
      </c>
      <c r="G16" s="65">
        <f t="shared" si="1"/>
        <v>1.5750504000000003E-3</v>
      </c>
    </row>
    <row r="17" spans="1:7">
      <c r="A17" s="209"/>
      <c r="B17" s="10">
        <v>2016</v>
      </c>
      <c r="C17" s="132">
        <f>'[1]Fraksi pengelolaan sampah BaU'!D34</f>
        <v>0.39502890000000002</v>
      </c>
      <c r="D17" s="64">
        <v>4</v>
      </c>
      <c r="E17" s="65">
        <f t="shared" si="0"/>
        <v>1.5801156E-3</v>
      </c>
      <c r="F17" s="66">
        <v>0</v>
      </c>
      <c r="G17" s="65">
        <f t="shared" si="1"/>
        <v>1.5801156E-3</v>
      </c>
    </row>
    <row r="18" spans="1:7">
      <c r="A18" s="209"/>
      <c r="B18" s="10">
        <v>2017</v>
      </c>
      <c r="C18" s="132">
        <f>'[1]Fraksi pengelolaan sampah BaU'!D35</f>
        <v>0.42013726177499999</v>
      </c>
      <c r="D18" s="64">
        <v>4</v>
      </c>
      <c r="E18" s="65">
        <f t="shared" si="0"/>
        <v>1.6805490471E-3</v>
      </c>
      <c r="F18" s="66">
        <v>0</v>
      </c>
      <c r="G18" s="65">
        <f t="shared" si="1"/>
        <v>1.6805490471E-3</v>
      </c>
    </row>
    <row r="19" spans="1:7">
      <c r="A19" s="209"/>
      <c r="B19" s="10">
        <v>2018</v>
      </c>
      <c r="C19" s="132">
        <f>'[1]Fraksi pengelolaan sampah BaU'!D36</f>
        <v>0.43291302186639374</v>
      </c>
      <c r="D19" s="64">
        <v>4</v>
      </c>
      <c r="E19" s="65">
        <f t="shared" si="0"/>
        <v>1.7316520874655749E-3</v>
      </c>
      <c r="F19" s="66">
        <v>0</v>
      </c>
      <c r="G19" s="65">
        <f t="shared" si="1"/>
        <v>1.7316520874655749E-3</v>
      </c>
    </row>
    <row r="20" spans="1:7">
      <c r="A20" s="209"/>
      <c r="B20" s="10">
        <v>2019</v>
      </c>
      <c r="C20" s="132">
        <f>'[1]Fraksi pengelolaan sampah BaU'!D37</f>
        <v>0.44607574379212017</v>
      </c>
      <c r="D20" s="64">
        <v>4</v>
      </c>
      <c r="E20" s="65">
        <f t="shared" si="0"/>
        <v>1.7843029751684807E-3</v>
      </c>
      <c r="F20" s="66">
        <v>0</v>
      </c>
      <c r="G20" s="65">
        <f t="shared" si="1"/>
        <v>1.7843029751684807E-3</v>
      </c>
    </row>
    <row r="21" spans="1:7">
      <c r="A21" s="209"/>
      <c r="B21" s="10">
        <v>2020</v>
      </c>
      <c r="C21" s="132">
        <f>'[1]Fraksi pengelolaan sampah BaU'!D38</f>
        <v>0.45963710726560203</v>
      </c>
      <c r="D21" s="64">
        <v>4</v>
      </c>
      <c r="E21" s="65">
        <f t="shared" si="0"/>
        <v>1.8385484290624082E-3</v>
      </c>
      <c r="F21" s="66">
        <v>0</v>
      </c>
      <c r="G21" s="65">
        <f t="shared" si="1"/>
        <v>1.8385484290624082E-3</v>
      </c>
    </row>
    <row r="22" spans="1:7">
      <c r="A22" s="209"/>
      <c r="B22" s="10">
        <v>2021</v>
      </c>
      <c r="C22" s="132">
        <f>'[1]Fraksi pengelolaan sampah BaU'!D39</f>
        <v>0.4736091434341772</v>
      </c>
      <c r="D22" s="64">
        <v>4</v>
      </c>
      <c r="E22" s="65">
        <f t="shared" si="0"/>
        <v>1.8944365737367087E-3</v>
      </c>
      <c r="F22" s="66">
        <v>0</v>
      </c>
      <c r="G22" s="65">
        <f>E22-F22</f>
        <v>1.8944365737367087E-3</v>
      </c>
    </row>
    <row r="23" spans="1:7">
      <c r="A23" s="209"/>
      <c r="B23" s="10">
        <v>2022</v>
      </c>
      <c r="C23" s="132">
        <f>'[1]Fraksi pengelolaan sampah BaU'!D40</f>
        <v>0.48800424542398479</v>
      </c>
      <c r="D23" s="64">
        <v>4</v>
      </c>
      <c r="E23" s="65">
        <f t="shared" si="0"/>
        <v>1.9520169816959392E-3</v>
      </c>
      <c r="F23" s="66">
        <v>0</v>
      </c>
      <c r="G23" s="65">
        <f t="shared" si="1"/>
        <v>1.9520169816959392E-3</v>
      </c>
    </row>
    <row r="24" spans="1:7">
      <c r="A24" s="209"/>
      <c r="B24" s="10">
        <v>2023</v>
      </c>
      <c r="C24" s="132">
        <f>'[1]Fraksi pengelolaan sampah BaU'!D41</f>
        <v>0.50283517920045695</v>
      </c>
      <c r="D24" s="64">
        <v>4</v>
      </c>
      <c r="E24" s="65">
        <f t="shared" si="0"/>
        <v>2.0113407168018279E-3</v>
      </c>
      <c r="F24" s="66">
        <v>0</v>
      </c>
      <c r="G24" s="65">
        <f t="shared" si="1"/>
        <v>2.0113407168018279E-3</v>
      </c>
    </row>
    <row r="25" spans="1:7">
      <c r="A25" s="209"/>
      <c r="B25" s="10">
        <v>2024</v>
      </c>
      <c r="C25" s="132">
        <f>'[1]Fraksi pengelolaan sampah BaU'!D42</f>
        <v>0.51811509475384221</v>
      </c>
      <c r="D25" s="64">
        <v>4</v>
      </c>
      <c r="E25" s="65">
        <f t="shared" si="0"/>
        <v>2.0724603790153689E-3</v>
      </c>
      <c r="F25" s="66">
        <v>0</v>
      </c>
      <c r="G25" s="65">
        <f t="shared" si="1"/>
        <v>2.0724603790153689E-3</v>
      </c>
    </row>
    <row r="26" spans="1:7">
      <c r="A26" s="209"/>
      <c r="B26" s="10">
        <v>2025</v>
      </c>
      <c r="C26" s="132">
        <f>'[1]Fraksi pengelolaan sampah BaU'!D43</f>
        <v>0.53385753761946508</v>
      </c>
      <c r="D26" s="64">
        <v>4</v>
      </c>
      <c r="E26" s="65">
        <f t="shared" si="0"/>
        <v>2.1354301504778604E-3</v>
      </c>
      <c r="F26" s="66">
        <v>0</v>
      </c>
      <c r="G26" s="65">
        <f t="shared" si="1"/>
        <v>2.1354301504778604E-3</v>
      </c>
    </row>
    <row r="27" spans="1:7">
      <c r="A27" s="209"/>
      <c r="B27" s="10">
        <v>2026</v>
      </c>
      <c r="C27" s="132">
        <f>'[1]Fraksi pengelolaan sampah BaU'!D44</f>
        <v>0.55007646074271443</v>
      </c>
      <c r="D27" s="64">
        <v>4</v>
      </c>
      <c r="E27" s="65">
        <f t="shared" si="0"/>
        <v>2.2003058429708577E-3</v>
      </c>
      <c r="F27" s="66">
        <v>0</v>
      </c>
      <c r="G27" s="65">
        <f t="shared" si="1"/>
        <v>2.2003058429708577E-3</v>
      </c>
    </row>
    <row r="28" spans="1:7">
      <c r="A28" s="209"/>
      <c r="B28" s="10">
        <v>2027</v>
      </c>
      <c r="C28" s="132">
        <f>'[1]Fraksi pengelolaan sampah BaU'!D45</f>
        <v>0.56678623669905781</v>
      </c>
      <c r="D28" s="64">
        <v>4</v>
      </c>
      <c r="E28" s="65">
        <f t="shared" si="0"/>
        <v>2.2671449467962313E-3</v>
      </c>
      <c r="F28" s="66">
        <v>0</v>
      </c>
      <c r="G28" s="65">
        <f t="shared" si="1"/>
        <v>2.2671449467962313E-3</v>
      </c>
    </row>
    <row r="29" spans="1:7">
      <c r="A29" s="209"/>
      <c r="B29" s="10">
        <v>2028</v>
      </c>
      <c r="C29" s="132">
        <f>'[1]Fraksi pengelolaan sampah BaU'!D46</f>
        <v>0.58400167027967442</v>
      </c>
      <c r="D29" s="64">
        <v>4</v>
      </c>
      <c r="E29" s="65">
        <f t="shared" si="0"/>
        <v>2.3360066811186977E-3</v>
      </c>
      <c r="F29" s="66">
        <v>0</v>
      </c>
      <c r="G29" s="65">
        <f t="shared" si="1"/>
        <v>2.3360066811186977E-3</v>
      </c>
    </row>
    <row r="30" spans="1:7">
      <c r="A30" s="209"/>
      <c r="B30" s="10">
        <v>2029</v>
      </c>
      <c r="C30" s="132">
        <f>'[1]Fraksi pengelolaan sampah BaU'!D47</f>
        <v>0.60173801145362726</v>
      </c>
      <c r="D30" s="64">
        <v>4</v>
      </c>
      <c r="E30" s="65">
        <f t="shared" si="0"/>
        <v>2.4069520458145093E-3</v>
      </c>
      <c r="F30" s="66">
        <v>0</v>
      </c>
      <c r="G30" s="65">
        <f t="shared" si="1"/>
        <v>2.4069520458145093E-3</v>
      </c>
    </row>
    <row r="31" spans="1:7">
      <c r="A31" s="209"/>
      <c r="B31" s="10">
        <v>2030</v>
      </c>
      <c r="C31" s="132">
        <f>'[1]Fraksi pengelolaan sampah BaU'!D48</f>
        <v>0.61977700000000002</v>
      </c>
      <c r="D31" s="64">
        <v>4</v>
      </c>
      <c r="E31" s="65">
        <f t="shared" si="0"/>
        <v>2.4791080000000003E-3</v>
      </c>
      <c r="F31" s="66">
        <v>0</v>
      </c>
      <c r="G31" s="65">
        <f t="shared" si="1"/>
        <v>2.4791080000000003E-3</v>
      </c>
    </row>
    <row r="32" spans="1:7">
      <c r="A32" s="210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6"/>
      <c r="B37" s="197"/>
      <c r="C37" s="197"/>
      <c r="D37" s="197"/>
      <c r="E37" s="197"/>
      <c r="F37" s="198"/>
      <c r="G37" s="67"/>
    </row>
    <row r="38" spans="1:7" ht="24.75" customHeight="1">
      <c r="A38" s="214" t="s">
        <v>49</v>
      </c>
      <c r="B38" s="215"/>
      <c r="C38" s="215"/>
      <c r="D38" s="215"/>
      <c r="E38" s="215"/>
      <c r="F38" s="215"/>
      <c r="G38" s="216"/>
    </row>
    <row r="39" spans="1:7" ht="13.5" customHeight="1">
      <c r="A39" s="217" t="s">
        <v>50</v>
      </c>
      <c r="B39" s="218"/>
      <c r="C39" s="218"/>
      <c r="D39" s="218"/>
      <c r="E39" s="218"/>
      <c r="F39" s="218"/>
      <c r="G39" s="219"/>
    </row>
    <row r="40" spans="1:7" ht="13.5" customHeight="1">
      <c r="A40" s="202" t="s">
        <v>51</v>
      </c>
      <c r="B40" s="203"/>
      <c r="C40" s="203"/>
      <c r="D40" s="203"/>
      <c r="E40" s="203"/>
      <c r="F40" s="203"/>
      <c r="G40" s="204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2" zoomScaleNormal="100" workbookViewId="0">
      <selection activeCell="C12" sqref="C12:C31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4" t="s">
        <v>0</v>
      </c>
      <c r="B2" s="194"/>
      <c r="C2" s="195" t="s">
        <v>1</v>
      </c>
      <c r="D2" s="195"/>
      <c r="E2" s="195"/>
    </row>
    <row r="3" spans="1:5" ht="13.5" customHeight="1">
      <c r="A3" s="194" t="s">
        <v>2</v>
      </c>
      <c r="B3" s="194"/>
      <c r="C3" s="195" t="s">
        <v>3</v>
      </c>
      <c r="D3" s="195"/>
      <c r="E3" s="195"/>
    </row>
    <row r="4" spans="1:5">
      <c r="A4" s="194" t="s">
        <v>4</v>
      </c>
      <c r="B4" s="194"/>
      <c r="C4" s="195" t="s">
        <v>5</v>
      </c>
      <c r="D4" s="195"/>
      <c r="E4" s="195"/>
    </row>
    <row r="5" spans="1:5" ht="15.75" customHeight="1">
      <c r="A5" s="194" t="s">
        <v>6</v>
      </c>
      <c r="B5" s="194"/>
      <c r="C5" s="195" t="s">
        <v>29</v>
      </c>
      <c r="D5" s="195"/>
      <c r="E5" s="195"/>
    </row>
    <row r="6" spans="1:5">
      <c r="A6" s="68"/>
      <c r="B6" s="69"/>
      <c r="C6" s="69" t="s">
        <v>8</v>
      </c>
      <c r="D6" s="220" t="s">
        <v>9</v>
      </c>
      <c r="E6" s="220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5" t="s">
        <v>16</v>
      </c>
      <c r="B8" s="205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5"/>
      <c r="B9" s="205"/>
      <c r="C9" s="1" t="s">
        <v>22</v>
      </c>
      <c r="D9" s="1" t="s">
        <v>32</v>
      </c>
      <c r="E9" s="1" t="s">
        <v>33</v>
      </c>
    </row>
    <row r="10" spans="1:5" ht="15" thickBot="1">
      <c r="A10" s="221"/>
      <c r="B10" s="221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2" t="s">
        <v>27</v>
      </c>
      <c r="B12" s="74">
        <f>'4B_CH4 emissions'!B12</f>
        <v>2011</v>
      </c>
      <c r="C12" s="133">
        <f>'4B_CH4 emissions'!C12</f>
        <v>0.38344320000000004</v>
      </c>
      <c r="D12" s="65">
        <v>0.3</v>
      </c>
      <c r="E12" s="65">
        <f>C12*D12/1000</f>
        <v>1.1503296000000001E-4</v>
      </c>
    </row>
    <row r="13" spans="1:5">
      <c r="A13" s="223"/>
      <c r="B13" s="74">
        <f>'4B_CH4 emissions'!B13</f>
        <v>2012</v>
      </c>
      <c r="C13" s="133">
        <f>'4B_CH4 emissions'!C13</f>
        <v>0.38637270000000001</v>
      </c>
      <c r="D13" s="65">
        <v>0.3</v>
      </c>
      <c r="E13" s="65">
        <f t="shared" ref="E13:E32" si="0">C13*D13/1000</f>
        <v>1.1591181E-4</v>
      </c>
    </row>
    <row r="14" spans="1:5">
      <c r="A14" s="223"/>
      <c r="B14" s="74">
        <f>'4B_CH4 emissions'!B14</f>
        <v>2013</v>
      </c>
      <c r="C14" s="133">
        <f>'4B_CH4 emissions'!C14</f>
        <v>0.38884860000000004</v>
      </c>
      <c r="D14" s="65">
        <v>0.3</v>
      </c>
      <c r="E14" s="65">
        <f t="shared" si="0"/>
        <v>1.1665458000000001E-4</v>
      </c>
    </row>
    <row r="15" spans="1:5">
      <c r="A15" s="223"/>
      <c r="B15" s="74">
        <f>'4B_CH4 emissions'!B15</f>
        <v>2014</v>
      </c>
      <c r="C15" s="133">
        <f>'4B_CH4 emissions'!C15</f>
        <v>0.39120840000000001</v>
      </c>
      <c r="D15" s="65">
        <v>0.3</v>
      </c>
      <c r="E15" s="65">
        <f t="shared" si="0"/>
        <v>1.1736252E-4</v>
      </c>
    </row>
    <row r="16" spans="1:5">
      <c r="A16" s="223"/>
      <c r="B16" s="74">
        <f>'4B_CH4 emissions'!B16</f>
        <v>2015</v>
      </c>
      <c r="C16" s="133">
        <f>'4B_CH4 emissions'!C16</f>
        <v>0.39376260000000007</v>
      </c>
      <c r="D16" s="65">
        <v>0.3</v>
      </c>
      <c r="E16" s="65">
        <f t="shared" si="0"/>
        <v>1.1812878000000002E-4</v>
      </c>
    </row>
    <row r="17" spans="1:5">
      <c r="A17" s="223"/>
      <c r="B17" s="74">
        <f>'4B_CH4 emissions'!B17</f>
        <v>2016</v>
      </c>
      <c r="C17" s="133">
        <f>'4B_CH4 emissions'!C17</f>
        <v>0.39502890000000002</v>
      </c>
      <c r="D17" s="65">
        <v>0.3</v>
      </c>
      <c r="E17" s="65">
        <f t="shared" si="0"/>
        <v>1.1850866999999999E-4</v>
      </c>
    </row>
    <row r="18" spans="1:5">
      <c r="A18" s="223"/>
      <c r="B18" s="74">
        <f>'4B_CH4 emissions'!B18</f>
        <v>2017</v>
      </c>
      <c r="C18" s="133">
        <f>'4B_CH4 emissions'!C18</f>
        <v>0.42013726177499999</v>
      </c>
      <c r="D18" s="65">
        <v>0.3</v>
      </c>
      <c r="E18" s="65">
        <f t="shared" si="0"/>
        <v>1.260411785325E-4</v>
      </c>
    </row>
    <row r="19" spans="1:5">
      <c r="A19" s="223"/>
      <c r="B19" s="74">
        <f>'4B_CH4 emissions'!B19</f>
        <v>2018</v>
      </c>
      <c r="C19" s="133">
        <f>'4B_CH4 emissions'!C19</f>
        <v>0.43291302186639374</v>
      </c>
      <c r="D19" s="65">
        <v>0.3</v>
      </c>
      <c r="E19" s="65">
        <f t="shared" si="0"/>
        <v>1.2987390655991811E-4</v>
      </c>
    </row>
    <row r="20" spans="1:5">
      <c r="A20" s="223"/>
      <c r="B20" s="74">
        <f>'4B_CH4 emissions'!B20</f>
        <v>2019</v>
      </c>
      <c r="C20" s="133">
        <f>'4B_CH4 emissions'!C20</f>
        <v>0.44607574379212017</v>
      </c>
      <c r="D20" s="65">
        <v>0.3</v>
      </c>
      <c r="E20" s="65">
        <f t="shared" si="0"/>
        <v>1.3382272313763606E-4</v>
      </c>
    </row>
    <row r="21" spans="1:5">
      <c r="A21" s="223"/>
      <c r="B21" s="74">
        <f>'4B_CH4 emissions'!B21</f>
        <v>2020</v>
      </c>
      <c r="C21" s="133">
        <f>'4B_CH4 emissions'!C21</f>
        <v>0.45963710726560203</v>
      </c>
      <c r="D21" s="65">
        <v>0.3</v>
      </c>
      <c r="E21" s="65">
        <f t="shared" si="0"/>
        <v>1.378911321796806E-4</v>
      </c>
    </row>
    <row r="22" spans="1:5">
      <c r="A22" s="223"/>
      <c r="B22" s="74">
        <f>'4B_CH4 emissions'!B22</f>
        <v>2021</v>
      </c>
      <c r="C22" s="133">
        <f>'4B_CH4 emissions'!C22</f>
        <v>0.4736091434341772</v>
      </c>
      <c r="D22" s="65">
        <v>0.3</v>
      </c>
      <c r="E22" s="65">
        <f t="shared" si="0"/>
        <v>1.4208274303025316E-4</v>
      </c>
    </row>
    <row r="23" spans="1:5">
      <c r="A23" s="223"/>
      <c r="B23" s="74">
        <f>'4B_CH4 emissions'!B23</f>
        <v>2022</v>
      </c>
      <c r="C23" s="133">
        <f>'4B_CH4 emissions'!C23</f>
        <v>0.48800424542398479</v>
      </c>
      <c r="D23" s="65">
        <v>0.3</v>
      </c>
      <c r="E23" s="65">
        <f t="shared" si="0"/>
        <v>1.4640127362719544E-4</v>
      </c>
    </row>
    <row r="24" spans="1:5">
      <c r="A24" s="223"/>
      <c r="B24" s="74">
        <f>'4B_CH4 emissions'!B24</f>
        <v>2023</v>
      </c>
      <c r="C24" s="133">
        <f>'4B_CH4 emissions'!C24</f>
        <v>0.50283517920045695</v>
      </c>
      <c r="D24" s="65">
        <v>0.3</v>
      </c>
      <c r="E24" s="65">
        <f t="shared" si="0"/>
        <v>1.5085055376013709E-4</v>
      </c>
    </row>
    <row r="25" spans="1:5">
      <c r="A25" s="223"/>
      <c r="B25" s="74">
        <f>'4B_CH4 emissions'!B25</f>
        <v>2024</v>
      </c>
      <c r="C25" s="133">
        <f>'4B_CH4 emissions'!C25</f>
        <v>0.51811509475384221</v>
      </c>
      <c r="D25" s="65">
        <v>0.3</v>
      </c>
      <c r="E25" s="65">
        <f t="shared" si="0"/>
        <v>1.5543452842615266E-4</v>
      </c>
    </row>
    <row r="26" spans="1:5">
      <c r="A26" s="223"/>
      <c r="B26" s="74">
        <f>'4B_CH4 emissions'!B26</f>
        <v>2025</v>
      </c>
      <c r="C26" s="133">
        <f>'4B_CH4 emissions'!C26</f>
        <v>0.53385753761946508</v>
      </c>
      <c r="D26" s="65">
        <v>0.3</v>
      </c>
      <c r="E26" s="65">
        <f t="shared" si="0"/>
        <v>1.6015726128583953E-4</v>
      </c>
    </row>
    <row r="27" spans="1:5">
      <c r="A27" s="223"/>
      <c r="B27" s="74">
        <f>'4B_CH4 emissions'!B27</f>
        <v>2026</v>
      </c>
      <c r="C27" s="133">
        <f>'4B_CH4 emissions'!C27</f>
        <v>0.55007646074271443</v>
      </c>
      <c r="D27" s="65">
        <v>0.3</v>
      </c>
      <c r="E27" s="65">
        <f t="shared" si="0"/>
        <v>1.6502293822281432E-4</v>
      </c>
    </row>
    <row r="28" spans="1:5">
      <c r="A28" s="223"/>
      <c r="B28" s="74">
        <f>'4B_CH4 emissions'!B28</f>
        <v>2027</v>
      </c>
      <c r="C28" s="133">
        <f>'4B_CH4 emissions'!C28</f>
        <v>0.56678623669905781</v>
      </c>
      <c r="D28" s="65">
        <v>0.3</v>
      </c>
      <c r="E28" s="65">
        <f t="shared" si="0"/>
        <v>1.7003587100971733E-4</v>
      </c>
    </row>
    <row r="29" spans="1:5">
      <c r="A29" s="223"/>
      <c r="B29" s="74">
        <f>'4B_CH4 emissions'!B29</f>
        <v>2028</v>
      </c>
      <c r="C29" s="133">
        <f>'4B_CH4 emissions'!C29</f>
        <v>0.58400167027967442</v>
      </c>
      <c r="D29" s="65">
        <v>0.3</v>
      </c>
      <c r="E29" s="65">
        <f t="shared" si="0"/>
        <v>1.7520050108390232E-4</v>
      </c>
    </row>
    <row r="30" spans="1:5">
      <c r="A30" s="223"/>
      <c r="B30" s="74">
        <f>'4B_CH4 emissions'!B30</f>
        <v>2029</v>
      </c>
      <c r="C30" s="133">
        <f>'4B_CH4 emissions'!C30</f>
        <v>0.60173801145362726</v>
      </c>
      <c r="D30" s="65">
        <v>0.3</v>
      </c>
      <c r="E30" s="65">
        <f t="shared" si="0"/>
        <v>1.8052140343608817E-4</v>
      </c>
    </row>
    <row r="31" spans="1:5">
      <c r="A31" s="223"/>
      <c r="B31" s="74">
        <f>'4B_CH4 emissions'!B31</f>
        <v>2030</v>
      </c>
      <c r="C31" s="133">
        <f>'4B_CH4 emissions'!C31</f>
        <v>0.61977700000000002</v>
      </c>
      <c r="D31" s="65">
        <v>0.3</v>
      </c>
      <c r="E31" s="65">
        <f t="shared" si="0"/>
        <v>1.8593309999999998E-4</v>
      </c>
    </row>
    <row r="32" spans="1:5">
      <c r="A32" s="224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6"/>
      <c r="B38" s="197"/>
      <c r="C38" s="197"/>
      <c r="D38" s="198"/>
      <c r="E38" s="73"/>
    </row>
    <row r="39" spans="1:5" ht="13.5" customHeight="1">
      <c r="A39" s="214" t="s">
        <v>52</v>
      </c>
      <c r="B39" s="215"/>
      <c r="C39" s="215"/>
      <c r="D39" s="215"/>
      <c r="E39" s="216"/>
    </row>
    <row r="40" spans="1:5" ht="12.75" customHeight="1">
      <c r="A40" s="217" t="s">
        <v>50</v>
      </c>
      <c r="B40" s="218"/>
      <c r="C40" s="218"/>
      <c r="D40" s="218"/>
      <c r="E40" s="219"/>
    </row>
    <row r="41" spans="1:5" ht="13.5" customHeight="1">
      <c r="A41" s="202" t="s">
        <v>51</v>
      </c>
      <c r="B41" s="203"/>
      <c r="C41" s="203"/>
      <c r="D41" s="203"/>
      <c r="E41" s="204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6"/>
    <col min="2" max="2" width="11.42578125" style="146" bestFit="1" customWidth="1"/>
    <col min="3" max="3" width="17.85546875" style="146" customWidth="1"/>
    <col min="4" max="4" width="12.28515625" style="146" bestFit="1" customWidth="1"/>
    <col min="5" max="5" width="19.140625" style="146" customWidth="1"/>
    <col min="6" max="6" width="16.140625" style="146" customWidth="1"/>
    <col min="7" max="16384" width="9.140625" style="146"/>
  </cols>
  <sheetData>
    <row r="2" spans="1:6" ht="13.5" thickBot="1">
      <c r="A2" s="128" t="s">
        <v>265</v>
      </c>
    </row>
    <row r="3" spans="1:6" ht="16.5" customHeight="1" thickBot="1">
      <c r="A3" s="235" t="s">
        <v>259</v>
      </c>
      <c r="B3" s="237" t="s">
        <v>264</v>
      </c>
      <c r="C3" s="238"/>
      <c r="D3" s="238"/>
      <c r="E3" s="238"/>
      <c r="F3" s="239"/>
    </row>
    <row r="4" spans="1:6" ht="16.5" thickBot="1">
      <c r="A4" s="236"/>
      <c r="B4" s="237" t="s">
        <v>310</v>
      </c>
      <c r="C4" s="239"/>
      <c r="D4" s="237" t="s">
        <v>311</v>
      </c>
      <c r="E4" s="239"/>
      <c r="F4" s="231" t="s">
        <v>312</v>
      </c>
    </row>
    <row r="5" spans="1:6" ht="15.75">
      <c r="A5" s="236"/>
      <c r="B5" s="159" t="s">
        <v>313</v>
      </c>
      <c r="C5" s="159" t="s">
        <v>314</v>
      </c>
      <c r="D5" s="159" t="s">
        <v>315</v>
      </c>
      <c r="E5" s="159" t="s">
        <v>314</v>
      </c>
      <c r="F5" s="232"/>
    </row>
    <row r="6" spans="1:6">
      <c r="A6" s="160">
        <f>'4B_N2O emission'!B12</f>
        <v>2011</v>
      </c>
      <c r="B6" s="147">
        <f>'4B_CH4 emissions'!G12</f>
        <v>1.5337728000000001E-3</v>
      </c>
      <c r="C6" s="148">
        <f>B6*21</f>
        <v>3.2209228800000003E-2</v>
      </c>
      <c r="D6" s="149">
        <f>'4B_N2O emission'!E12</f>
        <v>1.1503296000000001E-4</v>
      </c>
      <c r="E6" s="148">
        <f>D6*310</f>
        <v>3.5660217600000002E-2</v>
      </c>
      <c r="F6" s="150">
        <f>E6+C6</f>
        <v>6.7869446400000005E-2</v>
      </c>
    </row>
    <row r="7" spans="1:6">
      <c r="A7" s="160">
        <f>'4B_N2O emission'!B13</f>
        <v>2012</v>
      </c>
      <c r="B7" s="147">
        <f>'4B_CH4 emissions'!G13</f>
        <v>1.5454908000000001E-3</v>
      </c>
      <c r="C7" s="148">
        <f t="shared" ref="C7:C25" si="0">B7*21</f>
        <v>3.24553068E-2</v>
      </c>
      <c r="D7" s="149">
        <f>'4B_N2O emission'!E13</f>
        <v>1.1591181E-4</v>
      </c>
      <c r="E7" s="148">
        <f t="shared" ref="E7:E25" si="1">D7*310</f>
        <v>3.5932661099999999E-2</v>
      </c>
      <c r="F7" s="150">
        <f t="shared" ref="F7:F25" si="2">E7+C7</f>
        <v>6.8387967899999999E-2</v>
      </c>
    </row>
    <row r="8" spans="1:6">
      <c r="A8" s="160">
        <f>'4B_N2O emission'!B14</f>
        <v>2013</v>
      </c>
      <c r="B8" s="147">
        <f>'4B_CH4 emissions'!G14</f>
        <v>1.5553944000000002E-3</v>
      </c>
      <c r="C8" s="148">
        <f t="shared" si="0"/>
        <v>3.2663282400000007E-2</v>
      </c>
      <c r="D8" s="149">
        <f>'4B_N2O emission'!E14</f>
        <v>1.1665458000000001E-4</v>
      </c>
      <c r="E8" s="148">
        <f t="shared" si="1"/>
        <v>3.6162919800000005E-2</v>
      </c>
      <c r="F8" s="150">
        <f t="shared" si="2"/>
        <v>6.882620220000002E-2</v>
      </c>
    </row>
    <row r="9" spans="1:6">
      <c r="A9" s="160">
        <f>'4B_N2O emission'!B15</f>
        <v>2014</v>
      </c>
      <c r="B9" s="147">
        <f>'4B_CH4 emissions'!G15</f>
        <v>1.5648336000000001E-3</v>
      </c>
      <c r="C9" s="148">
        <f t="shared" si="0"/>
        <v>3.28615056E-2</v>
      </c>
      <c r="D9" s="149">
        <f>'4B_N2O emission'!E15</f>
        <v>1.1736252E-4</v>
      </c>
      <c r="E9" s="148">
        <f t="shared" si="1"/>
        <v>3.6382381200000001E-2</v>
      </c>
      <c r="F9" s="150">
        <f t="shared" si="2"/>
        <v>6.9243886800000001E-2</v>
      </c>
    </row>
    <row r="10" spans="1:6">
      <c r="A10" s="160">
        <f>'4B_N2O emission'!B16</f>
        <v>2015</v>
      </c>
      <c r="B10" s="147">
        <f>'4B_CH4 emissions'!G16</f>
        <v>1.5750504000000003E-3</v>
      </c>
      <c r="C10" s="148">
        <f t="shared" si="0"/>
        <v>3.3076058400000004E-2</v>
      </c>
      <c r="D10" s="149">
        <f>'4B_N2O emission'!E16</f>
        <v>1.1812878000000002E-4</v>
      </c>
      <c r="E10" s="148">
        <f t="shared" si="1"/>
        <v>3.6619921800000003E-2</v>
      </c>
      <c r="F10" s="150">
        <f t="shared" si="2"/>
        <v>6.9695980200000007E-2</v>
      </c>
    </row>
    <row r="11" spans="1:6">
      <c r="A11" s="160">
        <f>'4B_N2O emission'!B17</f>
        <v>2016</v>
      </c>
      <c r="B11" s="147">
        <f>'4B_CH4 emissions'!G17</f>
        <v>1.5801156E-3</v>
      </c>
      <c r="C11" s="148">
        <f t="shared" si="0"/>
        <v>3.3182427600000002E-2</v>
      </c>
      <c r="D11" s="149">
        <f>'4B_N2O emission'!E17</f>
        <v>1.1850866999999999E-4</v>
      </c>
      <c r="E11" s="148">
        <f t="shared" si="1"/>
        <v>3.67376877E-2</v>
      </c>
      <c r="F11" s="150">
        <f t="shared" si="2"/>
        <v>6.9920115300000002E-2</v>
      </c>
    </row>
    <row r="12" spans="1:6">
      <c r="A12" s="160">
        <f>'4B_N2O emission'!B18</f>
        <v>2017</v>
      </c>
      <c r="B12" s="147">
        <f>'4B_CH4 emissions'!G18</f>
        <v>1.6805490471E-3</v>
      </c>
      <c r="C12" s="148">
        <f t="shared" si="0"/>
        <v>3.5291529989099998E-2</v>
      </c>
      <c r="D12" s="149">
        <f>'4B_N2O emission'!E18</f>
        <v>1.260411785325E-4</v>
      </c>
      <c r="E12" s="148">
        <f t="shared" si="1"/>
        <v>3.9072765345074999E-2</v>
      </c>
      <c r="F12" s="150">
        <f t="shared" si="2"/>
        <v>7.436429533417499E-2</v>
      </c>
    </row>
    <row r="13" spans="1:6">
      <c r="A13" s="160">
        <f>'4B_N2O emission'!B19</f>
        <v>2018</v>
      </c>
      <c r="B13" s="147">
        <f>'4B_CH4 emissions'!G19</f>
        <v>1.7316520874655749E-3</v>
      </c>
      <c r="C13" s="148">
        <f t="shared" si="0"/>
        <v>3.6364693836777075E-2</v>
      </c>
      <c r="D13" s="149">
        <f>'4B_N2O emission'!E19</f>
        <v>1.2987390655991811E-4</v>
      </c>
      <c r="E13" s="148">
        <f t="shared" si="1"/>
        <v>4.0260911033574612E-2</v>
      </c>
      <c r="F13" s="150">
        <f t="shared" si="2"/>
        <v>7.6625604870351693E-2</v>
      </c>
    </row>
    <row r="14" spans="1:6">
      <c r="A14" s="160">
        <f>'4B_N2O emission'!B20</f>
        <v>2019</v>
      </c>
      <c r="B14" s="147">
        <f>'4B_CH4 emissions'!G20</f>
        <v>1.7843029751684807E-3</v>
      </c>
      <c r="C14" s="148">
        <f t="shared" si="0"/>
        <v>3.7470362478538091E-2</v>
      </c>
      <c r="D14" s="149">
        <f>'4B_N2O emission'!E20</f>
        <v>1.3382272313763606E-4</v>
      </c>
      <c r="E14" s="148">
        <f t="shared" si="1"/>
        <v>4.1485044172667178E-2</v>
      </c>
      <c r="F14" s="150">
        <f t="shared" si="2"/>
        <v>7.8955406651205262E-2</v>
      </c>
    </row>
    <row r="15" spans="1:6">
      <c r="A15" s="160">
        <f>'4B_N2O emission'!B21</f>
        <v>2020</v>
      </c>
      <c r="B15" s="147">
        <f>'4B_CH4 emissions'!G21</f>
        <v>1.8385484290624082E-3</v>
      </c>
      <c r="C15" s="148">
        <f t="shared" si="0"/>
        <v>3.8609517010310575E-2</v>
      </c>
      <c r="D15" s="149">
        <f>'4B_N2O emission'!E21</f>
        <v>1.378911321796806E-4</v>
      </c>
      <c r="E15" s="148">
        <f t="shared" si="1"/>
        <v>4.2746250975700985E-2</v>
      </c>
      <c r="F15" s="150">
        <f t="shared" si="2"/>
        <v>8.135576798601156E-2</v>
      </c>
    </row>
    <row r="16" spans="1:6">
      <c r="A16" s="160">
        <f>'4B_N2O emission'!B22</f>
        <v>2021</v>
      </c>
      <c r="B16" s="147">
        <f>'4B_CH4 emissions'!G22</f>
        <v>1.8944365737367087E-3</v>
      </c>
      <c r="C16" s="148">
        <f t="shared" si="0"/>
        <v>3.9783168048470881E-2</v>
      </c>
      <c r="D16" s="149">
        <f>'4B_N2O emission'!E22</f>
        <v>1.4208274303025316E-4</v>
      </c>
      <c r="E16" s="148">
        <f t="shared" si="1"/>
        <v>4.4045650339378475E-2</v>
      </c>
      <c r="F16" s="150">
        <f t="shared" si="2"/>
        <v>8.3828818387849363E-2</v>
      </c>
    </row>
    <row r="17" spans="1:7">
      <c r="A17" s="160">
        <f>'4B_N2O emission'!B23</f>
        <v>2022</v>
      </c>
      <c r="B17" s="147">
        <f>'4B_CH4 emissions'!G23</f>
        <v>1.9520169816959392E-3</v>
      </c>
      <c r="C17" s="148">
        <f t="shared" si="0"/>
        <v>4.099235661561472E-2</v>
      </c>
      <c r="D17" s="149">
        <f>'4B_N2O emission'!E23</f>
        <v>1.4640127362719544E-4</v>
      </c>
      <c r="E17" s="148">
        <f t="shared" si="1"/>
        <v>4.5384394824430588E-2</v>
      </c>
      <c r="F17" s="150">
        <f t="shared" si="2"/>
        <v>8.6376751440045307E-2</v>
      </c>
    </row>
    <row r="18" spans="1:7">
      <c r="A18" s="160">
        <f>'4B_N2O emission'!B24</f>
        <v>2023</v>
      </c>
      <c r="B18" s="147">
        <f>'4B_CH4 emissions'!G24</f>
        <v>2.0113407168018279E-3</v>
      </c>
      <c r="C18" s="148">
        <f t="shared" si="0"/>
        <v>4.2238155052838386E-2</v>
      </c>
      <c r="D18" s="149">
        <f>'4B_N2O emission'!E24</f>
        <v>1.5085055376013709E-4</v>
      </c>
      <c r="E18" s="148">
        <f t="shared" si="1"/>
        <v>4.6763671665642499E-2</v>
      </c>
      <c r="F18" s="150">
        <f t="shared" si="2"/>
        <v>8.9001826718480892E-2</v>
      </c>
    </row>
    <row r="19" spans="1:7">
      <c r="A19" s="160">
        <f>'4B_N2O emission'!B25</f>
        <v>2024</v>
      </c>
      <c r="B19" s="147">
        <f>'4B_CH4 emissions'!G25</f>
        <v>2.0724603790153689E-3</v>
      </c>
      <c r="C19" s="148">
        <f t="shared" si="0"/>
        <v>4.3521667959322746E-2</v>
      </c>
      <c r="D19" s="149">
        <f>'4B_N2O emission'!E25</f>
        <v>1.5543452842615266E-4</v>
      </c>
      <c r="E19" s="148">
        <f t="shared" si="1"/>
        <v>4.8184703812107328E-2</v>
      </c>
      <c r="F19" s="150">
        <f t="shared" si="2"/>
        <v>9.1706371771430067E-2</v>
      </c>
    </row>
    <row r="20" spans="1:7">
      <c r="A20" s="160">
        <f>'4B_N2O emission'!B26</f>
        <v>2025</v>
      </c>
      <c r="B20" s="147">
        <f>'4B_CH4 emissions'!G26</f>
        <v>2.1354301504778604E-3</v>
      </c>
      <c r="C20" s="148">
        <f t="shared" si="0"/>
        <v>4.4844033160035067E-2</v>
      </c>
      <c r="D20" s="149">
        <f>'4B_N2O emission'!E26</f>
        <v>1.6015726128583953E-4</v>
      </c>
      <c r="E20" s="148">
        <f t="shared" si="1"/>
        <v>4.9648750998610255E-2</v>
      </c>
      <c r="F20" s="150">
        <f t="shared" si="2"/>
        <v>9.4492784158645315E-2</v>
      </c>
    </row>
    <row r="21" spans="1:7">
      <c r="A21" s="160">
        <f>'4B_N2O emission'!B27</f>
        <v>2026</v>
      </c>
      <c r="B21" s="147">
        <f>'4B_CH4 emissions'!G27</f>
        <v>2.2003058429708577E-3</v>
      </c>
      <c r="C21" s="148">
        <f t="shared" si="0"/>
        <v>4.6206422702388013E-2</v>
      </c>
      <c r="D21" s="149">
        <f>'4B_N2O emission'!E27</f>
        <v>1.6502293822281432E-4</v>
      </c>
      <c r="E21" s="148">
        <f t="shared" si="1"/>
        <v>5.1157110849072436E-2</v>
      </c>
      <c r="F21" s="150">
        <f t="shared" si="2"/>
        <v>9.7363533551460449E-2</v>
      </c>
    </row>
    <row r="22" spans="1:7">
      <c r="A22" s="160">
        <f>'4B_N2O emission'!B28</f>
        <v>2027</v>
      </c>
      <c r="B22" s="147">
        <f>'4B_CH4 emissions'!G28</f>
        <v>2.2671449467962313E-3</v>
      </c>
      <c r="C22" s="148">
        <f t="shared" si="0"/>
        <v>4.7610043882720859E-2</v>
      </c>
      <c r="D22" s="149">
        <f>'4B_N2O emission'!E28</f>
        <v>1.7003587100971733E-4</v>
      </c>
      <c r="E22" s="148">
        <f t="shared" si="1"/>
        <v>5.2711120013012376E-2</v>
      </c>
      <c r="F22" s="150">
        <f t="shared" si="2"/>
        <v>0.10032116389573323</v>
      </c>
    </row>
    <row r="23" spans="1:7">
      <c r="A23" s="160">
        <f>'4B_N2O emission'!B29</f>
        <v>2028</v>
      </c>
      <c r="B23" s="147">
        <f>'4B_CH4 emissions'!G29</f>
        <v>2.3360066811186977E-3</v>
      </c>
      <c r="C23" s="148">
        <f t="shared" si="0"/>
        <v>4.9056140303492653E-2</v>
      </c>
      <c r="D23" s="149">
        <f>'4B_N2O emission'!E29</f>
        <v>1.7520050108390232E-4</v>
      </c>
      <c r="E23" s="148">
        <f t="shared" si="1"/>
        <v>5.4312155336009721E-2</v>
      </c>
      <c r="F23" s="150">
        <f t="shared" si="2"/>
        <v>0.10336829563950237</v>
      </c>
    </row>
    <row r="24" spans="1:7">
      <c r="A24" s="160">
        <f>'4B_N2O emission'!B30</f>
        <v>2029</v>
      </c>
      <c r="B24" s="147">
        <f>'4B_CH4 emissions'!G30</f>
        <v>2.4069520458145093E-3</v>
      </c>
      <c r="C24" s="148">
        <f t="shared" si="0"/>
        <v>5.0545992962104692E-2</v>
      </c>
      <c r="D24" s="149">
        <f>'4B_N2O emission'!E30</f>
        <v>1.8052140343608817E-4</v>
      </c>
      <c r="E24" s="148">
        <f t="shared" si="1"/>
        <v>5.596163506518733E-2</v>
      </c>
      <c r="F24" s="150">
        <f t="shared" si="2"/>
        <v>0.10650762802729202</v>
      </c>
    </row>
    <row r="25" spans="1:7">
      <c r="A25" s="160">
        <f>'4B_N2O emission'!B31</f>
        <v>2030</v>
      </c>
      <c r="B25" s="147">
        <f>'4B_CH4 emissions'!G31</f>
        <v>2.4791080000000003E-3</v>
      </c>
      <c r="C25" s="148">
        <f t="shared" si="0"/>
        <v>5.2061268000000008E-2</v>
      </c>
      <c r="D25" s="149">
        <f>'4B_N2O emission'!E31</f>
        <v>1.8593309999999998E-4</v>
      </c>
      <c r="E25" s="148">
        <f t="shared" si="1"/>
        <v>5.763926099999999E-2</v>
      </c>
      <c r="F25" s="150">
        <f t="shared" si="2"/>
        <v>0.10970052899999999</v>
      </c>
    </row>
    <row r="26" spans="1:7">
      <c r="A26" s="161"/>
      <c r="B26" s="151"/>
      <c r="C26" s="152"/>
      <c r="D26" s="153"/>
      <c r="E26" s="152"/>
      <c r="F26" s="154"/>
    </row>
    <row r="28" spans="1:7" ht="13.5" thickBot="1">
      <c r="A28" s="129" t="s">
        <v>266</v>
      </c>
    </row>
    <row r="29" spans="1:7" ht="16.5" customHeight="1" thickBot="1">
      <c r="A29" s="240" t="s">
        <v>259</v>
      </c>
      <c r="B29" s="242" t="s">
        <v>263</v>
      </c>
      <c r="C29" s="243"/>
      <c r="D29" s="243"/>
      <c r="E29" s="243"/>
      <c r="F29" s="243"/>
      <c r="G29" s="244"/>
    </row>
    <row r="30" spans="1:7" ht="14.25" customHeight="1" thickBot="1">
      <c r="A30" s="241"/>
      <c r="B30" s="242" t="s">
        <v>310</v>
      </c>
      <c r="C30" s="244"/>
      <c r="D30" s="242" t="s">
        <v>311</v>
      </c>
      <c r="E30" s="244"/>
      <c r="F30" s="162" t="s">
        <v>316</v>
      </c>
      <c r="G30" s="233" t="s">
        <v>312</v>
      </c>
    </row>
    <row r="31" spans="1:7" ht="15.75">
      <c r="A31" s="241"/>
      <c r="B31" s="163" t="s">
        <v>313</v>
      </c>
      <c r="C31" s="163" t="s">
        <v>314</v>
      </c>
      <c r="D31" s="163" t="s">
        <v>315</v>
      </c>
      <c r="E31" s="163" t="s">
        <v>314</v>
      </c>
      <c r="F31" s="163" t="s">
        <v>317</v>
      </c>
      <c r="G31" s="234"/>
    </row>
    <row r="32" spans="1:7">
      <c r="A32" s="160">
        <f t="shared" ref="A32:A42" si="3">A6</f>
        <v>2011</v>
      </c>
      <c r="B32" s="155">
        <f>'4C2_CH4_OpenBurning'!D11</f>
        <v>1.1792653600000001E-2</v>
      </c>
      <c r="C32" s="148">
        <f>B32*21</f>
        <v>0.24764572560000003</v>
      </c>
      <c r="D32" s="156">
        <f>'4C2_N2O_OpenBurning'!D12</f>
        <v>2.7213816000000001E-4</v>
      </c>
      <c r="E32" s="148">
        <f>D32*310</f>
        <v>8.4362829600000008E-2</v>
      </c>
      <c r="F32" s="136">
        <f>'4C2_CO2_OpenBurning'!M13</f>
        <v>0.31447187311130981</v>
      </c>
      <c r="G32" s="150">
        <f>C32+E32+F32</f>
        <v>0.64648042831130992</v>
      </c>
    </row>
    <row r="33" spans="1:7" ht="12.75" customHeight="1">
      <c r="A33" s="160">
        <f t="shared" si="3"/>
        <v>2012</v>
      </c>
      <c r="B33" s="155">
        <f>'4C2_CH4_OpenBurning'!D12</f>
        <v>1.1882749287500001E-2</v>
      </c>
      <c r="C33" s="148">
        <f t="shared" ref="C33:C51" si="4">B33*21</f>
        <v>0.24953773503750001</v>
      </c>
      <c r="D33" s="156">
        <f>'4C2_N2O_OpenBurning'!D13</f>
        <v>2.7421729125000002E-4</v>
      </c>
      <c r="E33" s="148">
        <f t="shared" ref="E33:E51" si="5">D33*310</f>
        <v>8.50073602875E-2</v>
      </c>
      <c r="F33" s="136">
        <f>'4C2_CO2_OpenBurning'!M14</f>
        <v>0.31687443326175596</v>
      </c>
      <c r="G33" s="150">
        <f t="shared" ref="G33:G51" si="6">C33+E33+F33</f>
        <v>0.65141952858675589</v>
      </c>
    </row>
    <row r="34" spans="1:7" ht="13.5" customHeight="1">
      <c r="A34" s="160">
        <f t="shared" si="3"/>
        <v>2013</v>
      </c>
      <c r="B34" s="155">
        <f>'4C2_CH4_OpenBurning'!D13</f>
        <v>1.1958894675E-2</v>
      </c>
      <c r="C34" s="148">
        <f t="shared" si="4"/>
        <v>0.25113678817500001</v>
      </c>
      <c r="D34" s="156">
        <f>'4C2_N2O_OpenBurning'!D14</f>
        <v>2.7597449249999999E-4</v>
      </c>
      <c r="E34" s="148">
        <f t="shared" si="5"/>
        <v>8.5552092674999997E-2</v>
      </c>
      <c r="F34" s="136">
        <f>'4C2_CO2_OpenBurning'!M15</f>
        <v>0.31890498409858475</v>
      </c>
      <c r="G34" s="150">
        <f t="shared" si="6"/>
        <v>0.65559386494858485</v>
      </c>
    </row>
    <row r="35" spans="1:7">
      <c r="A35" s="160">
        <f t="shared" si="3"/>
        <v>2014</v>
      </c>
      <c r="B35" s="155">
        <f>'4C2_CH4_OpenBurning'!D14</f>
        <v>1.2031469449999999E-2</v>
      </c>
      <c r="C35" s="148">
        <f t="shared" si="4"/>
        <v>0.25266085844999997</v>
      </c>
      <c r="D35" s="156">
        <f>'4C2_N2O_OpenBurning'!D15</f>
        <v>2.77649295E-4</v>
      </c>
      <c r="E35" s="148">
        <f t="shared" si="5"/>
        <v>8.6071281449999995E-2</v>
      </c>
      <c r="F35" s="136">
        <f>'4C2_CO2_OpenBurning'!M16</f>
        <v>0.32084031826585668</v>
      </c>
      <c r="G35" s="150">
        <f t="shared" si="6"/>
        <v>0.65957245816585663</v>
      </c>
    </row>
    <row r="36" spans="1:7">
      <c r="A36" s="160">
        <f t="shared" si="3"/>
        <v>2015</v>
      </c>
      <c r="B36" s="155">
        <f>'4C2_CH4_OpenBurning'!D15</f>
        <v>1.2110022925E-2</v>
      </c>
      <c r="C36" s="148">
        <f t="shared" si="4"/>
        <v>0.25431048142500001</v>
      </c>
      <c r="D36" s="156">
        <f>'4C2_N2O_OpenBurning'!D16</f>
        <v>2.7946206749999996E-4</v>
      </c>
      <c r="E36" s="148">
        <f t="shared" si="5"/>
        <v>8.6633240924999994E-2</v>
      </c>
      <c r="F36" s="136">
        <f>'4C2_CO2_OpenBurning'!M17</f>
        <v>0.32293508499610746</v>
      </c>
      <c r="G36" s="150">
        <f t="shared" si="6"/>
        <v>0.66387880734610749</v>
      </c>
    </row>
    <row r="37" spans="1:7">
      <c r="A37" s="160">
        <f t="shared" si="3"/>
        <v>2016</v>
      </c>
      <c r="B37" s="155">
        <f>'4C2_CH4_OpenBurning'!D16</f>
        <v>1.2148967512500001E-2</v>
      </c>
      <c r="C37" s="148">
        <f t="shared" si="4"/>
        <v>0.2551283177625</v>
      </c>
      <c r="D37" s="156">
        <f>'4C2_N2O_OpenBurning'!D17</f>
        <v>2.8036078875E-4</v>
      </c>
      <c r="E37" s="148">
        <f t="shared" si="5"/>
        <v>8.6911844512500003E-2</v>
      </c>
      <c r="F37" s="136">
        <f>'4C2_CO2_OpenBurning'!M18</f>
        <v>0.32397361099662292</v>
      </c>
      <c r="G37" s="150">
        <f t="shared" si="6"/>
        <v>0.66601377327162292</v>
      </c>
    </row>
    <row r="38" spans="1:7">
      <c r="A38" s="160">
        <f t="shared" si="3"/>
        <v>2017</v>
      </c>
      <c r="B38" s="155">
        <f>'4C2_CH4_OpenBurning'!D17</f>
        <v>1.2563117043749999E-2</v>
      </c>
      <c r="C38" s="148">
        <f t="shared" si="4"/>
        <v>0.26382545791874995</v>
      </c>
      <c r="D38" s="156">
        <f>'4C2_N2O_OpenBurning'!D18</f>
        <v>2.8991808562499999E-4</v>
      </c>
      <c r="E38" s="148">
        <f t="shared" si="5"/>
        <v>8.9874606543749999E-2</v>
      </c>
      <c r="F38" s="136">
        <f>'4C2_CO2_OpenBurning'!M19</f>
        <v>0.33501763749464181</v>
      </c>
      <c r="G38" s="150">
        <f t="shared" si="6"/>
        <v>0.68871770195714177</v>
      </c>
    </row>
    <row r="39" spans="1:7">
      <c r="A39" s="160">
        <f t="shared" si="3"/>
        <v>2018</v>
      </c>
      <c r="B39" s="155">
        <f>'4C2_CH4_OpenBurning'!D18</f>
        <v>1.2586429821874998E-2</v>
      </c>
      <c r="C39" s="148">
        <f t="shared" si="4"/>
        <v>0.26431502625937497</v>
      </c>
      <c r="D39" s="156">
        <f>'4C2_N2O_OpenBurning'!D19</f>
        <v>2.9045607281249998E-4</v>
      </c>
      <c r="E39" s="148">
        <f t="shared" si="5"/>
        <v>9.0041382571874995E-2</v>
      </c>
      <c r="F39" s="136">
        <f>'4C2_CO2_OpenBurning'!M20</f>
        <v>0.335639313773202</v>
      </c>
      <c r="G39" s="150">
        <f t="shared" si="6"/>
        <v>0.68999572260445197</v>
      </c>
    </row>
    <row r="40" spans="1:7">
      <c r="A40" s="160">
        <f t="shared" si="3"/>
        <v>2019</v>
      </c>
      <c r="B40" s="155">
        <f>'4C2_CH4_OpenBurning'!D19</f>
        <v>1.26097426E-2</v>
      </c>
      <c r="C40" s="148">
        <f t="shared" si="4"/>
        <v>0.2648045946</v>
      </c>
      <c r="D40" s="156">
        <f>'4C2_N2O_OpenBurning'!D20</f>
        <v>2.9099406000000002E-4</v>
      </c>
      <c r="E40" s="148">
        <f t="shared" si="5"/>
        <v>9.0208158600000005E-2</v>
      </c>
      <c r="F40" s="136">
        <f>'4C2_CO2_OpenBurning'!M21</f>
        <v>0.33626099005176213</v>
      </c>
      <c r="G40" s="150">
        <f t="shared" si="6"/>
        <v>0.69127374325176216</v>
      </c>
    </row>
    <row r="41" spans="1:7">
      <c r="A41" s="160">
        <f t="shared" si="3"/>
        <v>2020</v>
      </c>
      <c r="B41" s="155">
        <f>'4C2_CH4_OpenBurning'!D20</f>
        <v>1.2633055378125001E-2</v>
      </c>
      <c r="C41" s="148">
        <f t="shared" si="4"/>
        <v>0.26529416294062502</v>
      </c>
      <c r="D41" s="156">
        <f>'4C2_N2O_OpenBurning'!D21</f>
        <v>2.915320471875E-4</v>
      </c>
      <c r="E41" s="148">
        <f t="shared" si="5"/>
        <v>9.0374934628125E-2</v>
      </c>
      <c r="F41" s="136">
        <f>'4C2_CO2_OpenBurning'!M22</f>
        <v>0.33688266633032227</v>
      </c>
      <c r="G41" s="150">
        <f t="shared" si="6"/>
        <v>0.69255176389907236</v>
      </c>
    </row>
    <row r="42" spans="1:7">
      <c r="A42" s="160">
        <f t="shared" si="3"/>
        <v>2021</v>
      </c>
      <c r="B42" s="155">
        <f>'4C2_CH4_OpenBurning'!D21</f>
        <v>1.2656368156249998E-2</v>
      </c>
      <c r="C42" s="148">
        <f t="shared" si="4"/>
        <v>0.26578373128124999</v>
      </c>
      <c r="D42" s="156">
        <f>'4C2_N2O_OpenBurning'!D22</f>
        <v>2.9207003437499999E-4</v>
      </c>
      <c r="E42" s="148">
        <f t="shared" si="5"/>
        <v>9.0541710656249996E-2</v>
      </c>
      <c r="F42" s="136">
        <f>'4C2_CO2_OpenBurning'!M23</f>
        <v>0.33750434260888246</v>
      </c>
      <c r="G42" s="150">
        <f t="shared" si="6"/>
        <v>0.69382978454638244</v>
      </c>
    </row>
    <row r="43" spans="1:7">
      <c r="A43" s="160">
        <f t="shared" ref="A43:A51" si="7">A17</f>
        <v>2022</v>
      </c>
      <c r="B43" s="155">
        <f>'4C2_CH4_OpenBurning'!D22</f>
        <v>1.2679680934375E-2</v>
      </c>
      <c r="C43" s="148">
        <f t="shared" si="4"/>
        <v>0.26627329962187501</v>
      </c>
      <c r="D43" s="156">
        <f>'4C2_N2O_OpenBurning'!D23</f>
        <v>2.9260802156249997E-4</v>
      </c>
      <c r="E43" s="148">
        <f t="shared" si="5"/>
        <v>9.0708486684374992E-2</v>
      </c>
      <c r="F43" s="136">
        <f>'4C2_CO2_OpenBurning'!M24</f>
        <v>0.33812601888744265</v>
      </c>
      <c r="G43" s="150">
        <f t="shared" si="6"/>
        <v>0.69510780519369264</v>
      </c>
    </row>
    <row r="44" spans="1:7">
      <c r="A44" s="160">
        <f t="shared" si="7"/>
        <v>2023</v>
      </c>
      <c r="B44" s="155">
        <f>'4C2_CH4_OpenBurning'!D23</f>
        <v>1.2702993712499997E-2</v>
      </c>
      <c r="C44" s="148">
        <f t="shared" si="4"/>
        <v>0.26676286796249993</v>
      </c>
      <c r="D44" s="156">
        <f>'4C2_N2O_OpenBurning'!D24</f>
        <v>2.9314600874999995E-4</v>
      </c>
      <c r="E44" s="148">
        <f t="shared" si="5"/>
        <v>9.0875262712499988E-2</v>
      </c>
      <c r="F44" s="136">
        <f>'4C2_CO2_OpenBurning'!M25</f>
        <v>0.33874769516600273</v>
      </c>
      <c r="G44" s="150">
        <f t="shared" si="6"/>
        <v>0.69638582584100273</v>
      </c>
    </row>
    <row r="45" spans="1:7">
      <c r="A45" s="160">
        <f t="shared" si="7"/>
        <v>2024</v>
      </c>
      <c r="B45" s="155">
        <f>'4C2_CH4_OpenBurning'!D24</f>
        <v>1.2726306490625E-2</v>
      </c>
      <c r="C45" s="148">
        <f t="shared" si="4"/>
        <v>0.26725243630312501</v>
      </c>
      <c r="D45" s="156">
        <f>'4C2_N2O_OpenBurning'!D25</f>
        <v>2.9368399593749999E-4</v>
      </c>
      <c r="E45" s="148">
        <f t="shared" si="5"/>
        <v>9.1042038740624998E-2</v>
      </c>
      <c r="F45" s="136">
        <f>'4C2_CO2_OpenBurning'!M26</f>
        <v>0.33936937144456297</v>
      </c>
      <c r="G45" s="150">
        <f t="shared" si="6"/>
        <v>0.69766384648831292</v>
      </c>
    </row>
    <row r="46" spans="1:7">
      <c r="A46" s="160">
        <f t="shared" si="7"/>
        <v>2025</v>
      </c>
      <c r="B46" s="155">
        <f>'4C2_CH4_OpenBurning'!D25</f>
        <v>1.2749619268749998E-2</v>
      </c>
      <c r="C46" s="148">
        <f t="shared" si="4"/>
        <v>0.26774200464374998</v>
      </c>
      <c r="D46" s="156">
        <f>'4C2_N2O_OpenBurning'!D26</f>
        <v>2.9422198312500003E-4</v>
      </c>
      <c r="E46" s="148">
        <f t="shared" si="5"/>
        <v>9.1208814768750007E-2</v>
      </c>
      <c r="F46" s="136">
        <f>'4C2_CO2_OpenBurning'!M27</f>
        <v>0.33999104772312311</v>
      </c>
      <c r="G46" s="150">
        <f t="shared" si="6"/>
        <v>0.69894186713562312</v>
      </c>
    </row>
    <row r="47" spans="1:7">
      <c r="A47" s="160">
        <f t="shared" si="7"/>
        <v>2026</v>
      </c>
      <c r="B47" s="155">
        <f>'4C2_CH4_OpenBurning'!D26</f>
        <v>1.2772932046875001E-2</v>
      </c>
      <c r="C47" s="148">
        <f t="shared" si="4"/>
        <v>0.268231572984375</v>
      </c>
      <c r="D47" s="156">
        <f>'4C2_N2O_OpenBurning'!D27</f>
        <v>2.9475997031250001E-4</v>
      </c>
      <c r="E47" s="148">
        <f t="shared" si="5"/>
        <v>9.1375590796875003E-2</v>
      </c>
      <c r="F47" s="136">
        <f>'4C2_CO2_OpenBurning'!M28</f>
        <v>0.34061272400168335</v>
      </c>
      <c r="G47" s="150">
        <f t="shared" si="6"/>
        <v>0.70021988778293331</v>
      </c>
    </row>
    <row r="48" spans="1:7">
      <c r="A48" s="160">
        <f t="shared" si="7"/>
        <v>2027</v>
      </c>
      <c r="B48" s="155">
        <f>'4C2_CH4_OpenBurning'!D27</f>
        <v>1.2796244824999997E-2</v>
      </c>
      <c r="C48" s="148">
        <f t="shared" si="4"/>
        <v>0.26872114132499991</v>
      </c>
      <c r="D48" s="156">
        <f>'4C2_N2O_OpenBurning'!D28</f>
        <v>2.9529795749999994E-4</v>
      </c>
      <c r="E48" s="148">
        <f t="shared" si="5"/>
        <v>9.1542366824999985E-2</v>
      </c>
      <c r="F48" s="136">
        <f>'4C2_CO2_OpenBurning'!M29</f>
        <v>0.34123440028024338</v>
      </c>
      <c r="G48" s="150">
        <f t="shared" si="6"/>
        <v>0.70149790843024329</v>
      </c>
    </row>
    <row r="49" spans="1:7">
      <c r="A49" s="160">
        <f t="shared" si="7"/>
        <v>2028</v>
      </c>
      <c r="B49" s="155">
        <f>'4C2_CH4_OpenBurning'!D28</f>
        <v>1.2819557603124998E-2</v>
      </c>
      <c r="C49" s="148">
        <f t="shared" si="4"/>
        <v>0.26921070966562499</v>
      </c>
      <c r="D49" s="156">
        <f>'4C2_N2O_OpenBurning'!D29</f>
        <v>2.9583594468749993E-4</v>
      </c>
      <c r="E49" s="148">
        <f t="shared" si="5"/>
        <v>9.1709142853124981E-2</v>
      </c>
      <c r="F49" s="136">
        <f>'4C2_CO2_OpenBurning'!M30</f>
        <v>0.34185607655880362</v>
      </c>
      <c r="G49" s="150">
        <f t="shared" si="6"/>
        <v>0.7027759290775536</v>
      </c>
    </row>
    <row r="50" spans="1:7">
      <c r="A50" s="160">
        <f t="shared" si="7"/>
        <v>2029</v>
      </c>
      <c r="B50" s="155">
        <f>'4C2_CH4_OpenBurning'!D29</f>
        <v>1.284287038125E-2</v>
      </c>
      <c r="C50" s="148">
        <f t="shared" si="4"/>
        <v>0.26970027800625002</v>
      </c>
      <c r="D50" s="156">
        <f>'4C2_N2O_OpenBurning'!D30</f>
        <v>2.9637393187499997E-4</v>
      </c>
      <c r="E50" s="148">
        <f t="shared" si="5"/>
        <v>9.1875918881249991E-2</v>
      </c>
      <c r="F50" s="136">
        <f>'4C2_CO2_OpenBurning'!M31</f>
        <v>0.34247775283736381</v>
      </c>
      <c r="G50" s="150">
        <f t="shared" si="6"/>
        <v>0.70405394972486379</v>
      </c>
    </row>
    <row r="51" spans="1:7">
      <c r="A51" s="160">
        <f t="shared" si="7"/>
        <v>2030</v>
      </c>
      <c r="B51" s="155">
        <f>'4C2_CH4_OpenBurning'!D30</f>
        <v>1.2866183159374999E-2</v>
      </c>
      <c r="C51" s="148">
        <f t="shared" si="4"/>
        <v>0.27018984634687498</v>
      </c>
      <c r="D51" s="156">
        <f>'4C2_N2O_OpenBurning'!D31</f>
        <v>2.9691191906249995E-4</v>
      </c>
      <c r="E51" s="148">
        <f t="shared" si="5"/>
        <v>9.2042694909374986E-2</v>
      </c>
      <c r="F51" s="136">
        <f>'4C2_CO2_OpenBurning'!M32</f>
        <v>0.343099429115924</v>
      </c>
      <c r="G51" s="150">
        <f t="shared" si="6"/>
        <v>0.70533197037217399</v>
      </c>
    </row>
    <row r="52" spans="1:7">
      <c r="A52" s="161"/>
      <c r="B52" s="157"/>
      <c r="C52" s="158"/>
      <c r="D52" s="157"/>
      <c r="E52" s="158"/>
      <c r="F52" s="158"/>
    </row>
    <row r="53" spans="1:7">
      <c r="A53" s="161"/>
      <c r="B53" s="157"/>
      <c r="C53" s="158"/>
      <c r="D53" s="157"/>
      <c r="E53" s="158"/>
      <c r="F53" s="158"/>
    </row>
    <row r="54" spans="1:7" ht="13.5" thickBot="1">
      <c r="A54" s="130" t="s">
        <v>269</v>
      </c>
      <c r="B54" s="158"/>
      <c r="C54" s="157"/>
      <c r="D54" s="158"/>
    </row>
    <row r="55" spans="1:7" ht="14.25" customHeight="1" thickBot="1">
      <c r="A55" s="225" t="s">
        <v>259</v>
      </c>
      <c r="B55" s="227" t="s">
        <v>318</v>
      </c>
      <c r="C55" s="228"/>
      <c r="D55" s="164" t="s">
        <v>319</v>
      </c>
      <c r="E55" s="165"/>
      <c r="F55" s="166" t="s">
        <v>239</v>
      </c>
    </row>
    <row r="56" spans="1:7" ht="45" thickBot="1">
      <c r="A56" s="226"/>
      <c r="B56" s="167" t="s">
        <v>320</v>
      </c>
      <c r="C56" s="167" t="s">
        <v>321</v>
      </c>
      <c r="D56" s="168" t="s">
        <v>322</v>
      </c>
      <c r="E56" s="168" t="s">
        <v>323</v>
      </c>
      <c r="F56" s="169" t="s">
        <v>324</v>
      </c>
    </row>
    <row r="57" spans="1:7" ht="13.5" thickBot="1">
      <c r="A57" s="226"/>
      <c r="B57" s="229" t="s">
        <v>11</v>
      </c>
      <c r="C57" s="170" t="s">
        <v>12</v>
      </c>
      <c r="D57" s="171" t="s">
        <v>13</v>
      </c>
      <c r="E57" s="172" t="s">
        <v>14</v>
      </c>
      <c r="F57" s="173" t="s">
        <v>15</v>
      </c>
    </row>
    <row r="58" spans="1:7">
      <c r="A58" s="226"/>
      <c r="B58" s="230"/>
      <c r="C58" s="174" t="s">
        <v>260</v>
      </c>
      <c r="D58" s="175"/>
      <c r="E58" s="176" t="s">
        <v>261</v>
      </c>
      <c r="F58" s="177" t="s">
        <v>262</v>
      </c>
    </row>
    <row r="59" spans="1:7">
      <c r="A59" s="160">
        <f t="shared" ref="A59:A69" si="8">A32</f>
        <v>2011</v>
      </c>
      <c r="B59" s="136">
        <f>'4D1_CH4_Domestic_Wastewater'!N12</f>
        <v>0.14836661468160001</v>
      </c>
      <c r="C59" s="148">
        <f>B59*21</f>
        <v>3.1156989083136</v>
      </c>
      <c r="D59" s="178">
        <f>'4D1_Indirect_N2O'!G11</f>
        <v>5.0422577919999991E-3</v>
      </c>
      <c r="E59" s="148">
        <f>D59*310</f>
        <v>1.5630999155199996</v>
      </c>
      <c r="F59" s="179">
        <f>C59+E59</f>
        <v>4.6787988238335991</v>
      </c>
    </row>
    <row r="60" spans="1:7">
      <c r="A60" s="160">
        <f t="shared" si="8"/>
        <v>2012</v>
      </c>
      <c r="B60" s="136">
        <f>'4D1_CH4_Domestic_Wastewater'!N13</f>
        <v>0.14950013327759998</v>
      </c>
      <c r="C60" s="148">
        <f t="shared" ref="C60:C79" si="9">B60*21</f>
        <v>3.1395027988295996</v>
      </c>
      <c r="D60" s="178">
        <f>'4D1_Indirect_N2O'!G12</f>
        <v>4.897733940000001E-3</v>
      </c>
      <c r="E60" s="148">
        <f t="shared" ref="E60:E79" si="10">D60*310</f>
        <v>1.5182975214000003</v>
      </c>
      <c r="F60" s="179">
        <f t="shared" ref="F60:F79" si="11">C60+E60</f>
        <v>4.6578003202296001</v>
      </c>
    </row>
    <row r="61" spans="1:7">
      <c r="A61" s="160">
        <f t="shared" si="8"/>
        <v>2013</v>
      </c>
      <c r="B61" s="136">
        <f>'4D1_CH4_Domestic_Wastewater'!N14</f>
        <v>0.15045813931679999</v>
      </c>
      <c r="C61" s="148">
        <f t="shared" si="9"/>
        <v>3.1596209256528001</v>
      </c>
      <c r="D61" s="178">
        <f>'4D1_Indirect_N2O'!G13</f>
        <v>4.8594142080000003E-3</v>
      </c>
      <c r="E61" s="148">
        <f t="shared" si="10"/>
        <v>1.5064184044800002</v>
      </c>
      <c r="F61" s="179">
        <f t="shared" si="11"/>
        <v>4.6660393301328007</v>
      </c>
    </row>
    <row r="62" spans="1:7">
      <c r="A62" s="160">
        <f t="shared" si="8"/>
        <v>2014</v>
      </c>
      <c r="B62" s="136">
        <f>'4D1_CH4_Domestic_Wastewater'!N15</f>
        <v>0.15137122249919999</v>
      </c>
      <c r="C62" s="148">
        <f t="shared" si="9"/>
        <v>3.1787956724831998</v>
      </c>
      <c r="D62" s="178">
        <f>'4D1_Indirect_N2O'!G14</f>
        <v>4.9974354739047632E-3</v>
      </c>
      <c r="E62" s="148">
        <f t="shared" si="10"/>
        <v>1.5492049969104766</v>
      </c>
      <c r="F62" s="179">
        <f t="shared" si="11"/>
        <v>4.7280006693936762</v>
      </c>
    </row>
    <row r="63" spans="1:7">
      <c r="A63" s="160">
        <f t="shared" si="8"/>
        <v>2015</v>
      </c>
      <c r="B63" s="136">
        <f>'4D1_CH4_Domestic_Wastewater'!N16</f>
        <v>0.15235952534880001</v>
      </c>
      <c r="C63" s="148">
        <f t="shared" si="9"/>
        <v>3.1995500323248001</v>
      </c>
      <c r="D63" s="178">
        <f>'4D1_Indirect_N2O'!G15</f>
        <v>5.0300637346666673E-3</v>
      </c>
      <c r="E63" s="148">
        <f t="shared" si="10"/>
        <v>1.5593197577466669</v>
      </c>
      <c r="F63" s="179">
        <f t="shared" si="11"/>
        <v>4.7588697900714667</v>
      </c>
    </row>
    <row r="64" spans="1:7">
      <c r="A64" s="160">
        <f t="shared" si="8"/>
        <v>2016</v>
      </c>
      <c r="B64" s="136">
        <f>'4D1_CH4_Domestic_Wastewater'!N17</f>
        <v>0.15284949790320002</v>
      </c>
      <c r="C64" s="148">
        <f t="shared" si="9"/>
        <v>3.2098394559672005</v>
      </c>
      <c r="D64" s="178">
        <f>'4D1_Indirect_N2O'!G16</f>
        <v>5.0462399020000008E-3</v>
      </c>
      <c r="E64" s="148">
        <f t="shared" si="10"/>
        <v>1.5643343696200003</v>
      </c>
      <c r="F64" s="179">
        <f t="shared" si="11"/>
        <v>4.7741738255872006</v>
      </c>
    </row>
    <row r="65" spans="1:6">
      <c r="A65" s="160">
        <f t="shared" si="8"/>
        <v>2017</v>
      </c>
      <c r="B65" s="136">
        <f>'4D1_CH4_Domestic_Wastewater'!N18</f>
        <v>0.15806002693320001</v>
      </c>
      <c r="C65" s="148">
        <f t="shared" si="9"/>
        <v>3.3192605655972001</v>
      </c>
      <c r="D65" s="178">
        <f>'4D1_Indirect_N2O'!G17</f>
        <v>5.2182625769999994E-3</v>
      </c>
      <c r="E65" s="148">
        <f t="shared" si="10"/>
        <v>1.6176613988699997</v>
      </c>
      <c r="F65" s="179">
        <f t="shared" si="11"/>
        <v>4.9369219644671993</v>
      </c>
    </row>
    <row r="66" spans="1:6">
      <c r="A66" s="160">
        <f t="shared" si="8"/>
        <v>2018</v>
      </c>
      <c r="B66" s="136">
        <f>'4D1_CH4_Domestic_Wastewater'!N19</f>
        <v>0.1583533313994</v>
      </c>
      <c r="C66" s="148">
        <f t="shared" si="9"/>
        <v>3.3254199593873999</v>
      </c>
      <c r="D66" s="178">
        <f>'4D1_Indirect_N2O'!G18</f>
        <v>5.2279458584047625E-3</v>
      </c>
      <c r="E66" s="148">
        <f t="shared" si="10"/>
        <v>1.6206632161054764</v>
      </c>
      <c r="F66" s="179">
        <f t="shared" si="11"/>
        <v>4.946083175492876</v>
      </c>
    </row>
    <row r="67" spans="1:6">
      <c r="A67" s="160">
        <f t="shared" si="8"/>
        <v>2019</v>
      </c>
      <c r="B67" s="136">
        <f>'4D1_CH4_Domestic_Wastewater'!N20</f>
        <v>0.15864663586560002</v>
      </c>
      <c r="C67" s="148">
        <f t="shared" si="9"/>
        <v>3.3315793531776006</v>
      </c>
      <c r="D67" s="178">
        <f>'4D1_Indirect_N2O'!G19</f>
        <v>5.2376291398095248E-3</v>
      </c>
      <c r="E67" s="148">
        <f t="shared" si="10"/>
        <v>1.6236650333409526</v>
      </c>
      <c r="F67" s="179">
        <f t="shared" si="11"/>
        <v>4.9552443865185527</v>
      </c>
    </row>
    <row r="68" spans="1:6">
      <c r="A68" s="160">
        <f t="shared" si="8"/>
        <v>2020</v>
      </c>
      <c r="B68" s="136">
        <f>'4D1_CH4_Domestic_Wastewater'!N21</f>
        <v>0.15893994033180001</v>
      </c>
      <c r="C68" s="148">
        <f t="shared" si="9"/>
        <v>3.3377387469677999</v>
      </c>
      <c r="D68" s="178">
        <f>'4D1_Indirect_N2O'!G20</f>
        <v>5.2473124212142862E-3</v>
      </c>
      <c r="E68" s="148">
        <f t="shared" si="10"/>
        <v>1.6266668505764288</v>
      </c>
      <c r="F68" s="179">
        <f t="shared" si="11"/>
        <v>4.9644055975442285</v>
      </c>
    </row>
    <row r="69" spans="1:6">
      <c r="A69" s="160">
        <f t="shared" si="8"/>
        <v>2021</v>
      </c>
      <c r="B69" s="136">
        <f>'4D1_CH4_Domestic_Wastewater'!N22</f>
        <v>0.159233244798</v>
      </c>
      <c r="C69" s="148">
        <f t="shared" si="9"/>
        <v>3.3438981407579997</v>
      </c>
      <c r="D69" s="178">
        <f>'4D1_Indirect_N2O'!G21</f>
        <v>5.2569957026190476E-3</v>
      </c>
      <c r="E69" s="148">
        <f t="shared" si="10"/>
        <v>1.6296686678119048</v>
      </c>
      <c r="F69" s="179">
        <f t="shared" si="11"/>
        <v>4.9735668085699043</v>
      </c>
    </row>
    <row r="70" spans="1:6">
      <c r="A70" s="160">
        <f t="shared" ref="A70:A78" si="12">A43</f>
        <v>2022</v>
      </c>
      <c r="B70" s="136">
        <f>'4D1_CH4_Domestic_Wastewater'!N23</f>
        <v>0.15952654926420001</v>
      </c>
      <c r="C70" s="148">
        <f t="shared" si="9"/>
        <v>3.3500575345482004</v>
      </c>
      <c r="D70" s="178">
        <f>'4D1_Indirect_N2O'!G22</f>
        <v>5.2666789840238107E-3</v>
      </c>
      <c r="E70" s="148">
        <f t="shared" si="10"/>
        <v>1.6326704850473812</v>
      </c>
      <c r="F70" s="179">
        <f t="shared" si="11"/>
        <v>4.9827280195955819</v>
      </c>
    </row>
    <row r="71" spans="1:6">
      <c r="A71" s="160">
        <f t="shared" si="12"/>
        <v>2023</v>
      </c>
      <c r="B71" s="136">
        <f>'4D1_CH4_Domestic_Wastewater'!N24</f>
        <v>0.1598198537304</v>
      </c>
      <c r="C71" s="148">
        <f t="shared" si="9"/>
        <v>3.3562169283384002</v>
      </c>
      <c r="D71" s="178">
        <f>'4D1_Indirect_N2O'!G23</f>
        <v>5.2763622654285721E-3</v>
      </c>
      <c r="E71" s="148">
        <f t="shared" si="10"/>
        <v>1.6356723022828574</v>
      </c>
      <c r="F71" s="179">
        <f t="shared" si="11"/>
        <v>4.9918892306212577</v>
      </c>
    </row>
    <row r="72" spans="1:6">
      <c r="A72" s="160">
        <f t="shared" si="12"/>
        <v>2024</v>
      </c>
      <c r="B72" s="136">
        <f>'4D1_CH4_Domestic_Wastewater'!N25</f>
        <v>0.16011315819660005</v>
      </c>
      <c r="C72" s="148">
        <f t="shared" si="9"/>
        <v>3.3623763221286009</v>
      </c>
      <c r="D72" s="178">
        <f>'4D1_Indirect_N2O'!G24</f>
        <v>5.2860455468333343E-3</v>
      </c>
      <c r="E72" s="148">
        <f t="shared" si="10"/>
        <v>1.6386741195183336</v>
      </c>
      <c r="F72" s="179">
        <f t="shared" si="11"/>
        <v>5.0010504416469344</v>
      </c>
    </row>
    <row r="73" spans="1:6">
      <c r="A73" s="160">
        <f t="shared" si="12"/>
        <v>2025</v>
      </c>
      <c r="B73" s="136">
        <f>'4D1_CH4_Domestic_Wastewater'!N26</f>
        <v>0.16040646266280001</v>
      </c>
      <c r="C73" s="148">
        <f t="shared" si="9"/>
        <v>3.3685357159188003</v>
      </c>
      <c r="D73" s="178">
        <f>'4D1_Indirect_N2O'!G25</f>
        <v>5.2957288282380957E-3</v>
      </c>
      <c r="E73" s="148">
        <f t="shared" si="10"/>
        <v>1.6416759367538096</v>
      </c>
      <c r="F73" s="179">
        <f t="shared" si="11"/>
        <v>5.0102116526726101</v>
      </c>
    </row>
    <row r="74" spans="1:6">
      <c r="A74" s="160">
        <f t="shared" si="12"/>
        <v>2026</v>
      </c>
      <c r="B74" s="136">
        <f>'4D1_CH4_Domestic_Wastewater'!N27</f>
        <v>0.160699767129</v>
      </c>
      <c r="C74" s="148">
        <f t="shared" si="9"/>
        <v>3.3746951097090001</v>
      </c>
      <c r="D74" s="178">
        <f>'4D1_Indirect_N2O'!G26</f>
        <v>5.3054121096428571E-3</v>
      </c>
      <c r="E74" s="148">
        <f t="shared" si="10"/>
        <v>1.6446777539892856</v>
      </c>
      <c r="F74" s="179">
        <f t="shared" si="11"/>
        <v>5.0193728636982859</v>
      </c>
    </row>
    <row r="75" spans="1:6">
      <c r="A75" s="160">
        <f t="shared" si="12"/>
        <v>2027</v>
      </c>
      <c r="B75" s="136">
        <f>'4D1_CH4_Domestic_Wastewater'!N28</f>
        <v>0.16099307159519999</v>
      </c>
      <c r="C75" s="148">
        <f t="shared" si="9"/>
        <v>3.3808545034991999</v>
      </c>
      <c r="D75" s="178">
        <f>'4D1_Indirect_N2O'!G27</f>
        <v>5.3150953910476202E-3</v>
      </c>
      <c r="E75" s="148">
        <f t="shared" si="10"/>
        <v>1.6476795712247623</v>
      </c>
      <c r="F75" s="179">
        <f t="shared" si="11"/>
        <v>5.0285340747239626</v>
      </c>
    </row>
    <row r="76" spans="1:6">
      <c r="A76" s="160">
        <f t="shared" si="12"/>
        <v>2028</v>
      </c>
      <c r="B76" s="136">
        <f>'4D1_CH4_Domestic_Wastewater'!N29</f>
        <v>0.16128637606139998</v>
      </c>
      <c r="C76" s="148">
        <f t="shared" si="9"/>
        <v>3.3870138972893997</v>
      </c>
      <c r="D76" s="178">
        <f>'4D1_Indirect_N2O'!G28</f>
        <v>5.3247786724523816E-3</v>
      </c>
      <c r="E76" s="148">
        <f t="shared" si="10"/>
        <v>1.6506813884602383</v>
      </c>
      <c r="F76" s="179">
        <f t="shared" si="11"/>
        <v>5.0376952857496384</v>
      </c>
    </row>
    <row r="77" spans="1:6">
      <c r="A77" s="160">
        <f t="shared" si="12"/>
        <v>2029</v>
      </c>
      <c r="B77" s="136">
        <f>'4D1_CH4_Domestic_Wastewater'!N30</f>
        <v>0.16157968052760002</v>
      </c>
      <c r="C77" s="148">
        <f t="shared" si="9"/>
        <v>3.3931732910796004</v>
      </c>
      <c r="D77" s="178">
        <f>'4D1_Indirect_N2O'!G29</f>
        <v>5.334461953857143E-3</v>
      </c>
      <c r="E77" s="148">
        <f t="shared" si="10"/>
        <v>1.6536832056957143</v>
      </c>
      <c r="F77" s="179">
        <f t="shared" si="11"/>
        <v>5.0468564967753142</v>
      </c>
    </row>
    <row r="78" spans="1:6">
      <c r="A78" s="160">
        <f t="shared" si="12"/>
        <v>2030</v>
      </c>
      <c r="B78" s="136">
        <f>'4D1_CH4_Domestic_Wastewater'!N31</f>
        <v>0.16187298499379998</v>
      </c>
      <c r="C78" s="148">
        <f t="shared" si="9"/>
        <v>3.3993326848697998</v>
      </c>
      <c r="D78" s="178">
        <f>'4D1_Indirect_N2O'!G30</f>
        <v>5.3441452352619052E-3</v>
      </c>
      <c r="E78" s="148">
        <f t="shared" si="10"/>
        <v>1.6566850229311907</v>
      </c>
      <c r="F78" s="179">
        <f t="shared" si="11"/>
        <v>5.05601770780099</v>
      </c>
    </row>
    <row r="79" spans="1:6">
      <c r="A79" s="160"/>
      <c r="B79" s="136">
        <f>'4D1_CH4_Domestic_Wastewater'!N32</f>
        <v>0</v>
      </c>
      <c r="C79" s="148">
        <f t="shared" si="9"/>
        <v>0</v>
      </c>
      <c r="D79" s="180">
        <f>'4D1_Indirect_N2O'!G31</f>
        <v>0</v>
      </c>
      <c r="E79" s="148">
        <f t="shared" si="10"/>
        <v>0</v>
      </c>
      <c r="F79" s="179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10" zoomScaleNormal="100" workbookViewId="0">
      <selection activeCell="C12" sqref="C12:C3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5" t="s">
        <v>1</v>
      </c>
      <c r="C2" s="195"/>
      <c r="D2" s="195"/>
      <c r="E2" s="195"/>
      <c r="F2" s="195"/>
      <c r="G2" s="195"/>
    </row>
    <row r="3" spans="1:7">
      <c r="A3" s="75" t="s">
        <v>2</v>
      </c>
      <c r="B3" s="195" t="s">
        <v>34</v>
      </c>
      <c r="C3" s="195"/>
      <c r="D3" s="195"/>
      <c r="E3" s="195"/>
      <c r="F3" s="195"/>
      <c r="G3" s="195"/>
    </row>
    <row r="4" spans="1:7" ht="13.5" customHeight="1">
      <c r="A4" s="75" t="s">
        <v>4</v>
      </c>
      <c r="B4" s="195" t="s">
        <v>35</v>
      </c>
      <c r="C4" s="195"/>
      <c r="D4" s="195"/>
      <c r="E4" s="195"/>
      <c r="F4" s="195"/>
      <c r="G4" s="195"/>
    </row>
    <row r="5" spans="1:7">
      <c r="A5" s="75" t="s">
        <v>6</v>
      </c>
      <c r="B5" s="195" t="s">
        <v>56</v>
      </c>
      <c r="C5" s="195"/>
      <c r="D5" s="195"/>
      <c r="E5" s="195"/>
      <c r="F5" s="195"/>
      <c r="G5" s="195"/>
    </row>
    <row r="6" spans="1:7">
      <c r="A6" s="247" t="s">
        <v>8</v>
      </c>
      <c r="B6" s="247"/>
      <c r="C6" s="247"/>
      <c r="D6" s="247"/>
      <c r="E6" s="247"/>
      <c r="F6" s="247"/>
      <c r="G6" s="247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91" t="s">
        <v>259</v>
      </c>
      <c r="B8" s="59" t="s">
        <v>59</v>
      </c>
      <c r="C8" s="134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48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48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49"/>
      <c r="B11" s="70"/>
      <c r="C11" s="70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0">
        <f>'[1]timbulan sampah'!B5</f>
        <v>142016</v>
      </c>
      <c r="C12" s="183">
        <v>0.35</v>
      </c>
      <c r="D12" s="181">
        <v>0.2</v>
      </c>
      <c r="E12" s="42">
        <v>0.5</v>
      </c>
      <c r="F12" s="79">
        <v>365</v>
      </c>
      <c r="G12" s="81">
        <f>B12*C12*D12*E12*F12*1000/(10^9)</f>
        <v>1.8142544000000003</v>
      </c>
    </row>
    <row r="13" spans="1:7">
      <c r="A13" s="53">
        <f>'4B_N2O emission'!B13</f>
        <v>2012</v>
      </c>
      <c r="B13" s="80">
        <f>'[1]timbulan sampah'!B6</f>
        <v>143101</v>
      </c>
      <c r="C13" s="183">
        <v>0.35</v>
      </c>
      <c r="D13" s="44">
        <v>0.2</v>
      </c>
      <c r="E13" s="44">
        <v>0.5</v>
      </c>
      <c r="F13" s="53">
        <v>365</v>
      </c>
      <c r="G13" s="82">
        <f t="shared" ref="G13:G32" si="0">B13*C13*D13*E13*F13*1000/(10^9)</f>
        <v>1.828115275</v>
      </c>
    </row>
    <row r="14" spans="1:7">
      <c r="A14" s="53">
        <f>'4B_N2O emission'!B14</f>
        <v>2013</v>
      </c>
      <c r="B14" s="80">
        <f>'[1]timbulan sampah'!B7</f>
        <v>144018</v>
      </c>
      <c r="C14" s="183">
        <v>0.35</v>
      </c>
      <c r="D14" s="44">
        <v>0.2</v>
      </c>
      <c r="E14" s="44">
        <v>0.5</v>
      </c>
      <c r="F14" s="53">
        <v>365</v>
      </c>
      <c r="G14" s="82">
        <f t="shared" si="0"/>
        <v>1.8398299499999999</v>
      </c>
    </row>
    <row r="15" spans="1:7">
      <c r="A15" s="53">
        <f>'4B_N2O emission'!B15</f>
        <v>2014</v>
      </c>
      <c r="B15" s="80">
        <f>'[1]timbulan sampah'!B8</f>
        <v>144892</v>
      </c>
      <c r="C15" s="183">
        <v>0.35</v>
      </c>
      <c r="D15" s="44">
        <v>0.2</v>
      </c>
      <c r="E15" s="44">
        <v>0.5</v>
      </c>
      <c r="F15" s="53">
        <v>365</v>
      </c>
      <c r="G15" s="82">
        <f t="shared" si="0"/>
        <v>1.8509952999999999</v>
      </c>
    </row>
    <row r="16" spans="1:7">
      <c r="A16" s="53">
        <f>'4B_N2O emission'!B16</f>
        <v>2015</v>
      </c>
      <c r="B16" s="80">
        <f>'[1]timbulan sampah'!B9</f>
        <v>145838</v>
      </c>
      <c r="C16" s="183">
        <v>0.35</v>
      </c>
      <c r="D16" s="44">
        <v>0.2</v>
      </c>
      <c r="E16" s="44">
        <v>0.5</v>
      </c>
      <c r="F16" s="53">
        <v>365</v>
      </c>
      <c r="G16" s="82">
        <f t="shared" si="0"/>
        <v>1.86308045</v>
      </c>
    </row>
    <row r="17" spans="1:7">
      <c r="A17" s="53">
        <f>'4B_N2O emission'!B17</f>
        <v>2016</v>
      </c>
      <c r="B17" s="80">
        <f>'[1]timbulan sampah'!B10</f>
        <v>146307</v>
      </c>
      <c r="C17" s="183">
        <v>0.35</v>
      </c>
      <c r="D17" s="44">
        <v>0.2</v>
      </c>
      <c r="E17" s="44">
        <v>0.5</v>
      </c>
      <c r="F17" s="53">
        <v>365</v>
      </c>
      <c r="G17" s="82">
        <f t="shared" si="0"/>
        <v>1.8690719250000001</v>
      </c>
    </row>
    <row r="18" spans="1:7">
      <c r="A18" s="53">
        <f>'4B_N2O emission'!B18</f>
        <v>2017</v>
      </c>
      <c r="B18" s="80">
        <f>'[1]timbulan sampah'!B11</f>
        <v>151294.5</v>
      </c>
      <c r="C18" s="183">
        <v>0.35</v>
      </c>
      <c r="D18" s="44">
        <v>0.2</v>
      </c>
      <c r="E18" s="44">
        <v>0.5</v>
      </c>
      <c r="F18" s="53">
        <v>365</v>
      </c>
      <c r="G18" s="82">
        <f t="shared" si="0"/>
        <v>1.9327872374999999</v>
      </c>
    </row>
    <row r="19" spans="1:7">
      <c r="A19" s="53">
        <f>'4B_N2O emission'!B19</f>
        <v>2018</v>
      </c>
      <c r="B19" s="80">
        <f>'[1]timbulan sampah'!B12</f>
        <v>151575.25</v>
      </c>
      <c r="C19" s="183">
        <v>0.35</v>
      </c>
      <c r="D19" s="44">
        <v>0.2</v>
      </c>
      <c r="E19" s="44">
        <v>0.5</v>
      </c>
      <c r="F19" s="53">
        <v>365</v>
      </c>
      <c r="G19" s="82">
        <f t="shared" si="0"/>
        <v>1.9363738187499999</v>
      </c>
    </row>
    <row r="20" spans="1:7">
      <c r="A20" s="53">
        <f>'4B_N2O emission'!B20</f>
        <v>2019</v>
      </c>
      <c r="B20" s="80">
        <f>'[1]timbulan sampah'!B13</f>
        <v>151856</v>
      </c>
      <c r="C20" s="183">
        <v>0.35</v>
      </c>
      <c r="D20" s="44">
        <v>0.2</v>
      </c>
      <c r="E20" s="44">
        <v>0.5</v>
      </c>
      <c r="F20" s="53">
        <v>365</v>
      </c>
      <c r="G20" s="82">
        <f t="shared" si="0"/>
        <v>1.9399603999999999</v>
      </c>
    </row>
    <row r="21" spans="1:7">
      <c r="A21" s="53">
        <f>'4B_N2O emission'!B21</f>
        <v>2020</v>
      </c>
      <c r="B21" s="80">
        <f>'[1]timbulan sampah'!B14</f>
        <v>152136.75</v>
      </c>
      <c r="C21" s="183">
        <v>0.35</v>
      </c>
      <c r="D21" s="44">
        <v>0.2</v>
      </c>
      <c r="E21" s="44">
        <v>0.5</v>
      </c>
      <c r="F21" s="53">
        <v>365</v>
      </c>
      <c r="G21" s="82">
        <f t="shared" si="0"/>
        <v>1.9435469812499999</v>
      </c>
    </row>
    <row r="22" spans="1:7">
      <c r="A22" s="53">
        <f>'4B_N2O emission'!B22</f>
        <v>2021</v>
      </c>
      <c r="B22" s="80">
        <f>'[1]timbulan sampah'!B15</f>
        <v>152417.5</v>
      </c>
      <c r="C22" s="183">
        <v>0.35</v>
      </c>
      <c r="D22" s="44">
        <v>0.2</v>
      </c>
      <c r="E22" s="44">
        <v>0.5</v>
      </c>
      <c r="F22" s="53">
        <v>365</v>
      </c>
      <c r="G22" s="82">
        <f t="shared" si="0"/>
        <v>1.9471335624999999</v>
      </c>
    </row>
    <row r="23" spans="1:7">
      <c r="A23" s="53">
        <f>'4B_N2O emission'!B23</f>
        <v>2022</v>
      </c>
      <c r="B23" s="80">
        <f>'[1]timbulan sampah'!B16</f>
        <v>152698.25</v>
      </c>
      <c r="C23" s="183">
        <v>0.35</v>
      </c>
      <c r="D23" s="44">
        <v>0.2</v>
      </c>
      <c r="E23" s="44">
        <v>0.5</v>
      </c>
      <c r="F23" s="53">
        <v>365</v>
      </c>
      <c r="G23" s="82">
        <f t="shared" si="0"/>
        <v>1.9507201437499999</v>
      </c>
    </row>
    <row r="24" spans="1:7">
      <c r="A24" s="53">
        <f>'4B_N2O emission'!B24</f>
        <v>2023</v>
      </c>
      <c r="B24" s="80">
        <f>'[1]timbulan sampah'!B17</f>
        <v>152979</v>
      </c>
      <c r="C24" s="183">
        <v>0.35</v>
      </c>
      <c r="D24" s="44">
        <v>0.2</v>
      </c>
      <c r="E24" s="44">
        <v>0.5</v>
      </c>
      <c r="F24" s="53">
        <v>365</v>
      </c>
      <c r="G24" s="82">
        <f t="shared" si="0"/>
        <v>1.9543067249999997</v>
      </c>
    </row>
    <row r="25" spans="1:7">
      <c r="A25" s="53">
        <f>'4B_N2O emission'!B25</f>
        <v>2024</v>
      </c>
      <c r="B25" s="80">
        <f>'[1]timbulan sampah'!B18</f>
        <v>153259.75</v>
      </c>
      <c r="C25" s="183">
        <v>0.35</v>
      </c>
      <c r="D25" s="44">
        <v>0.2</v>
      </c>
      <c r="E25" s="44">
        <v>0.5</v>
      </c>
      <c r="F25" s="53">
        <v>365</v>
      </c>
      <c r="G25" s="82">
        <f t="shared" si="0"/>
        <v>1.9578933062500001</v>
      </c>
    </row>
    <row r="26" spans="1:7">
      <c r="A26" s="53">
        <f>'4B_N2O emission'!B26</f>
        <v>2025</v>
      </c>
      <c r="B26" s="80">
        <f>'[1]timbulan sampah'!B19</f>
        <v>153540.5</v>
      </c>
      <c r="C26" s="183">
        <v>0.35</v>
      </c>
      <c r="D26" s="44">
        <v>0.2</v>
      </c>
      <c r="E26" s="44">
        <v>0.5</v>
      </c>
      <c r="F26" s="53">
        <v>365</v>
      </c>
      <c r="G26" s="82">
        <f t="shared" si="0"/>
        <v>1.9614798874999999</v>
      </c>
    </row>
    <row r="27" spans="1:7">
      <c r="A27" s="53">
        <f>'4B_N2O emission'!B27</f>
        <v>2026</v>
      </c>
      <c r="B27" s="80">
        <f>'[1]timbulan sampah'!B20</f>
        <v>153821.25</v>
      </c>
      <c r="C27" s="183">
        <v>0.35</v>
      </c>
      <c r="D27" s="44">
        <v>0.2</v>
      </c>
      <c r="E27" s="44">
        <v>0.5</v>
      </c>
      <c r="F27" s="53">
        <v>365</v>
      </c>
      <c r="G27" s="82">
        <f t="shared" si="0"/>
        <v>1.9650664687500001</v>
      </c>
    </row>
    <row r="28" spans="1:7">
      <c r="A28" s="53">
        <f>'4B_N2O emission'!B28</f>
        <v>2027</v>
      </c>
      <c r="B28" s="80">
        <f>'[1]timbulan sampah'!B21</f>
        <v>154102</v>
      </c>
      <c r="C28" s="183">
        <v>0.35</v>
      </c>
      <c r="D28" s="44">
        <v>0.2</v>
      </c>
      <c r="E28" s="44">
        <v>0.5</v>
      </c>
      <c r="F28" s="53">
        <v>365</v>
      </c>
      <c r="G28" s="82">
        <f t="shared" si="0"/>
        <v>1.9686530499999997</v>
      </c>
    </row>
    <row r="29" spans="1:7">
      <c r="A29" s="53">
        <f>'4B_N2O emission'!B29</f>
        <v>2028</v>
      </c>
      <c r="B29" s="80">
        <f>'[1]timbulan sampah'!B22</f>
        <v>154382.75</v>
      </c>
      <c r="C29" s="183">
        <v>0.35</v>
      </c>
      <c r="D29" s="44">
        <v>0.2</v>
      </c>
      <c r="E29" s="44">
        <v>0.5</v>
      </c>
      <c r="F29" s="53">
        <v>365</v>
      </c>
      <c r="G29" s="82">
        <f t="shared" si="0"/>
        <v>1.9722396312499997</v>
      </c>
    </row>
    <row r="30" spans="1:7">
      <c r="A30" s="53">
        <f>'4B_N2O emission'!B30</f>
        <v>2029</v>
      </c>
      <c r="B30" s="80">
        <f>'[1]timbulan sampah'!B23</f>
        <v>154663.5</v>
      </c>
      <c r="C30" s="183">
        <v>0.35</v>
      </c>
      <c r="D30" s="44">
        <v>0.2</v>
      </c>
      <c r="E30" s="44">
        <v>0.5</v>
      </c>
      <c r="F30" s="53">
        <v>365</v>
      </c>
      <c r="G30" s="82">
        <f t="shared" si="0"/>
        <v>1.9758262124999999</v>
      </c>
    </row>
    <row r="31" spans="1:7">
      <c r="A31" s="53">
        <f>'4B_N2O emission'!B31</f>
        <v>2030</v>
      </c>
      <c r="B31" s="80">
        <f>'[1]timbulan sampah'!B24</f>
        <v>154944.25</v>
      </c>
      <c r="C31" s="183">
        <v>0.35</v>
      </c>
      <c r="D31" s="44">
        <v>0.2</v>
      </c>
      <c r="E31" s="44">
        <v>0.5</v>
      </c>
      <c r="F31" s="53">
        <v>365</v>
      </c>
      <c r="G31" s="82">
        <f t="shared" si="0"/>
        <v>1.9794127937499999</v>
      </c>
    </row>
    <row r="32" spans="1:7">
      <c r="A32" s="53">
        <f>'4B_N2O emission'!B32</f>
        <v>2031</v>
      </c>
      <c r="B32" s="80">
        <f>'[1]timbulan sampah'!B25</f>
        <v>0</v>
      </c>
      <c r="C32" s="183">
        <v>0.35</v>
      </c>
      <c r="D32" s="44">
        <v>0.2</v>
      </c>
      <c r="E32" s="78">
        <v>0.5</v>
      </c>
      <c r="F32" s="55">
        <v>365</v>
      </c>
      <c r="G32" s="83">
        <f t="shared" si="0"/>
        <v>0</v>
      </c>
    </row>
    <row r="33" spans="1:7" ht="27" customHeight="1">
      <c r="A33" s="245" t="s">
        <v>199</v>
      </c>
      <c r="B33" s="246"/>
      <c r="C33" s="246"/>
      <c r="D33" s="246"/>
      <c r="E33" s="246"/>
      <c r="F33" s="246"/>
      <c r="G33" s="246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13" sqref="M13:M32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4"/>
    <col min="12" max="12" width="14" style="84" customWidth="1"/>
    <col min="13" max="13" width="17.140625" style="6" customWidth="1"/>
    <col min="14" max="16384" width="9.140625" style="6"/>
  </cols>
  <sheetData>
    <row r="2" spans="1:13">
      <c r="A2" s="194" t="s">
        <v>0</v>
      </c>
      <c r="B2" s="194"/>
      <c r="C2" s="195" t="s">
        <v>1</v>
      </c>
      <c r="D2" s="195"/>
      <c r="E2" s="195"/>
      <c r="F2" s="195"/>
      <c r="G2" s="195"/>
      <c r="H2" s="195"/>
      <c r="I2" s="195"/>
    </row>
    <row r="3" spans="1:13">
      <c r="A3" s="194" t="s">
        <v>2</v>
      </c>
      <c r="B3" s="194"/>
      <c r="C3" s="195" t="s">
        <v>75</v>
      </c>
      <c r="D3" s="195"/>
      <c r="E3" s="195"/>
      <c r="F3" s="195"/>
      <c r="G3" s="195"/>
      <c r="H3" s="195"/>
      <c r="I3" s="195"/>
    </row>
    <row r="4" spans="1:13">
      <c r="A4" s="194" t="s">
        <v>4</v>
      </c>
      <c r="B4" s="194"/>
      <c r="C4" s="195" t="s">
        <v>76</v>
      </c>
      <c r="D4" s="195"/>
      <c r="E4" s="195"/>
      <c r="F4" s="195"/>
      <c r="G4" s="195"/>
      <c r="H4" s="195"/>
      <c r="I4" s="195"/>
    </row>
    <row r="5" spans="1:13" ht="14.25" customHeight="1">
      <c r="A5" s="194" t="s">
        <v>6</v>
      </c>
      <c r="B5" s="194"/>
      <c r="C5" s="195" t="s">
        <v>77</v>
      </c>
      <c r="D5" s="195"/>
      <c r="E5" s="195"/>
      <c r="F5" s="195"/>
      <c r="G5" s="195"/>
      <c r="H5" s="195"/>
      <c r="I5" s="195"/>
    </row>
    <row r="6" spans="1:13">
      <c r="A6" s="247" t="s">
        <v>8</v>
      </c>
      <c r="B6" s="247"/>
      <c r="C6" s="247"/>
      <c r="D6" s="247" t="s">
        <v>9</v>
      </c>
      <c r="E6" s="252"/>
      <c r="F6" s="252"/>
      <c r="G6" s="252"/>
      <c r="H6" s="252"/>
      <c r="I6" s="85"/>
    </row>
    <row r="7" spans="1:13">
      <c r="A7" s="258"/>
      <c r="B7" s="258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5" t="s">
        <v>84</v>
      </c>
      <c r="B8" s="205"/>
      <c r="C8" s="59" t="s">
        <v>85</v>
      </c>
      <c r="D8" s="258" t="s">
        <v>86</v>
      </c>
      <c r="E8" s="59" t="s">
        <v>87</v>
      </c>
      <c r="F8" s="59" t="s">
        <v>89</v>
      </c>
      <c r="G8" s="258" t="s">
        <v>91</v>
      </c>
      <c r="H8" s="258" t="s">
        <v>38</v>
      </c>
      <c r="I8" s="258" t="s">
        <v>92</v>
      </c>
      <c r="K8" s="259" t="s">
        <v>259</v>
      </c>
      <c r="L8" s="259" t="s">
        <v>267</v>
      </c>
      <c r="M8" s="259" t="s">
        <v>249</v>
      </c>
    </row>
    <row r="9" spans="1:13" ht="14.25" customHeight="1">
      <c r="A9" s="205"/>
      <c r="B9" s="205"/>
      <c r="C9" s="76" t="s">
        <v>37</v>
      </c>
      <c r="D9" s="248"/>
      <c r="E9" s="76" t="s">
        <v>88</v>
      </c>
      <c r="F9" s="76" t="s">
        <v>90</v>
      </c>
      <c r="G9" s="248"/>
      <c r="H9" s="248"/>
      <c r="I9" s="248"/>
      <c r="K9" s="259"/>
      <c r="L9" s="259"/>
      <c r="M9" s="259"/>
    </row>
    <row r="10" spans="1:13">
      <c r="A10" s="206"/>
      <c r="B10" s="206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59"/>
      <c r="L10" s="259"/>
      <c r="M10" s="259"/>
    </row>
    <row r="11" spans="1:13" ht="16.5" customHeight="1">
      <c r="A11" s="206"/>
      <c r="B11" s="206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59"/>
      <c r="L11" s="259"/>
      <c r="M11" s="259"/>
    </row>
    <row r="12" spans="1:13" ht="18" customHeight="1" thickBot="1">
      <c r="A12" s="260"/>
      <c r="B12" s="260"/>
      <c r="C12" s="5" t="s">
        <v>93</v>
      </c>
      <c r="D12" s="5"/>
      <c r="E12" s="5"/>
      <c r="F12" s="5"/>
      <c r="G12" s="5"/>
      <c r="H12" s="5"/>
      <c r="I12" s="5" t="s">
        <v>94</v>
      </c>
      <c r="K12" s="259"/>
      <c r="L12" s="259"/>
      <c r="M12" s="259"/>
    </row>
    <row r="13" spans="1:13" ht="14.25" customHeight="1" thickTop="1">
      <c r="A13" s="257" t="s">
        <v>95</v>
      </c>
      <c r="B13" s="53" t="s">
        <v>203</v>
      </c>
      <c r="C13" s="86">
        <f>'4A_DOC'!$B$39*$L$13</f>
        <v>1.2044834961600002</v>
      </c>
      <c r="D13" s="87">
        <v>0.4</v>
      </c>
      <c r="E13" s="87">
        <v>0.38</v>
      </c>
      <c r="F13" s="34">
        <v>0</v>
      </c>
      <c r="G13" s="88">
        <v>0.57999999999999996</v>
      </c>
      <c r="H13" s="87">
        <f>44/12</f>
        <v>3.6666666666666665</v>
      </c>
      <c r="I13" s="53">
        <f>C13*D13*E13*F13*G13*H13</f>
        <v>0</v>
      </c>
      <c r="K13" s="89">
        <f>'4B_N2O emission'!B12</f>
        <v>2011</v>
      </c>
      <c r="L13" s="92">
        <f>'4C1_Amount_Waste_OpenBurned'!G12</f>
        <v>1.8142544000000003</v>
      </c>
      <c r="M13" s="67">
        <f>I23</f>
        <v>0.31447187311130981</v>
      </c>
    </row>
    <row r="14" spans="1:13" ht="12.75" customHeight="1">
      <c r="A14" s="257"/>
      <c r="B14" s="53" t="s">
        <v>204</v>
      </c>
      <c r="C14" s="86">
        <f>'4A_DOC'!$B$40*$L$13</f>
        <v>0.23313169040000004</v>
      </c>
      <c r="D14" s="87">
        <v>0.9</v>
      </c>
      <c r="E14" s="87">
        <v>0.46</v>
      </c>
      <c r="F14" s="34">
        <f>1/100</f>
        <v>0.01</v>
      </c>
      <c r="G14" s="88">
        <v>0.57999999999999996</v>
      </c>
      <c r="H14" s="87">
        <f t="shared" ref="H14:H21" si="0">44/12</f>
        <v>3.6666666666666665</v>
      </c>
      <c r="I14" s="53">
        <f t="shared" ref="I14:I21" si="1">C14*D14*E14*F14*G14*H14</f>
        <v>2.0525846549577604E-3</v>
      </c>
      <c r="K14" s="89">
        <f>'4B_N2O emission'!B13</f>
        <v>2012</v>
      </c>
      <c r="L14" s="92">
        <f>'4C1_Amount_Waste_OpenBurned'!G13</f>
        <v>1.828115275</v>
      </c>
      <c r="M14" s="135">
        <f>I57</f>
        <v>0.31687443326175596</v>
      </c>
    </row>
    <row r="15" spans="1:13">
      <c r="A15" s="257"/>
      <c r="B15" s="53" t="s">
        <v>205</v>
      </c>
      <c r="C15" s="86">
        <f>'4A_DOC'!$B$41*$L$13</f>
        <v>0</v>
      </c>
      <c r="D15" s="87">
        <v>0.85</v>
      </c>
      <c r="E15" s="87">
        <v>0.5</v>
      </c>
      <c r="F15" s="34">
        <v>0</v>
      </c>
      <c r="G15" s="88">
        <v>0.57999999999999996</v>
      </c>
      <c r="H15" s="87">
        <f t="shared" si="0"/>
        <v>3.6666666666666665</v>
      </c>
      <c r="I15" s="53">
        <f t="shared" si="1"/>
        <v>0</v>
      </c>
      <c r="K15" s="89">
        <f>'4B_N2O emission'!B14</f>
        <v>2013</v>
      </c>
      <c r="L15" s="92">
        <f>'4C1_Amount_Waste_OpenBurned'!G14</f>
        <v>1.8398299499999999</v>
      </c>
      <c r="M15" s="135">
        <f>I87</f>
        <v>0.31890498409858475</v>
      </c>
    </row>
    <row r="16" spans="1:13">
      <c r="A16" s="257"/>
      <c r="B16" s="53" t="s">
        <v>47</v>
      </c>
      <c r="C16" s="86">
        <f>'4A_DOC'!$B$42*$L$13</f>
        <v>1.4695460640000005E-2</v>
      </c>
      <c r="D16" s="87">
        <v>0.8</v>
      </c>
      <c r="E16" s="87">
        <v>0.5</v>
      </c>
      <c r="F16" s="34">
        <f>20/100</f>
        <v>0.2</v>
      </c>
      <c r="G16" s="88">
        <v>0.57999999999999996</v>
      </c>
      <c r="H16" s="87">
        <f t="shared" si="0"/>
        <v>3.6666666666666665</v>
      </c>
      <c r="I16" s="53">
        <f t="shared" si="1"/>
        <v>2.5001877035520006E-3</v>
      </c>
      <c r="K16" s="89">
        <f>'4B_N2O emission'!B15</f>
        <v>2014</v>
      </c>
      <c r="L16" s="92">
        <f>'4C1_Amount_Waste_OpenBurned'!G15</f>
        <v>1.8509952999999999</v>
      </c>
      <c r="M16" s="135">
        <f>I118</f>
        <v>0.32084031826585668</v>
      </c>
    </row>
    <row r="17" spans="1:13" ht="13.5" customHeight="1">
      <c r="A17" s="257"/>
      <c r="B17" s="53" t="s">
        <v>206</v>
      </c>
      <c r="C17" s="86">
        <f>'4A_DOC'!$B$43*$L$13</f>
        <v>0</v>
      </c>
      <c r="D17" s="87">
        <v>0.84</v>
      </c>
      <c r="E17" s="87">
        <v>0.67</v>
      </c>
      <c r="F17" s="34">
        <f>20/100</f>
        <v>0.2</v>
      </c>
      <c r="G17" s="88">
        <v>0.57999999999999996</v>
      </c>
      <c r="H17" s="87">
        <f t="shared" si="0"/>
        <v>3.6666666666666665</v>
      </c>
      <c r="I17" s="53">
        <f t="shared" si="1"/>
        <v>0</v>
      </c>
      <c r="K17" s="89">
        <f>'4B_N2O emission'!B16</f>
        <v>2015</v>
      </c>
      <c r="L17" s="92">
        <f>'4C1_Amount_Waste_OpenBurned'!G16</f>
        <v>1.86308045</v>
      </c>
      <c r="M17" s="135">
        <f>I149</f>
        <v>0.32293508499610746</v>
      </c>
    </row>
    <row r="18" spans="1:13">
      <c r="A18" s="257"/>
      <c r="B18" s="53" t="s">
        <v>207</v>
      </c>
      <c r="C18" s="86">
        <f>'4A_DOC'!$B$44*$L$13</f>
        <v>0.19430664624000005</v>
      </c>
      <c r="D18" s="87">
        <v>1</v>
      </c>
      <c r="E18" s="87">
        <v>0.75</v>
      </c>
      <c r="F18" s="34">
        <f>100/100</f>
        <v>1</v>
      </c>
      <c r="G18" s="88">
        <v>0.57999999999999996</v>
      </c>
      <c r="H18" s="87">
        <f t="shared" si="0"/>
        <v>3.6666666666666665</v>
      </c>
      <c r="I18" s="53">
        <f t="shared" si="1"/>
        <v>0.30991910075280005</v>
      </c>
      <c r="K18" s="89">
        <f>'4B_N2O emission'!B17</f>
        <v>2016</v>
      </c>
      <c r="L18" s="92">
        <f>'4C1_Amount_Waste_OpenBurned'!G17</f>
        <v>1.8690719250000001</v>
      </c>
      <c r="M18" s="136">
        <f>I179</f>
        <v>0.32397361099662292</v>
      </c>
    </row>
    <row r="19" spans="1:13">
      <c r="A19" s="257"/>
      <c r="B19" s="53" t="s">
        <v>208</v>
      </c>
      <c r="C19" s="86">
        <f>'4A_DOC'!$B$45*$L$13</f>
        <v>3.2112302880000006E-2</v>
      </c>
      <c r="D19" s="87">
        <v>1</v>
      </c>
      <c r="E19" s="87">
        <v>0</v>
      </c>
      <c r="F19" s="34">
        <v>0</v>
      </c>
      <c r="G19" s="88">
        <v>0.57999999999999996</v>
      </c>
      <c r="H19" s="87">
        <f t="shared" si="0"/>
        <v>3.6666666666666665</v>
      </c>
      <c r="I19" s="53">
        <f t="shared" si="1"/>
        <v>0</v>
      </c>
      <c r="K19" s="89">
        <f>'4B_N2O emission'!B18</f>
        <v>2017</v>
      </c>
      <c r="L19" s="92">
        <f>'4C1_Amount_Waste_OpenBurned'!G18</f>
        <v>1.9327872374999999</v>
      </c>
      <c r="M19" s="135">
        <f>I209</f>
        <v>0.33501763749464181</v>
      </c>
    </row>
    <row r="20" spans="1:13">
      <c r="A20" s="257"/>
      <c r="B20" s="53" t="s">
        <v>209</v>
      </c>
      <c r="C20" s="86">
        <f>'4A_DOC'!$B$46*$L$13</f>
        <v>2.4129583520000004E-2</v>
      </c>
      <c r="D20" s="87">
        <v>1</v>
      </c>
      <c r="E20" s="87">
        <v>0</v>
      </c>
      <c r="F20" s="34">
        <v>0</v>
      </c>
      <c r="G20" s="88">
        <v>0.57999999999999996</v>
      </c>
      <c r="H20" s="87">
        <f t="shared" si="0"/>
        <v>3.6666666666666665</v>
      </c>
      <c r="I20" s="53">
        <f t="shared" si="1"/>
        <v>0</v>
      </c>
      <c r="K20" s="89">
        <f>'4B_N2O emission'!B19</f>
        <v>2018</v>
      </c>
      <c r="L20" s="92">
        <f>'4C1_Amount_Waste_OpenBurned'!G19</f>
        <v>1.9363738187499999</v>
      </c>
      <c r="M20" s="135">
        <f>I239</f>
        <v>0.335639313773202</v>
      </c>
    </row>
    <row r="21" spans="1:13">
      <c r="A21" s="257"/>
      <c r="B21" s="53" t="s">
        <v>210</v>
      </c>
      <c r="C21" s="86">
        <f>'4A_DOC'!$B$47*$L$13</f>
        <v>0.11266519824000001</v>
      </c>
      <c r="D21" s="87">
        <v>0.9</v>
      </c>
      <c r="E21" s="87">
        <v>0</v>
      </c>
      <c r="F21" s="34">
        <v>0</v>
      </c>
      <c r="G21" s="88">
        <v>0.57999999999999996</v>
      </c>
      <c r="H21" s="87">
        <f t="shared" si="0"/>
        <v>3.6666666666666665</v>
      </c>
      <c r="I21" s="53">
        <f t="shared" si="1"/>
        <v>0</v>
      </c>
      <c r="K21" s="89">
        <f>'4B_N2O emission'!B20</f>
        <v>2019</v>
      </c>
      <c r="L21" s="92">
        <f>'4C1_Amount_Waste_OpenBurned'!G20</f>
        <v>1.9399603999999999</v>
      </c>
      <c r="M21" s="135">
        <f>I269</f>
        <v>0.33626099005176213</v>
      </c>
    </row>
    <row r="22" spans="1:13">
      <c r="A22" s="257" t="s">
        <v>48</v>
      </c>
      <c r="B22" s="257"/>
      <c r="C22" s="7"/>
      <c r="D22" s="53"/>
      <c r="E22" s="53"/>
      <c r="F22" s="53"/>
      <c r="G22" s="53"/>
      <c r="H22" s="53"/>
      <c r="I22" s="53"/>
      <c r="K22" s="89">
        <f>'4B_N2O emission'!B21</f>
        <v>2020</v>
      </c>
      <c r="L22" s="92">
        <f>'4C1_Amount_Waste_OpenBurned'!G21</f>
        <v>1.9435469812499999</v>
      </c>
      <c r="M22" s="135">
        <f>I299</f>
        <v>0.33688266633032227</v>
      </c>
    </row>
    <row r="23" spans="1:13">
      <c r="A23" s="196" t="s">
        <v>270</v>
      </c>
      <c r="B23" s="197"/>
      <c r="C23" s="197"/>
      <c r="D23" s="197"/>
      <c r="E23" s="197"/>
      <c r="F23" s="197"/>
      <c r="G23" s="197"/>
      <c r="H23" s="198"/>
      <c r="I23" s="90">
        <f>SUM(I13:I22)</f>
        <v>0.31447187311130981</v>
      </c>
      <c r="K23" s="89">
        <f>'4B_N2O emission'!B22</f>
        <v>2021</v>
      </c>
      <c r="L23" s="92">
        <f>'4C1_Amount_Waste_OpenBurned'!G22</f>
        <v>1.9471335624999999</v>
      </c>
      <c r="M23" s="135">
        <f>I329</f>
        <v>0.33750434260888246</v>
      </c>
    </row>
    <row r="24" spans="1:13" ht="12.75" customHeight="1">
      <c r="A24" s="253" t="s">
        <v>53</v>
      </c>
      <c r="B24" s="254"/>
      <c r="C24" s="254"/>
      <c r="D24" s="254"/>
      <c r="E24" s="254"/>
      <c r="F24" s="254"/>
      <c r="G24" s="254"/>
      <c r="H24" s="254"/>
      <c r="I24" s="254"/>
      <c r="K24" s="89">
        <f>'4B_N2O emission'!B23</f>
        <v>2022</v>
      </c>
      <c r="L24" s="92">
        <f>'4C1_Amount_Waste_OpenBurned'!G23</f>
        <v>1.9507201437499999</v>
      </c>
      <c r="M24" s="135">
        <f>I359</f>
        <v>0.33812601888744265</v>
      </c>
    </row>
    <row r="25" spans="1:13" ht="12.75" customHeight="1">
      <c r="A25" s="255" t="s">
        <v>54</v>
      </c>
      <c r="B25" s="256"/>
      <c r="C25" s="256"/>
      <c r="D25" s="256"/>
      <c r="E25" s="256"/>
      <c r="F25" s="256"/>
      <c r="G25" s="256"/>
      <c r="H25" s="256"/>
      <c r="I25" s="256"/>
      <c r="K25" s="89">
        <f>'4B_N2O emission'!B24</f>
        <v>2023</v>
      </c>
      <c r="L25" s="92">
        <f>'4C1_Amount_Waste_OpenBurned'!G24</f>
        <v>1.9543067249999997</v>
      </c>
      <c r="M25" s="135">
        <f>I389</f>
        <v>0.33874769516600273</v>
      </c>
    </row>
    <row r="26" spans="1:13" ht="12.75" customHeight="1">
      <c r="A26" s="255" t="s">
        <v>55</v>
      </c>
      <c r="B26" s="256"/>
      <c r="C26" s="256"/>
      <c r="D26" s="256"/>
      <c r="E26" s="256"/>
      <c r="F26" s="256"/>
      <c r="G26" s="256"/>
      <c r="H26" s="256"/>
      <c r="I26" s="256"/>
      <c r="K26" s="89">
        <f>'4B_N2O emission'!B25</f>
        <v>2024</v>
      </c>
      <c r="L26" s="92">
        <f>'4C1_Amount_Waste_OpenBurned'!G25</f>
        <v>1.9578933062500001</v>
      </c>
      <c r="M26" s="67">
        <f>I419</f>
        <v>0.33936937144456297</v>
      </c>
    </row>
    <row r="27" spans="1:13" ht="12.75" customHeight="1">
      <c r="A27" s="255" t="s">
        <v>96</v>
      </c>
      <c r="B27" s="256"/>
      <c r="C27" s="256"/>
      <c r="D27" s="256"/>
      <c r="E27" s="256"/>
      <c r="F27" s="256"/>
      <c r="G27" s="256"/>
      <c r="H27" s="256"/>
      <c r="I27" s="256"/>
      <c r="K27" s="89">
        <f>'4B_N2O emission'!B26</f>
        <v>2025</v>
      </c>
      <c r="L27" s="92">
        <f>'4C1_Amount_Waste_OpenBurned'!G26</f>
        <v>1.9614798874999999</v>
      </c>
      <c r="M27" s="135">
        <f>I449</f>
        <v>0.33999104772312311</v>
      </c>
    </row>
    <row r="28" spans="1:13" ht="12.75" customHeight="1">
      <c r="A28" s="255" t="s">
        <v>97</v>
      </c>
      <c r="B28" s="256"/>
      <c r="C28" s="256"/>
      <c r="D28" s="256"/>
      <c r="E28" s="256"/>
      <c r="F28" s="256"/>
      <c r="G28" s="256"/>
      <c r="H28" s="256"/>
      <c r="I28" s="256"/>
      <c r="K28" s="89">
        <f>'4B_N2O emission'!B27</f>
        <v>2026</v>
      </c>
      <c r="L28" s="92">
        <f>'4C1_Amount_Waste_OpenBurned'!G27</f>
        <v>1.9650664687500001</v>
      </c>
      <c r="M28" s="135">
        <f>I479</f>
        <v>0.34061272400168335</v>
      </c>
    </row>
    <row r="29" spans="1:13">
      <c r="A29" s="250" t="s">
        <v>200</v>
      </c>
      <c r="B29" s="251"/>
      <c r="C29" s="251"/>
      <c r="D29" s="251"/>
      <c r="E29" s="251"/>
      <c r="F29" s="251"/>
      <c r="G29" s="251"/>
      <c r="H29" s="251"/>
      <c r="I29" s="251"/>
      <c r="K29" s="89">
        <f>'4B_N2O emission'!B28</f>
        <v>2027</v>
      </c>
      <c r="L29" s="92">
        <f>'4C1_Amount_Waste_OpenBurned'!G28</f>
        <v>1.9686530499999997</v>
      </c>
      <c r="M29" s="135">
        <f>I509</f>
        <v>0.34123440028024338</v>
      </c>
    </row>
    <row r="30" spans="1:13">
      <c r="K30" s="89">
        <f>'4B_N2O emission'!B29</f>
        <v>2028</v>
      </c>
      <c r="L30" s="92">
        <f>'4C1_Amount_Waste_OpenBurned'!G29</f>
        <v>1.9722396312499997</v>
      </c>
      <c r="M30" s="135">
        <f>I539</f>
        <v>0.34185607655880362</v>
      </c>
    </row>
    <row r="31" spans="1:13">
      <c r="K31" s="89">
        <f>'4B_N2O emission'!B30</f>
        <v>2029</v>
      </c>
      <c r="L31" s="92">
        <f>'4C1_Amount_Waste_OpenBurned'!G30</f>
        <v>1.9758262124999999</v>
      </c>
      <c r="M31" s="135">
        <f>I569</f>
        <v>0.34247775283736381</v>
      </c>
    </row>
    <row r="32" spans="1:13">
      <c r="K32" s="89">
        <f>'4B_N2O emission'!B31</f>
        <v>2030</v>
      </c>
      <c r="L32" s="92">
        <f>'4C1_Amount_Waste_OpenBurned'!G31</f>
        <v>1.9794127937499999</v>
      </c>
      <c r="M32" s="135">
        <f>I599</f>
        <v>0.343099429115924</v>
      </c>
    </row>
    <row r="33" spans="1:13">
      <c r="F33" s="96" t="s">
        <v>268</v>
      </c>
      <c r="K33" s="89">
        <f>'4B_N2O emission'!B32</f>
        <v>2031</v>
      </c>
      <c r="L33" s="92">
        <f>'4C1_Amount_Waste_OpenBurned'!G32</f>
        <v>0</v>
      </c>
      <c r="M33" s="94"/>
    </row>
    <row r="36" spans="1:13">
      <c r="A36" s="194" t="s">
        <v>0</v>
      </c>
      <c r="B36" s="194"/>
      <c r="C36" s="195" t="s">
        <v>1</v>
      </c>
      <c r="D36" s="195"/>
      <c r="E36" s="195"/>
      <c r="F36" s="195"/>
      <c r="G36" s="195"/>
      <c r="H36" s="195"/>
      <c r="I36" s="195"/>
    </row>
    <row r="37" spans="1:13">
      <c r="A37" s="194" t="s">
        <v>2</v>
      </c>
      <c r="B37" s="194"/>
      <c r="C37" s="195" t="s">
        <v>75</v>
      </c>
      <c r="D37" s="195"/>
      <c r="E37" s="195"/>
      <c r="F37" s="195"/>
      <c r="G37" s="195"/>
      <c r="H37" s="195"/>
      <c r="I37" s="195"/>
    </row>
    <row r="38" spans="1:13">
      <c r="A38" s="194" t="s">
        <v>4</v>
      </c>
      <c r="B38" s="194"/>
      <c r="C38" s="195" t="s">
        <v>76</v>
      </c>
      <c r="D38" s="195"/>
      <c r="E38" s="195"/>
      <c r="F38" s="195"/>
      <c r="G38" s="195"/>
      <c r="H38" s="195"/>
      <c r="I38" s="195"/>
    </row>
    <row r="39" spans="1:13">
      <c r="A39" s="194" t="s">
        <v>6</v>
      </c>
      <c r="B39" s="194"/>
      <c r="C39" s="195" t="s">
        <v>77</v>
      </c>
      <c r="D39" s="195"/>
      <c r="E39" s="195"/>
      <c r="F39" s="195"/>
      <c r="G39" s="195"/>
      <c r="H39" s="195"/>
      <c r="I39" s="195"/>
    </row>
    <row r="40" spans="1:13">
      <c r="A40" s="247" t="s">
        <v>8</v>
      </c>
      <c r="B40" s="247"/>
      <c r="C40" s="247"/>
      <c r="D40" s="247" t="s">
        <v>9</v>
      </c>
      <c r="E40" s="252"/>
      <c r="F40" s="252"/>
      <c r="G40" s="252"/>
      <c r="H40" s="252"/>
      <c r="I40" s="85"/>
    </row>
    <row r="41" spans="1:13">
      <c r="A41" s="258"/>
      <c r="B41" s="258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5" t="s">
        <v>84</v>
      </c>
      <c r="B42" s="205"/>
      <c r="C42" s="59" t="s">
        <v>85</v>
      </c>
      <c r="D42" s="258" t="s">
        <v>86</v>
      </c>
      <c r="E42" s="59" t="s">
        <v>87</v>
      </c>
      <c r="F42" s="59" t="s">
        <v>89</v>
      </c>
      <c r="G42" s="258" t="s">
        <v>91</v>
      </c>
      <c r="H42" s="258" t="s">
        <v>38</v>
      </c>
      <c r="I42" s="258" t="s">
        <v>92</v>
      </c>
    </row>
    <row r="43" spans="1:13" ht="14.25">
      <c r="A43" s="205"/>
      <c r="B43" s="205"/>
      <c r="C43" s="76" t="s">
        <v>37</v>
      </c>
      <c r="D43" s="248"/>
      <c r="E43" s="76" t="s">
        <v>88</v>
      </c>
      <c r="F43" s="76" t="s">
        <v>90</v>
      </c>
      <c r="G43" s="248"/>
      <c r="H43" s="248"/>
      <c r="I43" s="248"/>
    </row>
    <row r="44" spans="1:13">
      <c r="A44" s="206"/>
      <c r="B44" s="206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6"/>
      <c r="B45" s="206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60"/>
      <c r="B46" s="260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57" t="s">
        <v>95</v>
      </c>
      <c r="B47" s="53" t="s">
        <v>203</v>
      </c>
      <c r="C47" s="86">
        <f>'4A_DOC'!$B$39*$L$14</f>
        <v>1.2136857310725002</v>
      </c>
      <c r="D47" s="87">
        <v>0.4</v>
      </c>
      <c r="E47" s="87">
        <v>0.38</v>
      </c>
      <c r="F47" s="34">
        <v>0</v>
      </c>
      <c r="G47" s="88">
        <v>0.57999999999999996</v>
      </c>
      <c r="H47" s="87">
        <f>44/12</f>
        <v>3.6666666666666665</v>
      </c>
      <c r="I47" s="53">
        <f>C47*D47*E47*F47*G47*H47</f>
        <v>0</v>
      </c>
    </row>
    <row r="48" spans="1:13">
      <c r="A48" s="257"/>
      <c r="B48" s="53" t="s">
        <v>204</v>
      </c>
      <c r="C48" s="86">
        <f>'4A_DOC'!$B$40*$L$14</f>
        <v>0.23491281283750001</v>
      </c>
      <c r="D48" s="87">
        <v>0.9</v>
      </c>
      <c r="E48" s="87">
        <v>0.46</v>
      </c>
      <c r="F48" s="34">
        <f>1/100</f>
        <v>0.01</v>
      </c>
      <c r="G48" s="88">
        <v>0.57999999999999996</v>
      </c>
      <c r="H48" s="87">
        <f t="shared" ref="H48:H55" si="2">44/12</f>
        <v>3.6666666666666665</v>
      </c>
      <c r="I48" s="53">
        <f t="shared" ref="I48:I55" si="3">C48*D48*E48*F48*G48*H48</f>
        <v>2.0682663693464853E-3</v>
      </c>
    </row>
    <row r="49" spans="1:9">
      <c r="A49" s="257"/>
      <c r="B49" s="53" t="s">
        <v>205</v>
      </c>
      <c r="C49" s="86">
        <f>'4A_DOC'!$B$41*$L$14</f>
        <v>0</v>
      </c>
      <c r="D49" s="87">
        <v>0.85</v>
      </c>
      <c r="E49" s="87">
        <v>0.5</v>
      </c>
      <c r="F49" s="34">
        <v>0</v>
      </c>
      <c r="G49" s="88">
        <v>0.57999999999999996</v>
      </c>
      <c r="H49" s="87">
        <f t="shared" si="2"/>
        <v>3.6666666666666665</v>
      </c>
      <c r="I49" s="53">
        <f t="shared" si="3"/>
        <v>0</v>
      </c>
    </row>
    <row r="50" spans="1:9">
      <c r="A50" s="257"/>
      <c r="B50" s="53" t="s">
        <v>47</v>
      </c>
      <c r="C50" s="86">
        <f>'4A_DOC'!$B$42*$L$14</f>
        <v>1.4807733727500003E-2</v>
      </c>
      <c r="D50" s="87">
        <v>0.8</v>
      </c>
      <c r="E50" s="87">
        <v>0.5</v>
      </c>
      <c r="F50" s="34">
        <f>20/100</f>
        <v>0.2</v>
      </c>
      <c r="G50" s="88">
        <v>0.57999999999999996</v>
      </c>
      <c r="H50" s="87">
        <f t="shared" si="2"/>
        <v>3.6666666666666665</v>
      </c>
      <c r="I50" s="53">
        <f t="shared" si="3"/>
        <v>2.519289098172001E-3</v>
      </c>
    </row>
    <row r="51" spans="1:9">
      <c r="A51" s="257"/>
      <c r="B51" s="53" t="s">
        <v>206</v>
      </c>
      <c r="C51" s="86">
        <f>'4A_DOC'!$B$43*$L$14</f>
        <v>0</v>
      </c>
      <c r="D51" s="87">
        <v>0.84</v>
      </c>
      <c r="E51" s="87">
        <v>0.67</v>
      </c>
      <c r="F51" s="34">
        <f>20/100</f>
        <v>0.2</v>
      </c>
      <c r="G51" s="88">
        <v>0.57999999999999996</v>
      </c>
      <c r="H51" s="87">
        <f t="shared" si="2"/>
        <v>3.6666666666666665</v>
      </c>
      <c r="I51" s="53">
        <f t="shared" si="3"/>
        <v>0</v>
      </c>
    </row>
    <row r="52" spans="1:9">
      <c r="A52" s="257"/>
      <c r="B52" s="53" t="s">
        <v>207</v>
      </c>
      <c r="C52" s="86">
        <f>'4A_DOC'!$B$44*$L$14</f>
        <v>0.19579114595250002</v>
      </c>
      <c r="D52" s="87">
        <v>1</v>
      </c>
      <c r="E52" s="87">
        <v>0.75</v>
      </c>
      <c r="F52" s="34">
        <f>100/100</f>
        <v>1</v>
      </c>
      <c r="G52" s="88">
        <v>0.57999999999999996</v>
      </c>
      <c r="H52" s="87">
        <f t="shared" si="2"/>
        <v>3.6666666666666665</v>
      </c>
      <c r="I52" s="53">
        <f t="shared" si="3"/>
        <v>0.31228687779423747</v>
      </c>
    </row>
    <row r="53" spans="1:9">
      <c r="A53" s="257"/>
      <c r="B53" s="53" t="s">
        <v>208</v>
      </c>
      <c r="C53" s="86">
        <f>'4A_DOC'!$B$45*$L$14</f>
        <v>3.2357640367500003E-2</v>
      </c>
      <c r="D53" s="87">
        <v>1</v>
      </c>
      <c r="E53" s="87">
        <v>0</v>
      </c>
      <c r="F53" s="34">
        <v>0</v>
      </c>
      <c r="G53" s="88">
        <v>0.57999999999999996</v>
      </c>
      <c r="H53" s="87">
        <f t="shared" si="2"/>
        <v>3.6666666666666665</v>
      </c>
      <c r="I53" s="53">
        <f t="shared" si="3"/>
        <v>0</v>
      </c>
    </row>
    <row r="54" spans="1:9">
      <c r="A54" s="257"/>
      <c r="B54" s="53" t="s">
        <v>209</v>
      </c>
      <c r="C54" s="86">
        <f>'4A_DOC'!$B$46*$L$14</f>
        <v>2.4313933157500002E-2</v>
      </c>
      <c r="D54" s="87">
        <v>1</v>
      </c>
      <c r="E54" s="87">
        <v>0</v>
      </c>
      <c r="F54" s="34">
        <v>0</v>
      </c>
      <c r="G54" s="88">
        <v>0.57999999999999996</v>
      </c>
      <c r="H54" s="87">
        <f t="shared" si="2"/>
        <v>3.6666666666666665</v>
      </c>
      <c r="I54" s="53">
        <f t="shared" si="3"/>
        <v>0</v>
      </c>
    </row>
    <row r="55" spans="1:9">
      <c r="A55" s="257"/>
      <c r="B55" s="53" t="s">
        <v>210</v>
      </c>
      <c r="C55" s="86">
        <f>'4A_DOC'!$B$47*$L$14</f>
        <v>0.1135259585775</v>
      </c>
      <c r="D55" s="87">
        <v>0.9</v>
      </c>
      <c r="E55" s="87">
        <v>0</v>
      </c>
      <c r="F55" s="34">
        <v>0</v>
      </c>
      <c r="G55" s="88">
        <v>0.57999999999999996</v>
      </c>
      <c r="H55" s="87">
        <f t="shared" si="2"/>
        <v>3.6666666666666665</v>
      </c>
      <c r="I55" s="53">
        <f t="shared" si="3"/>
        <v>0</v>
      </c>
    </row>
    <row r="56" spans="1:9">
      <c r="A56" s="257" t="s">
        <v>48</v>
      </c>
      <c r="B56" s="257"/>
      <c r="C56" s="7"/>
      <c r="D56" s="53"/>
      <c r="E56" s="53"/>
      <c r="F56" s="53"/>
      <c r="G56" s="53"/>
      <c r="H56" s="53"/>
      <c r="I56" s="53"/>
    </row>
    <row r="57" spans="1:9">
      <c r="A57" s="196" t="s">
        <v>271</v>
      </c>
      <c r="B57" s="197"/>
      <c r="C57" s="197"/>
      <c r="D57" s="197"/>
      <c r="E57" s="197"/>
      <c r="F57" s="197"/>
      <c r="G57" s="197"/>
      <c r="H57" s="198"/>
      <c r="I57" s="90">
        <f>SUM(I47:I56)</f>
        <v>0.31687443326175596</v>
      </c>
    </row>
    <row r="58" spans="1:9">
      <c r="A58" s="253" t="s">
        <v>53</v>
      </c>
      <c r="B58" s="254"/>
      <c r="C58" s="254"/>
      <c r="D58" s="254"/>
      <c r="E58" s="254"/>
      <c r="F58" s="254"/>
      <c r="G58" s="254"/>
      <c r="H58" s="254"/>
      <c r="I58" s="254"/>
    </row>
    <row r="59" spans="1:9">
      <c r="A59" s="255" t="s">
        <v>54</v>
      </c>
      <c r="B59" s="256"/>
      <c r="C59" s="256"/>
      <c r="D59" s="256"/>
      <c r="E59" s="256"/>
      <c r="F59" s="256"/>
      <c r="G59" s="256"/>
      <c r="H59" s="256"/>
      <c r="I59" s="256"/>
    </row>
    <row r="60" spans="1:9">
      <c r="A60" s="255" t="s">
        <v>55</v>
      </c>
      <c r="B60" s="256"/>
      <c r="C60" s="256"/>
      <c r="D60" s="256"/>
      <c r="E60" s="256"/>
      <c r="F60" s="256"/>
      <c r="G60" s="256"/>
      <c r="H60" s="256"/>
      <c r="I60" s="256"/>
    </row>
    <row r="61" spans="1:9">
      <c r="A61" s="255" t="s">
        <v>96</v>
      </c>
      <c r="B61" s="256"/>
      <c r="C61" s="256"/>
      <c r="D61" s="256"/>
      <c r="E61" s="256"/>
      <c r="F61" s="256"/>
      <c r="G61" s="256"/>
      <c r="H61" s="256"/>
      <c r="I61" s="256"/>
    </row>
    <row r="62" spans="1:9">
      <c r="A62" s="255" t="s">
        <v>97</v>
      </c>
      <c r="B62" s="256"/>
      <c r="C62" s="256"/>
      <c r="D62" s="256"/>
      <c r="E62" s="256"/>
      <c r="F62" s="256"/>
      <c r="G62" s="256"/>
      <c r="H62" s="256"/>
      <c r="I62" s="256"/>
    </row>
    <row r="63" spans="1:9">
      <c r="A63" s="250" t="s">
        <v>200</v>
      </c>
      <c r="B63" s="251"/>
      <c r="C63" s="251"/>
      <c r="D63" s="251"/>
      <c r="E63" s="251"/>
      <c r="F63" s="251"/>
      <c r="G63" s="251"/>
      <c r="H63" s="251"/>
      <c r="I63" s="251"/>
    </row>
    <row r="66" spans="1:9">
      <c r="A66" s="194" t="s">
        <v>0</v>
      </c>
      <c r="B66" s="194"/>
      <c r="C66" s="195" t="s">
        <v>1</v>
      </c>
      <c r="D66" s="195"/>
      <c r="E66" s="195"/>
      <c r="F66" s="195"/>
      <c r="G66" s="195"/>
      <c r="H66" s="195"/>
      <c r="I66" s="195"/>
    </row>
    <row r="67" spans="1:9">
      <c r="A67" s="194" t="s">
        <v>2</v>
      </c>
      <c r="B67" s="194"/>
      <c r="C67" s="195" t="s">
        <v>75</v>
      </c>
      <c r="D67" s="195"/>
      <c r="E67" s="195"/>
      <c r="F67" s="195"/>
      <c r="G67" s="195"/>
      <c r="H67" s="195"/>
      <c r="I67" s="195"/>
    </row>
    <row r="68" spans="1:9">
      <c r="A68" s="194" t="s">
        <v>4</v>
      </c>
      <c r="B68" s="194"/>
      <c r="C68" s="195" t="s">
        <v>76</v>
      </c>
      <c r="D68" s="195"/>
      <c r="E68" s="195"/>
      <c r="F68" s="195"/>
      <c r="G68" s="195"/>
      <c r="H68" s="195"/>
      <c r="I68" s="195"/>
    </row>
    <row r="69" spans="1:9">
      <c r="A69" s="194" t="s">
        <v>6</v>
      </c>
      <c r="B69" s="194"/>
      <c r="C69" s="195" t="s">
        <v>77</v>
      </c>
      <c r="D69" s="195"/>
      <c r="E69" s="195"/>
      <c r="F69" s="195"/>
      <c r="G69" s="195"/>
      <c r="H69" s="195"/>
      <c r="I69" s="195"/>
    </row>
    <row r="70" spans="1:9">
      <c r="A70" s="247" t="s">
        <v>8</v>
      </c>
      <c r="B70" s="247"/>
      <c r="C70" s="247"/>
      <c r="D70" s="247" t="s">
        <v>9</v>
      </c>
      <c r="E70" s="252"/>
      <c r="F70" s="252"/>
      <c r="G70" s="252"/>
      <c r="H70" s="252"/>
      <c r="I70" s="85"/>
    </row>
    <row r="71" spans="1:9">
      <c r="A71" s="258"/>
      <c r="B71" s="258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5" t="s">
        <v>84</v>
      </c>
      <c r="B72" s="205"/>
      <c r="C72" s="59" t="s">
        <v>85</v>
      </c>
      <c r="D72" s="258" t="s">
        <v>86</v>
      </c>
      <c r="E72" s="59" t="s">
        <v>87</v>
      </c>
      <c r="F72" s="59" t="s">
        <v>89</v>
      </c>
      <c r="G72" s="258" t="s">
        <v>91</v>
      </c>
      <c r="H72" s="258" t="s">
        <v>38</v>
      </c>
      <c r="I72" s="258" t="s">
        <v>92</v>
      </c>
    </row>
    <row r="73" spans="1:9" ht="14.25">
      <c r="A73" s="205"/>
      <c r="B73" s="205"/>
      <c r="C73" s="76" t="s">
        <v>37</v>
      </c>
      <c r="D73" s="248"/>
      <c r="E73" s="76" t="s">
        <v>88</v>
      </c>
      <c r="F73" s="76" t="s">
        <v>90</v>
      </c>
      <c r="G73" s="248"/>
      <c r="H73" s="248"/>
      <c r="I73" s="248"/>
    </row>
    <row r="74" spans="1:9">
      <c r="A74" s="206"/>
      <c r="B74" s="206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6"/>
      <c r="B75" s="206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60"/>
      <c r="B76" s="260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57" t="s">
        <v>95</v>
      </c>
      <c r="B77" s="53" t="s">
        <v>203</v>
      </c>
      <c r="C77" s="86">
        <f>'4A_DOC'!$B$39*$L$15</f>
        <v>1.2214631038050001</v>
      </c>
      <c r="D77" s="87">
        <v>0.4</v>
      </c>
      <c r="E77" s="87">
        <v>0.38</v>
      </c>
      <c r="F77" s="34">
        <v>0</v>
      </c>
      <c r="G77" s="88">
        <v>0.57999999999999996</v>
      </c>
      <c r="H77" s="87">
        <f>44/12</f>
        <v>3.6666666666666665</v>
      </c>
      <c r="I77" s="53">
        <f>C77*D77*E77*F77*G77*H77</f>
        <v>0</v>
      </c>
    </row>
    <row r="78" spans="1:9">
      <c r="A78" s="257"/>
      <c r="B78" s="53" t="s">
        <v>204</v>
      </c>
      <c r="C78" s="86">
        <f>'4A_DOC'!$B$40*$L$15</f>
        <v>0.23641814857499999</v>
      </c>
      <c r="D78" s="87">
        <v>0.9</v>
      </c>
      <c r="E78" s="87">
        <v>0.46</v>
      </c>
      <c r="F78" s="34">
        <f>1/100</f>
        <v>0.01</v>
      </c>
      <c r="G78" s="88">
        <v>0.57999999999999996</v>
      </c>
      <c r="H78" s="87">
        <f t="shared" ref="H78:H85" si="4">44/12</f>
        <v>3.6666666666666665</v>
      </c>
      <c r="I78" s="53">
        <f t="shared" ref="I78:I85" si="5">C78*D78*E78*F78*G78*H78</f>
        <v>2.0815199473137296E-3</v>
      </c>
    </row>
    <row r="79" spans="1:9">
      <c r="A79" s="257"/>
      <c r="B79" s="53" t="s">
        <v>205</v>
      </c>
      <c r="C79" s="86">
        <f>'4A_DOC'!$B$41*$L$15</f>
        <v>0</v>
      </c>
      <c r="D79" s="87">
        <v>0.85</v>
      </c>
      <c r="E79" s="87">
        <v>0.5</v>
      </c>
      <c r="F79" s="34">
        <v>0</v>
      </c>
      <c r="G79" s="88">
        <v>0.57999999999999996</v>
      </c>
      <c r="H79" s="87">
        <f t="shared" si="4"/>
        <v>3.6666666666666665</v>
      </c>
      <c r="I79" s="53">
        <f t="shared" si="5"/>
        <v>0</v>
      </c>
    </row>
    <row r="80" spans="1:9">
      <c r="A80" s="257"/>
      <c r="B80" s="53" t="s">
        <v>47</v>
      </c>
      <c r="C80" s="86">
        <f>'4A_DOC'!$B$42*$L$15</f>
        <v>1.4902622595000001E-2</v>
      </c>
      <c r="D80" s="87">
        <v>0.8</v>
      </c>
      <c r="E80" s="87">
        <v>0.5</v>
      </c>
      <c r="F80" s="34">
        <f>20/100</f>
        <v>0.2</v>
      </c>
      <c r="G80" s="88">
        <v>0.57999999999999996</v>
      </c>
      <c r="H80" s="87">
        <f t="shared" si="4"/>
        <v>3.6666666666666665</v>
      </c>
      <c r="I80" s="53">
        <f t="shared" si="5"/>
        <v>2.5354328574960006E-3</v>
      </c>
    </row>
    <row r="81" spans="1:9">
      <c r="A81" s="257"/>
      <c r="B81" s="53" t="s">
        <v>206</v>
      </c>
      <c r="C81" s="86">
        <f>'4A_DOC'!$B$43*$L$15</f>
        <v>0</v>
      </c>
      <c r="D81" s="87">
        <v>0.84</v>
      </c>
      <c r="E81" s="87">
        <v>0.67</v>
      </c>
      <c r="F81" s="34">
        <f>20/100</f>
        <v>0.2</v>
      </c>
      <c r="G81" s="88">
        <v>0.57999999999999996</v>
      </c>
      <c r="H81" s="87">
        <f t="shared" si="4"/>
        <v>3.6666666666666665</v>
      </c>
      <c r="I81" s="53">
        <f t="shared" si="5"/>
        <v>0</v>
      </c>
    </row>
    <row r="82" spans="1:9">
      <c r="A82" s="257"/>
      <c r="B82" s="53" t="s">
        <v>207</v>
      </c>
      <c r="C82" s="86">
        <f>'4A_DOC'!$B$44*$L$15</f>
        <v>0.19704578764500003</v>
      </c>
      <c r="D82" s="87">
        <v>1</v>
      </c>
      <c r="E82" s="87">
        <v>0.75</v>
      </c>
      <c r="F82" s="34">
        <f>100/100</f>
        <v>1</v>
      </c>
      <c r="G82" s="88">
        <v>0.57999999999999996</v>
      </c>
      <c r="H82" s="87">
        <f t="shared" si="4"/>
        <v>3.6666666666666665</v>
      </c>
      <c r="I82" s="53">
        <f t="shared" si="5"/>
        <v>0.31428803129377503</v>
      </c>
    </row>
    <row r="83" spans="1:9">
      <c r="A83" s="257"/>
      <c r="B83" s="53" t="s">
        <v>208</v>
      </c>
      <c r="C83" s="86">
        <f>'4A_DOC'!$B$45*$L$15</f>
        <v>3.2564990114999998E-2</v>
      </c>
      <c r="D83" s="87">
        <v>1</v>
      </c>
      <c r="E83" s="87">
        <v>0</v>
      </c>
      <c r="F83" s="34">
        <v>0</v>
      </c>
      <c r="G83" s="88">
        <v>0.57999999999999996</v>
      </c>
      <c r="H83" s="87">
        <f t="shared" si="4"/>
        <v>3.6666666666666665</v>
      </c>
      <c r="I83" s="53">
        <f t="shared" si="5"/>
        <v>0</v>
      </c>
    </row>
    <row r="84" spans="1:9">
      <c r="A84" s="257"/>
      <c r="B84" s="53" t="s">
        <v>209</v>
      </c>
      <c r="C84" s="86">
        <f>'4A_DOC'!$B$46*$L$15</f>
        <v>2.4469738335000001E-2</v>
      </c>
      <c r="D84" s="87">
        <v>1</v>
      </c>
      <c r="E84" s="87">
        <v>0</v>
      </c>
      <c r="F84" s="34">
        <v>0</v>
      </c>
      <c r="G84" s="88">
        <v>0.57999999999999996</v>
      </c>
      <c r="H84" s="87">
        <f t="shared" si="4"/>
        <v>3.6666666666666665</v>
      </c>
      <c r="I84" s="53">
        <f t="shared" si="5"/>
        <v>0</v>
      </c>
    </row>
    <row r="85" spans="1:9">
      <c r="A85" s="257"/>
      <c r="B85" s="53" t="s">
        <v>210</v>
      </c>
      <c r="C85" s="86">
        <f>'4A_DOC'!$B$47*$L$15</f>
        <v>0.114253439895</v>
      </c>
      <c r="D85" s="87">
        <v>0.9</v>
      </c>
      <c r="E85" s="87">
        <v>0</v>
      </c>
      <c r="F85" s="34">
        <v>0</v>
      </c>
      <c r="G85" s="88">
        <v>0.57999999999999996</v>
      </c>
      <c r="H85" s="87">
        <f t="shared" si="4"/>
        <v>3.6666666666666665</v>
      </c>
      <c r="I85" s="53">
        <f t="shared" si="5"/>
        <v>0</v>
      </c>
    </row>
    <row r="86" spans="1:9">
      <c r="A86" s="257" t="s">
        <v>48</v>
      </c>
      <c r="B86" s="257"/>
      <c r="C86" s="7"/>
      <c r="D86" s="53"/>
      <c r="E86" s="53"/>
      <c r="F86" s="53"/>
      <c r="G86" s="53"/>
      <c r="H86" s="53"/>
      <c r="I86" s="53"/>
    </row>
    <row r="87" spans="1:9">
      <c r="A87" s="196" t="s">
        <v>272</v>
      </c>
      <c r="B87" s="197"/>
      <c r="C87" s="197"/>
      <c r="D87" s="197"/>
      <c r="E87" s="197"/>
      <c r="F87" s="197"/>
      <c r="G87" s="197"/>
      <c r="H87" s="198"/>
      <c r="I87" s="90">
        <f>SUM(I77:I86)</f>
        <v>0.31890498409858475</v>
      </c>
    </row>
    <row r="88" spans="1:9">
      <c r="A88" s="253" t="s">
        <v>53</v>
      </c>
      <c r="B88" s="254"/>
      <c r="C88" s="254"/>
      <c r="D88" s="254"/>
      <c r="E88" s="254"/>
      <c r="F88" s="254"/>
      <c r="G88" s="254"/>
      <c r="H88" s="254"/>
      <c r="I88" s="254"/>
    </row>
    <row r="89" spans="1:9">
      <c r="A89" s="255" t="s">
        <v>54</v>
      </c>
      <c r="B89" s="256"/>
      <c r="C89" s="256"/>
      <c r="D89" s="256"/>
      <c r="E89" s="256"/>
      <c r="F89" s="256"/>
      <c r="G89" s="256"/>
      <c r="H89" s="256"/>
      <c r="I89" s="256"/>
    </row>
    <row r="90" spans="1:9">
      <c r="A90" s="255" t="s">
        <v>55</v>
      </c>
      <c r="B90" s="256"/>
      <c r="C90" s="256"/>
      <c r="D90" s="256"/>
      <c r="E90" s="256"/>
      <c r="F90" s="256"/>
      <c r="G90" s="256"/>
      <c r="H90" s="256"/>
      <c r="I90" s="256"/>
    </row>
    <row r="91" spans="1:9">
      <c r="A91" s="255" t="s">
        <v>96</v>
      </c>
      <c r="B91" s="256"/>
      <c r="C91" s="256"/>
      <c r="D91" s="256"/>
      <c r="E91" s="256"/>
      <c r="F91" s="256"/>
      <c r="G91" s="256"/>
      <c r="H91" s="256"/>
      <c r="I91" s="256"/>
    </row>
    <row r="92" spans="1:9">
      <c r="A92" s="255" t="s">
        <v>97</v>
      </c>
      <c r="B92" s="256"/>
      <c r="C92" s="256"/>
      <c r="D92" s="256"/>
      <c r="E92" s="256"/>
      <c r="F92" s="256"/>
      <c r="G92" s="256"/>
      <c r="H92" s="256"/>
      <c r="I92" s="256"/>
    </row>
    <row r="93" spans="1:9">
      <c r="A93" s="250" t="s">
        <v>200</v>
      </c>
      <c r="B93" s="251"/>
      <c r="C93" s="251"/>
      <c r="D93" s="251"/>
      <c r="E93" s="251"/>
      <c r="F93" s="251"/>
      <c r="G93" s="251"/>
      <c r="H93" s="251"/>
      <c r="I93" s="251"/>
    </row>
    <row r="97" spans="1:9">
      <c r="A97" s="194" t="s">
        <v>0</v>
      </c>
      <c r="B97" s="194"/>
      <c r="C97" s="195" t="s">
        <v>1</v>
      </c>
      <c r="D97" s="195"/>
      <c r="E97" s="195"/>
      <c r="F97" s="195"/>
      <c r="G97" s="195"/>
      <c r="H97" s="195"/>
      <c r="I97" s="195"/>
    </row>
    <row r="98" spans="1:9">
      <c r="A98" s="194" t="s">
        <v>2</v>
      </c>
      <c r="B98" s="194"/>
      <c r="C98" s="195" t="s">
        <v>75</v>
      </c>
      <c r="D98" s="195"/>
      <c r="E98" s="195"/>
      <c r="F98" s="195"/>
      <c r="G98" s="195"/>
      <c r="H98" s="195"/>
      <c r="I98" s="195"/>
    </row>
    <row r="99" spans="1:9">
      <c r="A99" s="194" t="s">
        <v>4</v>
      </c>
      <c r="B99" s="194"/>
      <c r="C99" s="195" t="s">
        <v>76</v>
      </c>
      <c r="D99" s="195"/>
      <c r="E99" s="195"/>
      <c r="F99" s="195"/>
      <c r="G99" s="195"/>
      <c r="H99" s="195"/>
      <c r="I99" s="195"/>
    </row>
    <row r="100" spans="1:9">
      <c r="A100" s="194" t="s">
        <v>6</v>
      </c>
      <c r="B100" s="194"/>
      <c r="C100" s="195" t="s">
        <v>77</v>
      </c>
      <c r="D100" s="195"/>
      <c r="E100" s="195"/>
      <c r="F100" s="195"/>
      <c r="G100" s="195"/>
      <c r="H100" s="195"/>
      <c r="I100" s="195"/>
    </row>
    <row r="101" spans="1:9">
      <c r="A101" s="247" t="s">
        <v>8</v>
      </c>
      <c r="B101" s="247"/>
      <c r="C101" s="247"/>
      <c r="D101" s="247" t="s">
        <v>9</v>
      </c>
      <c r="E101" s="252"/>
      <c r="F101" s="252"/>
      <c r="G101" s="252"/>
      <c r="H101" s="252"/>
      <c r="I101" s="85"/>
    </row>
    <row r="102" spans="1:9">
      <c r="A102" s="258"/>
      <c r="B102" s="258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5" t="s">
        <v>84</v>
      </c>
      <c r="B103" s="205"/>
      <c r="C103" s="59" t="s">
        <v>85</v>
      </c>
      <c r="D103" s="258" t="s">
        <v>86</v>
      </c>
      <c r="E103" s="59" t="s">
        <v>87</v>
      </c>
      <c r="F103" s="59" t="s">
        <v>89</v>
      </c>
      <c r="G103" s="258" t="s">
        <v>91</v>
      </c>
      <c r="H103" s="258" t="s">
        <v>38</v>
      </c>
      <c r="I103" s="258" t="s">
        <v>92</v>
      </c>
    </row>
    <row r="104" spans="1:9" ht="14.25">
      <c r="A104" s="205"/>
      <c r="B104" s="205"/>
      <c r="C104" s="76" t="s">
        <v>37</v>
      </c>
      <c r="D104" s="248"/>
      <c r="E104" s="76" t="s">
        <v>88</v>
      </c>
      <c r="F104" s="76" t="s">
        <v>90</v>
      </c>
      <c r="G104" s="248"/>
      <c r="H104" s="248"/>
      <c r="I104" s="248"/>
    </row>
    <row r="105" spans="1:9">
      <c r="A105" s="206"/>
      <c r="B105" s="206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6"/>
      <c r="B106" s="206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60"/>
      <c r="B107" s="260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57" t="s">
        <v>95</v>
      </c>
      <c r="B108" s="53" t="s">
        <v>203</v>
      </c>
      <c r="C108" s="86">
        <f>'4A_DOC'!$B$39*$L$16</f>
        <v>1.2288757796700001</v>
      </c>
      <c r="D108" s="87">
        <v>0.4</v>
      </c>
      <c r="E108" s="87">
        <v>0.38</v>
      </c>
      <c r="F108" s="34">
        <v>0</v>
      </c>
      <c r="G108" s="88">
        <v>0.57999999999999996</v>
      </c>
      <c r="H108" s="87">
        <f>44/12</f>
        <v>3.6666666666666665</v>
      </c>
      <c r="I108" s="53">
        <f>C108*D108*E108*F108*G108*H108</f>
        <v>0</v>
      </c>
    </row>
    <row r="109" spans="1:9">
      <c r="A109" s="257"/>
      <c r="B109" s="53" t="s">
        <v>204</v>
      </c>
      <c r="C109" s="86">
        <f>'4A_DOC'!$B$40*$L$16</f>
        <v>0.23785289604999998</v>
      </c>
      <c r="D109" s="87">
        <v>0.9</v>
      </c>
      <c r="E109" s="87">
        <v>0.46</v>
      </c>
      <c r="F109" s="34">
        <f>1/100</f>
        <v>0.01</v>
      </c>
      <c r="G109" s="88">
        <v>0.57999999999999996</v>
      </c>
      <c r="H109" s="87">
        <f t="shared" ref="H109:H116" si="6">44/12</f>
        <v>3.6666666666666665</v>
      </c>
      <c r="I109" s="53">
        <f t="shared" ref="I109:I116" si="7">C109*D109*E109*F109*G109*H109</f>
        <v>2.0941520379826198E-3</v>
      </c>
    </row>
    <row r="110" spans="1:9">
      <c r="A110" s="257"/>
      <c r="B110" s="53" t="s">
        <v>205</v>
      </c>
      <c r="C110" s="86">
        <f>'4A_DOC'!$B$41*$L$16</f>
        <v>0</v>
      </c>
      <c r="D110" s="87">
        <v>0.85</v>
      </c>
      <c r="E110" s="87">
        <v>0.5</v>
      </c>
      <c r="F110" s="34">
        <v>0</v>
      </c>
      <c r="G110" s="88">
        <v>0.57999999999999996</v>
      </c>
      <c r="H110" s="87">
        <f t="shared" si="6"/>
        <v>3.6666666666666665</v>
      </c>
      <c r="I110" s="53">
        <f t="shared" si="7"/>
        <v>0</v>
      </c>
    </row>
    <row r="111" spans="1:9">
      <c r="A111" s="257"/>
      <c r="B111" s="53" t="s">
        <v>47</v>
      </c>
      <c r="C111" s="86">
        <f>'4A_DOC'!$B$42*$L$16</f>
        <v>1.4993061930000001E-2</v>
      </c>
      <c r="D111" s="87">
        <v>0.8</v>
      </c>
      <c r="E111" s="87">
        <v>0.5</v>
      </c>
      <c r="F111" s="34">
        <f>20/100</f>
        <v>0.2</v>
      </c>
      <c r="G111" s="88">
        <v>0.57999999999999996</v>
      </c>
      <c r="H111" s="87">
        <f t="shared" si="6"/>
        <v>3.6666666666666665</v>
      </c>
      <c r="I111" s="53">
        <f t="shared" si="7"/>
        <v>2.5508196030240003E-3</v>
      </c>
    </row>
    <row r="112" spans="1:9">
      <c r="A112" s="257"/>
      <c r="B112" s="53" t="s">
        <v>206</v>
      </c>
      <c r="C112" s="86">
        <f>'4A_DOC'!$B$43*$L$16</f>
        <v>0</v>
      </c>
      <c r="D112" s="87">
        <v>0.84</v>
      </c>
      <c r="E112" s="87">
        <v>0.67</v>
      </c>
      <c r="F112" s="34">
        <f>20/100</f>
        <v>0.2</v>
      </c>
      <c r="G112" s="88">
        <v>0.57999999999999996</v>
      </c>
      <c r="H112" s="87">
        <f t="shared" si="6"/>
        <v>3.6666666666666665</v>
      </c>
      <c r="I112" s="53">
        <f t="shared" si="7"/>
        <v>0</v>
      </c>
    </row>
    <row r="113" spans="1:9">
      <c r="A113" s="257"/>
      <c r="B113" s="53" t="s">
        <v>207</v>
      </c>
      <c r="C113" s="86">
        <f>'4A_DOC'!$B$44*$L$16</f>
        <v>0.19824159663000002</v>
      </c>
      <c r="D113" s="87">
        <v>1</v>
      </c>
      <c r="E113" s="87">
        <v>0.75</v>
      </c>
      <c r="F113" s="34">
        <f>100/100</f>
        <v>1</v>
      </c>
      <c r="G113" s="88">
        <v>0.57999999999999996</v>
      </c>
      <c r="H113" s="87">
        <f t="shared" si="6"/>
        <v>3.6666666666666665</v>
      </c>
      <c r="I113" s="53">
        <f t="shared" si="7"/>
        <v>0.31619534662485005</v>
      </c>
    </row>
    <row r="114" spans="1:9">
      <c r="A114" s="257"/>
      <c r="B114" s="53" t="s">
        <v>208</v>
      </c>
      <c r="C114" s="86">
        <f>'4A_DOC'!$B$45*$L$16</f>
        <v>3.2762616809999999E-2</v>
      </c>
      <c r="D114" s="87">
        <v>1</v>
      </c>
      <c r="E114" s="87">
        <v>0</v>
      </c>
      <c r="F114" s="34">
        <v>0</v>
      </c>
      <c r="G114" s="88">
        <v>0.57999999999999996</v>
      </c>
      <c r="H114" s="87">
        <f t="shared" si="6"/>
        <v>3.6666666666666665</v>
      </c>
      <c r="I114" s="53">
        <f t="shared" si="7"/>
        <v>0</v>
      </c>
    </row>
    <row r="115" spans="1:9">
      <c r="A115" s="257"/>
      <c r="B115" s="53" t="s">
        <v>209</v>
      </c>
      <c r="C115" s="86">
        <f>'4A_DOC'!$B$46*$L$16</f>
        <v>2.461823749E-2</v>
      </c>
      <c r="D115" s="87">
        <v>1</v>
      </c>
      <c r="E115" s="87">
        <v>0</v>
      </c>
      <c r="F115" s="34">
        <v>0</v>
      </c>
      <c r="G115" s="88">
        <v>0.57999999999999996</v>
      </c>
      <c r="H115" s="87">
        <f t="shared" si="6"/>
        <v>3.6666666666666665</v>
      </c>
      <c r="I115" s="53">
        <f t="shared" si="7"/>
        <v>0</v>
      </c>
    </row>
    <row r="116" spans="1:9">
      <c r="A116" s="257"/>
      <c r="B116" s="53" t="s">
        <v>210</v>
      </c>
      <c r="C116" s="86">
        <f>'4A_DOC'!$B$47*$L$16</f>
        <v>0.11494680812999999</v>
      </c>
      <c r="D116" s="87">
        <v>0.9</v>
      </c>
      <c r="E116" s="87">
        <v>0</v>
      </c>
      <c r="F116" s="34">
        <v>0</v>
      </c>
      <c r="G116" s="88">
        <v>0.57999999999999996</v>
      </c>
      <c r="H116" s="87">
        <f t="shared" si="6"/>
        <v>3.6666666666666665</v>
      </c>
      <c r="I116" s="53">
        <f t="shared" si="7"/>
        <v>0</v>
      </c>
    </row>
    <row r="117" spans="1:9">
      <c r="A117" s="257" t="s">
        <v>48</v>
      </c>
      <c r="B117" s="257"/>
      <c r="C117" s="7"/>
      <c r="D117" s="53"/>
      <c r="E117" s="53"/>
      <c r="F117" s="53"/>
      <c r="G117" s="53"/>
      <c r="H117" s="53"/>
      <c r="I117" s="53"/>
    </row>
    <row r="118" spans="1:9">
      <c r="A118" s="196" t="s">
        <v>273</v>
      </c>
      <c r="B118" s="197"/>
      <c r="C118" s="197"/>
      <c r="D118" s="197"/>
      <c r="E118" s="197"/>
      <c r="F118" s="197"/>
      <c r="G118" s="197"/>
      <c r="H118" s="198"/>
      <c r="I118" s="93">
        <f>SUM(I108:I117)</f>
        <v>0.32084031826585668</v>
      </c>
    </row>
    <row r="119" spans="1:9">
      <c r="A119" s="253" t="s">
        <v>53</v>
      </c>
      <c r="B119" s="254"/>
      <c r="C119" s="254"/>
      <c r="D119" s="254"/>
      <c r="E119" s="254"/>
      <c r="F119" s="254"/>
      <c r="G119" s="254"/>
      <c r="H119" s="254"/>
      <c r="I119" s="254"/>
    </row>
    <row r="120" spans="1:9">
      <c r="A120" s="255" t="s">
        <v>54</v>
      </c>
      <c r="B120" s="256"/>
      <c r="C120" s="256"/>
      <c r="D120" s="256"/>
      <c r="E120" s="256"/>
      <c r="F120" s="256"/>
      <c r="G120" s="256"/>
      <c r="H120" s="256"/>
      <c r="I120" s="256"/>
    </row>
    <row r="121" spans="1:9">
      <c r="A121" s="255" t="s">
        <v>55</v>
      </c>
      <c r="B121" s="256"/>
      <c r="C121" s="256"/>
      <c r="D121" s="256"/>
      <c r="E121" s="256"/>
      <c r="F121" s="256"/>
      <c r="G121" s="256"/>
      <c r="H121" s="256"/>
      <c r="I121" s="256"/>
    </row>
    <row r="122" spans="1:9">
      <c r="A122" s="255" t="s">
        <v>96</v>
      </c>
      <c r="B122" s="256"/>
      <c r="C122" s="256"/>
      <c r="D122" s="256"/>
      <c r="E122" s="256"/>
      <c r="F122" s="256"/>
      <c r="G122" s="256"/>
      <c r="H122" s="256"/>
      <c r="I122" s="256"/>
    </row>
    <row r="123" spans="1:9">
      <c r="A123" s="255" t="s">
        <v>97</v>
      </c>
      <c r="B123" s="256"/>
      <c r="C123" s="256"/>
      <c r="D123" s="256"/>
      <c r="E123" s="256"/>
      <c r="F123" s="256"/>
      <c r="G123" s="256"/>
      <c r="H123" s="256"/>
      <c r="I123" s="256"/>
    </row>
    <row r="124" spans="1:9">
      <c r="A124" s="250" t="s">
        <v>200</v>
      </c>
      <c r="B124" s="251"/>
      <c r="C124" s="251"/>
      <c r="D124" s="251"/>
      <c r="E124" s="251"/>
      <c r="F124" s="251"/>
      <c r="G124" s="251"/>
      <c r="H124" s="251"/>
      <c r="I124" s="251"/>
    </row>
    <row r="128" spans="1:9">
      <c r="A128" s="194" t="s">
        <v>0</v>
      </c>
      <c r="B128" s="194"/>
      <c r="C128" s="195" t="s">
        <v>1</v>
      </c>
      <c r="D128" s="195"/>
      <c r="E128" s="195"/>
      <c r="F128" s="195"/>
      <c r="G128" s="195"/>
      <c r="H128" s="195"/>
      <c r="I128" s="195"/>
    </row>
    <row r="129" spans="1:9">
      <c r="A129" s="194" t="s">
        <v>2</v>
      </c>
      <c r="B129" s="194"/>
      <c r="C129" s="195" t="s">
        <v>75</v>
      </c>
      <c r="D129" s="195"/>
      <c r="E129" s="195"/>
      <c r="F129" s="195"/>
      <c r="G129" s="195"/>
      <c r="H129" s="195"/>
      <c r="I129" s="195"/>
    </row>
    <row r="130" spans="1:9">
      <c r="A130" s="194" t="s">
        <v>4</v>
      </c>
      <c r="B130" s="194"/>
      <c r="C130" s="195" t="s">
        <v>76</v>
      </c>
      <c r="D130" s="195"/>
      <c r="E130" s="195"/>
      <c r="F130" s="195"/>
      <c r="G130" s="195"/>
      <c r="H130" s="195"/>
      <c r="I130" s="195"/>
    </row>
    <row r="131" spans="1:9">
      <c r="A131" s="194" t="s">
        <v>6</v>
      </c>
      <c r="B131" s="194"/>
      <c r="C131" s="195" t="s">
        <v>77</v>
      </c>
      <c r="D131" s="195"/>
      <c r="E131" s="195"/>
      <c r="F131" s="195"/>
      <c r="G131" s="195"/>
      <c r="H131" s="195"/>
      <c r="I131" s="195"/>
    </row>
    <row r="132" spans="1:9">
      <c r="A132" s="247" t="s">
        <v>8</v>
      </c>
      <c r="B132" s="247"/>
      <c r="C132" s="247"/>
      <c r="D132" s="247" t="s">
        <v>9</v>
      </c>
      <c r="E132" s="252"/>
      <c r="F132" s="252"/>
      <c r="G132" s="252"/>
      <c r="H132" s="252"/>
      <c r="I132" s="85"/>
    </row>
    <row r="133" spans="1:9">
      <c r="A133" s="258"/>
      <c r="B133" s="258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5" t="s">
        <v>84</v>
      </c>
      <c r="B134" s="205"/>
      <c r="C134" s="59" t="s">
        <v>85</v>
      </c>
      <c r="D134" s="258" t="s">
        <v>86</v>
      </c>
      <c r="E134" s="59" t="s">
        <v>87</v>
      </c>
      <c r="F134" s="59" t="s">
        <v>89</v>
      </c>
      <c r="G134" s="258" t="s">
        <v>91</v>
      </c>
      <c r="H134" s="258" t="s">
        <v>38</v>
      </c>
      <c r="I134" s="258" t="s">
        <v>92</v>
      </c>
    </row>
    <row r="135" spans="1:9" ht="14.25">
      <c r="A135" s="205"/>
      <c r="B135" s="205"/>
      <c r="C135" s="76" t="s">
        <v>37</v>
      </c>
      <c r="D135" s="248"/>
      <c r="E135" s="76" t="s">
        <v>88</v>
      </c>
      <c r="F135" s="76" t="s">
        <v>90</v>
      </c>
      <c r="G135" s="248"/>
      <c r="H135" s="248"/>
      <c r="I135" s="248"/>
    </row>
    <row r="136" spans="1:9">
      <c r="A136" s="206"/>
      <c r="B136" s="206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6"/>
      <c r="B137" s="206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60"/>
      <c r="B138" s="260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57" t="s">
        <v>95</v>
      </c>
      <c r="B139" s="53" t="s">
        <v>203</v>
      </c>
      <c r="C139" s="86">
        <f>'4A_DOC'!$B$39*$L$17</f>
        <v>1.236899110755</v>
      </c>
      <c r="D139" s="87">
        <v>0.4</v>
      </c>
      <c r="E139" s="87">
        <v>0.38</v>
      </c>
      <c r="F139" s="34">
        <v>0</v>
      </c>
      <c r="G139" s="88">
        <v>0.57999999999999996</v>
      </c>
      <c r="H139" s="87">
        <f>44/12</f>
        <v>3.6666666666666665</v>
      </c>
      <c r="I139" s="53">
        <f>C139*D139*E139*F139*G139*H139</f>
        <v>0</v>
      </c>
    </row>
    <row r="140" spans="1:9">
      <c r="A140" s="257"/>
      <c r="B140" s="53" t="s">
        <v>204</v>
      </c>
      <c r="C140" s="86">
        <f>'4A_DOC'!$B$40*$L$17</f>
        <v>0.239405837825</v>
      </c>
      <c r="D140" s="87">
        <v>0.9</v>
      </c>
      <c r="E140" s="87">
        <v>0.46</v>
      </c>
      <c r="F140" s="34">
        <f>1/100</f>
        <v>0.01</v>
      </c>
      <c r="G140" s="88">
        <v>0.57999999999999996</v>
      </c>
      <c r="H140" s="87">
        <f t="shared" ref="H140:H147" si="8">44/12</f>
        <v>3.6666666666666665</v>
      </c>
      <c r="I140" s="53">
        <f t="shared" ref="I140:I147" si="9">C140*D140*E140*F140*G140*H140</f>
        <v>2.1078247585464296E-3</v>
      </c>
    </row>
    <row r="141" spans="1:9">
      <c r="A141" s="257"/>
      <c r="B141" s="53" t="s">
        <v>205</v>
      </c>
      <c r="C141" s="86">
        <f>'4A_DOC'!$B$41*$L$17</f>
        <v>0</v>
      </c>
      <c r="D141" s="87">
        <v>0.85</v>
      </c>
      <c r="E141" s="87">
        <v>0.5</v>
      </c>
      <c r="F141" s="34">
        <v>0</v>
      </c>
      <c r="G141" s="88">
        <v>0.57999999999999996</v>
      </c>
      <c r="H141" s="87">
        <f t="shared" si="8"/>
        <v>3.6666666666666665</v>
      </c>
      <c r="I141" s="53">
        <f t="shared" si="9"/>
        <v>0</v>
      </c>
    </row>
    <row r="142" spans="1:9">
      <c r="A142" s="257"/>
      <c r="B142" s="53" t="s">
        <v>47</v>
      </c>
      <c r="C142" s="86">
        <f>'4A_DOC'!$B$42*$L$17</f>
        <v>1.5090951645000003E-2</v>
      </c>
      <c r="D142" s="87">
        <v>0.8</v>
      </c>
      <c r="E142" s="87">
        <v>0.5</v>
      </c>
      <c r="F142" s="34">
        <f>20/100</f>
        <v>0.2</v>
      </c>
      <c r="G142" s="88">
        <v>0.57999999999999996</v>
      </c>
      <c r="H142" s="87">
        <f t="shared" si="8"/>
        <v>3.6666666666666665</v>
      </c>
      <c r="I142" s="53">
        <f t="shared" si="9"/>
        <v>2.5674739065360006E-3</v>
      </c>
    </row>
    <row r="143" spans="1:9">
      <c r="A143" s="257"/>
      <c r="B143" s="53" t="s">
        <v>206</v>
      </c>
      <c r="C143" s="86">
        <f>'4A_DOC'!$B$43*$L$17</f>
        <v>0</v>
      </c>
      <c r="D143" s="87">
        <v>0.84</v>
      </c>
      <c r="E143" s="87">
        <v>0.67</v>
      </c>
      <c r="F143" s="34">
        <f>20/100</f>
        <v>0.2</v>
      </c>
      <c r="G143" s="88">
        <v>0.57999999999999996</v>
      </c>
      <c r="H143" s="87">
        <f t="shared" si="8"/>
        <v>3.6666666666666665</v>
      </c>
      <c r="I143" s="53">
        <f t="shared" si="9"/>
        <v>0</v>
      </c>
    </row>
    <row r="144" spans="1:9">
      <c r="A144" s="257"/>
      <c r="B144" s="53" t="s">
        <v>207</v>
      </c>
      <c r="C144" s="86">
        <f>'4A_DOC'!$B$44*$L$17</f>
        <v>0.19953591619500002</v>
      </c>
      <c r="D144" s="87">
        <v>1</v>
      </c>
      <c r="E144" s="87">
        <v>0.75</v>
      </c>
      <c r="F144" s="34">
        <f>100/100</f>
        <v>1</v>
      </c>
      <c r="G144" s="88">
        <v>0.57999999999999996</v>
      </c>
      <c r="H144" s="87">
        <f t="shared" si="8"/>
        <v>3.6666666666666665</v>
      </c>
      <c r="I144" s="53">
        <f t="shared" si="9"/>
        <v>0.31825978633102503</v>
      </c>
    </row>
    <row r="145" spans="1:9">
      <c r="A145" s="257"/>
      <c r="B145" s="53" t="s">
        <v>208</v>
      </c>
      <c r="C145" s="86">
        <f>'4A_DOC'!$B$45*$L$17</f>
        <v>3.2976523965000004E-2</v>
      </c>
      <c r="D145" s="87">
        <v>1</v>
      </c>
      <c r="E145" s="87">
        <v>0</v>
      </c>
      <c r="F145" s="34">
        <v>0</v>
      </c>
      <c r="G145" s="88">
        <v>0.57999999999999996</v>
      </c>
      <c r="H145" s="87">
        <f t="shared" si="8"/>
        <v>3.6666666666666665</v>
      </c>
      <c r="I145" s="53">
        <f t="shared" si="9"/>
        <v>0</v>
      </c>
    </row>
    <row r="146" spans="1:9">
      <c r="A146" s="257"/>
      <c r="B146" s="53" t="s">
        <v>209</v>
      </c>
      <c r="C146" s="86">
        <f>'4A_DOC'!$B$46*$L$17</f>
        <v>2.4778969985000003E-2</v>
      </c>
      <c r="D146" s="87">
        <v>1</v>
      </c>
      <c r="E146" s="87">
        <v>0</v>
      </c>
      <c r="F146" s="34">
        <v>0</v>
      </c>
      <c r="G146" s="88">
        <v>0.57999999999999996</v>
      </c>
      <c r="H146" s="87">
        <f t="shared" si="8"/>
        <v>3.6666666666666665</v>
      </c>
      <c r="I146" s="53">
        <f t="shared" si="9"/>
        <v>0</v>
      </c>
    </row>
    <row r="147" spans="1:9">
      <c r="A147" s="257"/>
      <c r="B147" s="53" t="s">
        <v>210</v>
      </c>
      <c r="C147" s="86">
        <f>'4A_DOC'!$B$47*$L$17</f>
        <v>0.115697295945</v>
      </c>
      <c r="D147" s="87">
        <v>0.9</v>
      </c>
      <c r="E147" s="87">
        <v>0</v>
      </c>
      <c r="F147" s="34">
        <v>0</v>
      </c>
      <c r="G147" s="88">
        <v>0.57999999999999996</v>
      </c>
      <c r="H147" s="87">
        <f t="shared" si="8"/>
        <v>3.6666666666666665</v>
      </c>
      <c r="I147" s="53">
        <f t="shared" si="9"/>
        <v>0</v>
      </c>
    </row>
    <row r="148" spans="1:9">
      <c r="A148" s="257" t="s">
        <v>48</v>
      </c>
      <c r="B148" s="257"/>
      <c r="C148" s="7"/>
      <c r="D148" s="53"/>
      <c r="E148" s="53"/>
      <c r="F148" s="53"/>
      <c r="G148" s="53"/>
      <c r="H148" s="53"/>
      <c r="I148" s="53"/>
    </row>
    <row r="149" spans="1:9">
      <c r="A149" s="196" t="s">
        <v>274</v>
      </c>
      <c r="B149" s="197"/>
      <c r="C149" s="197"/>
      <c r="D149" s="197"/>
      <c r="E149" s="197"/>
      <c r="F149" s="197"/>
      <c r="G149" s="197"/>
      <c r="H149" s="198"/>
      <c r="I149" s="93">
        <f>SUM(I139:I148)</f>
        <v>0.32293508499610746</v>
      </c>
    </row>
    <row r="150" spans="1:9">
      <c r="A150" s="253" t="s">
        <v>53</v>
      </c>
      <c r="B150" s="254"/>
      <c r="C150" s="254"/>
      <c r="D150" s="254"/>
      <c r="E150" s="254"/>
      <c r="F150" s="254"/>
      <c r="G150" s="254"/>
      <c r="H150" s="254"/>
      <c r="I150" s="254"/>
    </row>
    <row r="151" spans="1:9">
      <c r="A151" s="255" t="s">
        <v>54</v>
      </c>
      <c r="B151" s="256"/>
      <c r="C151" s="256"/>
      <c r="D151" s="256"/>
      <c r="E151" s="256"/>
      <c r="F151" s="256"/>
      <c r="G151" s="256"/>
      <c r="H151" s="256"/>
      <c r="I151" s="256"/>
    </row>
    <row r="152" spans="1:9">
      <c r="A152" s="255" t="s">
        <v>55</v>
      </c>
      <c r="B152" s="256"/>
      <c r="C152" s="256"/>
      <c r="D152" s="256"/>
      <c r="E152" s="256"/>
      <c r="F152" s="256"/>
      <c r="G152" s="256"/>
      <c r="H152" s="256"/>
      <c r="I152" s="256"/>
    </row>
    <row r="153" spans="1:9">
      <c r="A153" s="255" t="s">
        <v>96</v>
      </c>
      <c r="B153" s="256"/>
      <c r="C153" s="256"/>
      <c r="D153" s="256"/>
      <c r="E153" s="256"/>
      <c r="F153" s="256"/>
      <c r="G153" s="256"/>
      <c r="H153" s="256"/>
      <c r="I153" s="256"/>
    </row>
    <row r="154" spans="1:9">
      <c r="A154" s="255" t="s">
        <v>97</v>
      </c>
      <c r="B154" s="256"/>
      <c r="C154" s="256"/>
      <c r="D154" s="256"/>
      <c r="E154" s="256"/>
      <c r="F154" s="256"/>
      <c r="G154" s="256"/>
      <c r="H154" s="256"/>
      <c r="I154" s="256"/>
    </row>
    <row r="155" spans="1:9">
      <c r="A155" s="250" t="s">
        <v>200</v>
      </c>
      <c r="B155" s="251"/>
      <c r="C155" s="251"/>
      <c r="D155" s="251"/>
      <c r="E155" s="251"/>
      <c r="F155" s="251"/>
      <c r="G155" s="251"/>
      <c r="H155" s="251"/>
      <c r="I155" s="251"/>
    </row>
    <row r="158" spans="1:9">
      <c r="A158" s="194" t="s">
        <v>0</v>
      </c>
      <c r="B158" s="194"/>
      <c r="C158" s="195" t="s">
        <v>1</v>
      </c>
      <c r="D158" s="195"/>
      <c r="E158" s="195"/>
      <c r="F158" s="195"/>
      <c r="G158" s="195"/>
      <c r="H158" s="195"/>
      <c r="I158" s="195"/>
    </row>
    <row r="159" spans="1:9">
      <c r="A159" s="194" t="s">
        <v>2</v>
      </c>
      <c r="B159" s="194"/>
      <c r="C159" s="195" t="s">
        <v>75</v>
      </c>
      <c r="D159" s="195"/>
      <c r="E159" s="195"/>
      <c r="F159" s="195"/>
      <c r="G159" s="195"/>
      <c r="H159" s="195"/>
      <c r="I159" s="195"/>
    </row>
    <row r="160" spans="1:9">
      <c r="A160" s="194" t="s">
        <v>4</v>
      </c>
      <c r="B160" s="194"/>
      <c r="C160" s="195" t="s">
        <v>76</v>
      </c>
      <c r="D160" s="195"/>
      <c r="E160" s="195"/>
      <c r="F160" s="195"/>
      <c r="G160" s="195"/>
      <c r="H160" s="195"/>
      <c r="I160" s="195"/>
    </row>
    <row r="161" spans="1:9">
      <c r="A161" s="194" t="s">
        <v>6</v>
      </c>
      <c r="B161" s="194"/>
      <c r="C161" s="195" t="s">
        <v>77</v>
      </c>
      <c r="D161" s="195"/>
      <c r="E161" s="195"/>
      <c r="F161" s="195"/>
      <c r="G161" s="195"/>
      <c r="H161" s="195"/>
      <c r="I161" s="195"/>
    </row>
    <row r="162" spans="1:9">
      <c r="A162" s="247" t="s">
        <v>8</v>
      </c>
      <c r="B162" s="247"/>
      <c r="C162" s="247"/>
      <c r="D162" s="247" t="s">
        <v>9</v>
      </c>
      <c r="E162" s="252"/>
      <c r="F162" s="252"/>
      <c r="G162" s="252"/>
      <c r="H162" s="252"/>
      <c r="I162" s="85"/>
    </row>
    <row r="163" spans="1:9">
      <c r="A163" s="258"/>
      <c r="B163" s="258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5" t="s">
        <v>84</v>
      </c>
      <c r="B164" s="205"/>
      <c r="C164" s="59" t="s">
        <v>85</v>
      </c>
      <c r="D164" s="258" t="s">
        <v>86</v>
      </c>
      <c r="E164" s="59" t="s">
        <v>87</v>
      </c>
      <c r="F164" s="59" t="s">
        <v>89</v>
      </c>
      <c r="G164" s="258" t="s">
        <v>91</v>
      </c>
      <c r="H164" s="258" t="s">
        <v>38</v>
      </c>
      <c r="I164" s="258" t="s">
        <v>92</v>
      </c>
    </row>
    <row r="165" spans="1:9" ht="14.25">
      <c r="A165" s="205"/>
      <c r="B165" s="205"/>
      <c r="C165" s="76" t="s">
        <v>37</v>
      </c>
      <c r="D165" s="248"/>
      <c r="E165" s="76" t="s">
        <v>88</v>
      </c>
      <c r="F165" s="76" t="s">
        <v>90</v>
      </c>
      <c r="G165" s="248"/>
      <c r="H165" s="248"/>
      <c r="I165" s="248"/>
    </row>
    <row r="166" spans="1:9">
      <c r="A166" s="206"/>
      <c r="B166" s="206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6"/>
      <c r="B167" s="206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60"/>
      <c r="B168" s="260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57" t="s">
        <v>95</v>
      </c>
      <c r="B169" s="53" t="s">
        <v>203</v>
      </c>
      <c r="C169" s="86">
        <f>'4A_DOC'!$B$39*$L$18</f>
        <v>1.2408768510075001</v>
      </c>
      <c r="D169" s="87">
        <v>0.4</v>
      </c>
      <c r="E169" s="87">
        <v>0.38</v>
      </c>
      <c r="F169" s="34">
        <v>0</v>
      </c>
      <c r="G169" s="88">
        <v>0.57999999999999996</v>
      </c>
      <c r="H169" s="87">
        <f>44/12</f>
        <v>3.6666666666666665</v>
      </c>
      <c r="I169" s="53">
        <f>C169*D169*E169*F169*G169*H169</f>
        <v>0</v>
      </c>
    </row>
    <row r="170" spans="1:9">
      <c r="A170" s="257"/>
      <c r="B170" s="53" t="s">
        <v>204</v>
      </c>
      <c r="C170" s="86">
        <f>'4A_DOC'!$B$40*$L$18</f>
        <v>0.24017574236250003</v>
      </c>
      <c r="D170" s="87">
        <v>0.9</v>
      </c>
      <c r="E170" s="87">
        <v>0.46</v>
      </c>
      <c r="F170" s="34">
        <f>1/100</f>
        <v>0.01</v>
      </c>
      <c r="G170" s="88">
        <v>0.57999999999999996</v>
      </c>
      <c r="H170" s="87">
        <f t="shared" ref="H170:H177" si="10">44/12</f>
        <v>3.6666666666666665</v>
      </c>
      <c r="I170" s="53">
        <f t="shared" ref="I170:I177" si="11">C170*D170*E170*F170*G170*H170</f>
        <v>2.1146033060563951E-3</v>
      </c>
    </row>
    <row r="171" spans="1:9">
      <c r="A171" s="257"/>
      <c r="B171" s="53" t="s">
        <v>205</v>
      </c>
      <c r="C171" s="86">
        <f>'4A_DOC'!$B$41*$L$18</f>
        <v>0</v>
      </c>
      <c r="D171" s="87">
        <v>0.85</v>
      </c>
      <c r="E171" s="87">
        <v>0.5</v>
      </c>
      <c r="F171" s="34">
        <v>0</v>
      </c>
      <c r="G171" s="88">
        <v>0.57999999999999996</v>
      </c>
      <c r="H171" s="87">
        <f t="shared" si="10"/>
        <v>3.6666666666666665</v>
      </c>
      <c r="I171" s="53">
        <f t="shared" si="11"/>
        <v>0</v>
      </c>
    </row>
    <row r="172" spans="1:9">
      <c r="A172" s="257"/>
      <c r="B172" s="53" t="s">
        <v>47</v>
      </c>
      <c r="C172" s="86">
        <f>'4A_DOC'!$B$42*$L$18</f>
        <v>1.5139482592500003E-2</v>
      </c>
      <c r="D172" s="87">
        <v>0.8</v>
      </c>
      <c r="E172" s="87">
        <v>0.5</v>
      </c>
      <c r="F172" s="34">
        <f>20/100</f>
        <v>0.2</v>
      </c>
      <c r="G172" s="88">
        <v>0.57999999999999996</v>
      </c>
      <c r="H172" s="87">
        <f t="shared" si="10"/>
        <v>3.6666666666666665</v>
      </c>
      <c r="I172" s="53">
        <f t="shared" si="11"/>
        <v>2.5757306384040007E-3</v>
      </c>
    </row>
    <row r="173" spans="1:9">
      <c r="A173" s="257"/>
      <c r="B173" s="53" t="s">
        <v>206</v>
      </c>
      <c r="C173" s="86">
        <f>'4A_DOC'!$B$43*$L$18</f>
        <v>0</v>
      </c>
      <c r="D173" s="87">
        <v>0.84</v>
      </c>
      <c r="E173" s="87">
        <v>0.67</v>
      </c>
      <c r="F173" s="34">
        <f>20/100</f>
        <v>0.2</v>
      </c>
      <c r="G173" s="88">
        <v>0.57999999999999996</v>
      </c>
      <c r="H173" s="87">
        <f t="shared" si="10"/>
        <v>3.6666666666666665</v>
      </c>
      <c r="I173" s="53">
        <f t="shared" si="11"/>
        <v>0</v>
      </c>
    </row>
    <row r="174" spans="1:9">
      <c r="A174" s="257"/>
      <c r="B174" s="53" t="s">
        <v>207</v>
      </c>
      <c r="C174" s="86">
        <f>'4A_DOC'!$B$44*$L$18</f>
        <v>0.20017760316750002</v>
      </c>
      <c r="D174" s="87">
        <v>1</v>
      </c>
      <c r="E174" s="87">
        <v>0.75</v>
      </c>
      <c r="F174" s="34">
        <f>100/100</f>
        <v>1</v>
      </c>
      <c r="G174" s="88">
        <v>0.57999999999999996</v>
      </c>
      <c r="H174" s="87">
        <f t="shared" si="10"/>
        <v>3.6666666666666665</v>
      </c>
      <c r="I174" s="53">
        <f t="shared" si="11"/>
        <v>0.31928327705216253</v>
      </c>
    </row>
    <row r="175" spans="1:9">
      <c r="A175" s="257"/>
      <c r="B175" s="53" t="s">
        <v>208</v>
      </c>
      <c r="C175" s="86">
        <f>'4A_DOC'!$B$45*$L$18</f>
        <v>3.3082573072500003E-2</v>
      </c>
      <c r="D175" s="87">
        <v>1</v>
      </c>
      <c r="E175" s="87">
        <v>0</v>
      </c>
      <c r="F175" s="34">
        <v>0</v>
      </c>
      <c r="G175" s="88">
        <v>0.57999999999999996</v>
      </c>
      <c r="H175" s="87">
        <f t="shared" si="10"/>
        <v>3.6666666666666665</v>
      </c>
      <c r="I175" s="53">
        <f t="shared" si="11"/>
        <v>0</v>
      </c>
    </row>
    <row r="176" spans="1:9">
      <c r="A176" s="257"/>
      <c r="B176" s="53" t="s">
        <v>209</v>
      </c>
      <c r="C176" s="86">
        <f>'4A_DOC'!$B$46*$L$18</f>
        <v>2.4858656602500005E-2</v>
      </c>
      <c r="D176" s="87">
        <v>1</v>
      </c>
      <c r="E176" s="87">
        <v>0</v>
      </c>
      <c r="F176" s="34">
        <v>0</v>
      </c>
      <c r="G176" s="88">
        <v>0.57999999999999996</v>
      </c>
      <c r="H176" s="87">
        <f t="shared" si="10"/>
        <v>3.6666666666666665</v>
      </c>
      <c r="I176" s="53">
        <f t="shared" si="11"/>
        <v>0</v>
      </c>
    </row>
    <row r="177" spans="1:9">
      <c r="A177" s="257"/>
      <c r="B177" s="53" t="s">
        <v>210</v>
      </c>
      <c r="C177" s="86">
        <f>'4A_DOC'!$B$47*$L$18</f>
        <v>0.11606936654250001</v>
      </c>
      <c r="D177" s="87">
        <v>0.9</v>
      </c>
      <c r="E177" s="87">
        <v>0</v>
      </c>
      <c r="F177" s="34">
        <v>0</v>
      </c>
      <c r="G177" s="88">
        <v>0.57999999999999996</v>
      </c>
      <c r="H177" s="87">
        <f t="shared" si="10"/>
        <v>3.6666666666666665</v>
      </c>
      <c r="I177" s="53">
        <f t="shared" si="11"/>
        <v>0</v>
      </c>
    </row>
    <row r="178" spans="1:9">
      <c r="A178" s="257" t="s">
        <v>48</v>
      </c>
      <c r="B178" s="257"/>
      <c r="C178" s="7"/>
      <c r="D178" s="53"/>
      <c r="E178" s="53"/>
      <c r="F178" s="53"/>
      <c r="G178" s="53"/>
      <c r="H178" s="53"/>
      <c r="I178" s="53"/>
    </row>
    <row r="179" spans="1:9">
      <c r="A179" s="196" t="s">
        <v>275</v>
      </c>
      <c r="B179" s="197"/>
      <c r="C179" s="197"/>
      <c r="D179" s="197"/>
      <c r="E179" s="197"/>
      <c r="F179" s="197"/>
      <c r="G179" s="197"/>
      <c r="H179" s="198"/>
      <c r="I179" s="93">
        <f>SUM(I169:I178)</f>
        <v>0.32397361099662292</v>
      </c>
    </row>
    <row r="180" spans="1:9">
      <c r="A180" s="253" t="s">
        <v>53</v>
      </c>
      <c r="B180" s="254"/>
      <c r="C180" s="254"/>
      <c r="D180" s="254"/>
      <c r="E180" s="254"/>
      <c r="F180" s="254"/>
      <c r="G180" s="254"/>
      <c r="H180" s="254"/>
      <c r="I180" s="254"/>
    </row>
    <row r="181" spans="1:9">
      <c r="A181" s="255" t="s">
        <v>54</v>
      </c>
      <c r="B181" s="256"/>
      <c r="C181" s="256"/>
      <c r="D181" s="256"/>
      <c r="E181" s="256"/>
      <c r="F181" s="256"/>
      <c r="G181" s="256"/>
      <c r="H181" s="256"/>
      <c r="I181" s="256"/>
    </row>
    <row r="182" spans="1:9">
      <c r="A182" s="255" t="s">
        <v>55</v>
      </c>
      <c r="B182" s="256"/>
      <c r="C182" s="256"/>
      <c r="D182" s="256"/>
      <c r="E182" s="256"/>
      <c r="F182" s="256"/>
      <c r="G182" s="256"/>
      <c r="H182" s="256"/>
      <c r="I182" s="256"/>
    </row>
    <row r="183" spans="1:9">
      <c r="A183" s="255" t="s">
        <v>96</v>
      </c>
      <c r="B183" s="256"/>
      <c r="C183" s="256"/>
      <c r="D183" s="256"/>
      <c r="E183" s="256"/>
      <c r="F183" s="256"/>
      <c r="G183" s="256"/>
      <c r="H183" s="256"/>
      <c r="I183" s="256"/>
    </row>
    <row r="184" spans="1:9">
      <c r="A184" s="255" t="s">
        <v>97</v>
      </c>
      <c r="B184" s="256"/>
      <c r="C184" s="256"/>
      <c r="D184" s="256"/>
      <c r="E184" s="256"/>
      <c r="F184" s="256"/>
      <c r="G184" s="256"/>
      <c r="H184" s="256"/>
      <c r="I184" s="256"/>
    </row>
    <row r="185" spans="1:9">
      <c r="A185" s="250" t="s">
        <v>200</v>
      </c>
      <c r="B185" s="251"/>
      <c r="C185" s="251"/>
      <c r="D185" s="251"/>
      <c r="E185" s="251"/>
      <c r="F185" s="251"/>
      <c r="G185" s="251"/>
      <c r="H185" s="251"/>
      <c r="I185" s="251"/>
    </row>
    <row r="188" spans="1:9">
      <c r="A188" s="194" t="s">
        <v>0</v>
      </c>
      <c r="B188" s="194"/>
      <c r="C188" s="195" t="s">
        <v>1</v>
      </c>
      <c r="D188" s="195"/>
      <c r="E188" s="195"/>
      <c r="F188" s="195"/>
      <c r="G188" s="195"/>
      <c r="H188" s="195"/>
      <c r="I188" s="195"/>
    </row>
    <row r="189" spans="1:9">
      <c r="A189" s="194" t="s">
        <v>2</v>
      </c>
      <c r="B189" s="194"/>
      <c r="C189" s="195" t="s">
        <v>75</v>
      </c>
      <c r="D189" s="195"/>
      <c r="E189" s="195"/>
      <c r="F189" s="195"/>
      <c r="G189" s="195"/>
      <c r="H189" s="195"/>
      <c r="I189" s="195"/>
    </row>
    <row r="190" spans="1:9">
      <c r="A190" s="194" t="s">
        <v>4</v>
      </c>
      <c r="B190" s="194"/>
      <c r="C190" s="195" t="s">
        <v>76</v>
      </c>
      <c r="D190" s="195"/>
      <c r="E190" s="195"/>
      <c r="F190" s="195"/>
      <c r="G190" s="195"/>
      <c r="H190" s="195"/>
      <c r="I190" s="195"/>
    </row>
    <row r="191" spans="1:9">
      <c r="A191" s="194" t="s">
        <v>6</v>
      </c>
      <c r="B191" s="194"/>
      <c r="C191" s="195" t="s">
        <v>77</v>
      </c>
      <c r="D191" s="195"/>
      <c r="E191" s="195"/>
      <c r="F191" s="195"/>
      <c r="G191" s="195"/>
      <c r="H191" s="195"/>
      <c r="I191" s="195"/>
    </row>
    <row r="192" spans="1:9">
      <c r="A192" s="247" t="s">
        <v>8</v>
      </c>
      <c r="B192" s="247"/>
      <c r="C192" s="247"/>
      <c r="D192" s="247" t="s">
        <v>9</v>
      </c>
      <c r="E192" s="252"/>
      <c r="F192" s="252"/>
      <c r="G192" s="252"/>
      <c r="H192" s="252"/>
      <c r="I192" s="85"/>
    </row>
    <row r="193" spans="1:9">
      <c r="A193" s="258"/>
      <c r="B193" s="258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5" t="s">
        <v>84</v>
      </c>
      <c r="B194" s="205"/>
      <c r="C194" s="59" t="s">
        <v>85</v>
      </c>
      <c r="D194" s="258" t="s">
        <v>86</v>
      </c>
      <c r="E194" s="59" t="s">
        <v>87</v>
      </c>
      <c r="F194" s="59" t="s">
        <v>89</v>
      </c>
      <c r="G194" s="258" t="s">
        <v>91</v>
      </c>
      <c r="H194" s="258" t="s">
        <v>38</v>
      </c>
      <c r="I194" s="258" t="s">
        <v>92</v>
      </c>
    </row>
    <row r="195" spans="1:9" ht="14.25">
      <c r="A195" s="205"/>
      <c r="B195" s="205"/>
      <c r="C195" s="76" t="s">
        <v>37</v>
      </c>
      <c r="D195" s="248"/>
      <c r="E195" s="76" t="s">
        <v>88</v>
      </c>
      <c r="F195" s="76" t="s">
        <v>90</v>
      </c>
      <c r="G195" s="248"/>
      <c r="H195" s="248"/>
      <c r="I195" s="248"/>
    </row>
    <row r="196" spans="1:9">
      <c r="A196" s="206"/>
      <c r="B196" s="206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6"/>
      <c r="B197" s="206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60"/>
      <c r="B198" s="260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57" t="s">
        <v>95</v>
      </c>
      <c r="B199" s="53" t="s">
        <v>203</v>
      </c>
      <c r="C199" s="86">
        <f>'4A_DOC'!$B$39*$L$19</f>
        <v>1.28317744697625</v>
      </c>
      <c r="D199" s="87">
        <v>0.4</v>
      </c>
      <c r="E199" s="87">
        <v>0.38</v>
      </c>
      <c r="F199" s="34">
        <v>0</v>
      </c>
      <c r="G199" s="88">
        <v>0.57999999999999996</v>
      </c>
      <c r="H199" s="87">
        <f>44/12</f>
        <v>3.6666666666666665</v>
      </c>
      <c r="I199" s="53">
        <f>C199*D199*E199*F199*G199*H199</f>
        <v>0</v>
      </c>
    </row>
    <row r="200" spans="1:9">
      <c r="A200" s="257"/>
      <c r="B200" s="53" t="s">
        <v>204</v>
      </c>
      <c r="C200" s="86">
        <f>'4A_DOC'!$B$40*$L$19</f>
        <v>0.24836316001875</v>
      </c>
      <c r="D200" s="87">
        <v>0.9</v>
      </c>
      <c r="E200" s="87">
        <v>0.46</v>
      </c>
      <c r="F200" s="34">
        <f>1/100</f>
        <v>0.01</v>
      </c>
      <c r="G200" s="88">
        <v>0.57999999999999996</v>
      </c>
      <c r="H200" s="87">
        <f t="shared" ref="H200:H207" si="12">44/12</f>
        <v>3.6666666666666665</v>
      </c>
      <c r="I200" s="53">
        <f t="shared" ref="I200:I207" si="13">C200*D200*E200*F200*G200*H200</f>
        <v>2.1866886060690825E-3</v>
      </c>
    </row>
    <row r="201" spans="1:9">
      <c r="A201" s="257"/>
      <c r="B201" s="53" t="s">
        <v>205</v>
      </c>
      <c r="C201" s="86">
        <f>'4A_DOC'!$B$41*$L$19</f>
        <v>0</v>
      </c>
      <c r="D201" s="87">
        <v>0.85</v>
      </c>
      <c r="E201" s="87">
        <v>0.5</v>
      </c>
      <c r="F201" s="34">
        <v>0</v>
      </c>
      <c r="G201" s="88">
        <v>0.57999999999999996</v>
      </c>
      <c r="H201" s="87">
        <f t="shared" si="12"/>
        <v>3.6666666666666665</v>
      </c>
      <c r="I201" s="53">
        <f t="shared" si="13"/>
        <v>0</v>
      </c>
    </row>
    <row r="202" spans="1:9">
      <c r="A202" s="257"/>
      <c r="B202" s="53" t="s">
        <v>47</v>
      </c>
      <c r="C202" s="86">
        <f>'4A_DOC'!$B$42*$L$19</f>
        <v>1.565557662375E-2</v>
      </c>
      <c r="D202" s="87">
        <v>0.8</v>
      </c>
      <c r="E202" s="87">
        <v>0.5</v>
      </c>
      <c r="F202" s="34">
        <f>20/100</f>
        <v>0.2</v>
      </c>
      <c r="G202" s="88">
        <v>0.57999999999999996</v>
      </c>
      <c r="H202" s="87">
        <f t="shared" si="12"/>
        <v>3.6666666666666665</v>
      </c>
      <c r="I202" s="53">
        <f t="shared" si="13"/>
        <v>2.6635354362540002E-3</v>
      </c>
    </row>
    <row r="203" spans="1:9">
      <c r="A203" s="257"/>
      <c r="B203" s="53" t="s">
        <v>206</v>
      </c>
      <c r="C203" s="86">
        <f>'4A_DOC'!$B$43*$L$19</f>
        <v>0</v>
      </c>
      <c r="D203" s="87">
        <v>0.84</v>
      </c>
      <c r="E203" s="87">
        <v>0.67</v>
      </c>
      <c r="F203" s="34">
        <f>20/100</f>
        <v>0.2</v>
      </c>
      <c r="G203" s="88">
        <v>0.57999999999999996</v>
      </c>
      <c r="H203" s="87">
        <f t="shared" si="12"/>
        <v>3.6666666666666665</v>
      </c>
      <c r="I203" s="53">
        <f t="shared" si="13"/>
        <v>0</v>
      </c>
    </row>
    <row r="204" spans="1:9">
      <c r="A204" s="257"/>
      <c r="B204" s="53" t="s">
        <v>207</v>
      </c>
      <c r="C204" s="86">
        <f>'4A_DOC'!$B$44*$L$19</f>
        <v>0.20700151313625001</v>
      </c>
      <c r="D204" s="87">
        <v>1</v>
      </c>
      <c r="E204" s="87">
        <v>0.75</v>
      </c>
      <c r="F204" s="34">
        <f>100/100</f>
        <v>1</v>
      </c>
      <c r="G204" s="88">
        <v>0.57999999999999996</v>
      </c>
      <c r="H204" s="87">
        <f t="shared" si="12"/>
        <v>3.6666666666666665</v>
      </c>
      <c r="I204" s="53">
        <f t="shared" si="13"/>
        <v>0.3301674134523187</v>
      </c>
    </row>
    <row r="205" spans="1:9">
      <c r="A205" s="257"/>
      <c r="B205" s="53" t="s">
        <v>208</v>
      </c>
      <c r="C205" s="86">
        <f>'4A_DOC'!$B$45*$L$19</f>
        <v>3.4210334103749997E-2</v>
      </c>
      <c r="D205" s="87">
        <v>1</v>
      </c>
      <c r="E205" s="87">
        <v>0</v>
      </c>
      <c r="F205" s="34">
        <v>0</v>
      </c>
      <c r="G205" s="88">
        <v>0.57999999999999996</v>
      </c>
      <c r="H205" s="87">
        <f t="shared" si="12"/>
        <v>3.6666666666666665</v>
      </c>
      <c r="I205" s="53">
        <f t="shared" si="13"/>
        <v>0</v>
      </c>
    </row>
    <row r="206" spans="1:9">
      <c r="A206" s="257"/>
      <c r="B206" s="53" t="s">
        <v>209</v>
      </c>
      <c r="C206" s="86">
        <f>'4A_DOC'!$B$46*$L$19</f>
        <v>2.5706070258750002E-2</v>
      </c>
      <c r="D206" s="87">
        <v>1</v>
      </c>
      <c r="E206" s="87">
        <v>0</v>
      </c>
      <c r="F206" s="34">
        <v>0</v>
      </c>
      <c r="G206" s="88">
        <v>0.57999999999999996</v>
      </c>
      <c r="H206" s="87">
        <f t="shared" si="12"/>
        <v>3.6666666666666665</v>
      </c>
      <c r="I206" s="53">
        <f t="shared" si="13"/>
        <v>0</v>
      </c>
    </row>
    <row r="207" spans="1:9">
      <c r="A207" s="257"/>
      <c r="B207" s="53" t="s">
        <v>210</v>
      </c>
      <c r="C207" s="86">
        <f>'4A_DOC'!$B$47*$L$19</f>
        <v>0.12002608744875</v>
      </c>
      <c r="D207" s="87">
        <v>0.9</v>
      </c>
      <c r="E207" s="87">
        <v>0</v>
      </c>
      <c r="F207" s="34">
        <v>0</v>
      </c>
      <c r="G207" s="88">
        <v>0.57999999999999996</v>
      </c>
      <c r="H207" s="87">
        <f t="shared" si="12"/>
        <v>3.6666666666666665</v>
      </c>
      <c r="I207" s="53">
        <f t="shared" si="13"/>
        <v>0</v>
      </c>
    </row>
    <row r="208" spans="1:9">
      <c r="A208" s="257" t="s">
        <v>48</v>
      </c>
      <c r="B208" s="257"/>
      <c r="C208" s="7"/>
      <c r="D208" s="53"/>
      <c r="E208" s="53"/>
      <c r="F208" s="53"/>
      <c r="G208" s="53"/>
      <c r="H208" s="53"/>
      <c r="I208" s="53"/>
    </row>
    <row r="209" spans="1:9">
      <c r="A209" s="196" t="s">
        <v>276</v>
      </c>
      <c r="B209" s="197"/>
      <c r="C209" s="197"/>
      <c r="D209" s="197"/>
      <c r="E209" s="197"/>
      <c r="F209" s="197"/>
      <c r="G209" s="197"/>
      <c r="H209" s="198"/>
      <c r="I209" s="93">
        <f>SUM(I199:I208)</f>
        <v>0.33501763749464181</v>
      </c>
    </row>
    <row r="210" spans="1:9">
      <c r="A210" s="253" t="s">
        <v>53</v>
      </c>
      <c r="B210" s="254"/>
      <c r="C210" s="254"/>
      <c r="D210" s="254"/>
      <c r="E210" s="254"/>
      <c r="F210" s="254"/>
      <c r="G210" s="254"/>
      <c r="H210" s="254"/>
      <c r="I210" s="254"/>
    </row>
    <row r="211" spans="1:9">
      <c r="A211" s="255" t="s">
        <v>54</v>
      </c>
      <c r="B211" s="256"/>
      <c r="C211" s="256"/>
      <c r="D211" s="256"/>
      <c r="E211" s="256"/>
      <c r="F211" s="256"/>
      <c r="G211" s="256"/>
      <c r="H211" s="256"/>
      <c r="I211" s="256"/>
    </row>
    <row r="212" spans="1:9">
      <c r="A212" s="255" t="s">
        <v>55</v>
      </c>
      <c r="B212" s="256"/>
      <c r="C212" s="256"/>
      <c r="D212" s="256"/>
      <c r="E212" s="256"/>
      <c r="F212" s="256"/>
      <c r="G212" s="256"/>
      <c r="H212" s="256"/>
      <c r="I212" s="256"/>
    </row>
    <row r="213" spans="1:9">
      <c r="A213" s="255" t="s">
        <v>96</v>
      </c>
      <c r="B213" s="256"/>
      <c r="C213" s="256"/>
      <c r="D213" s="256"/>
      <c r="E213" s="256"/>
      <c r="F213" s="256"/>
      <c r="G213" s="256"/>
      <c r="H213" s="256"/>
      <c r="I213" s="256"/>
    </row>
    <row r="214" spans="1:9">
      <c r="A214" s="255" t="s">
        <v>97</v>
      </c>
      <c r="B214" s="256"/>
      <c r="C214" s="256"/>
      <c r="D214" s="256"/>
      <c r="E214" s="256"/>
      <c r="F214" s="256"/>
      <c r="G214" s="256"/>
      <c r="H214" s="256"/>
      <c r="I214" s="256"/>
    </row>
    <row r="215" spans="1:9">
      <c r="A215" s="250" t="s">
        <v>200</v>
      </c>
      <c r="B215" s="251"/>
      <c r="C215" s="251"/>
      <c r="D215" s="251"/>
      <c r="E215" s="251"/>
      <c r="F215" s="251"/>
      <c r="G215" s="251"/>
      <c r="H215" s="251"/>
      <c r="I215" s="251"/>
    </row>
    <row r="218" spans="1:9">
      <c r="A218" s="194" t="s">
        <v>0</v>
      </c>
      <c r="B218" s="194"/>
      <c r="C218" s="195" t="s">
        <v>1</v>
      </c>
      <c r="D218" s="195"/>
      <c r="E218" s="195"/>
      <c r="F218" s="195"/>
      <c r="G218" s="195"/>
      <c r="H218" s="195"/>
      <c r="I218" s="195"/>
    </row>
    <row r="219" spans="1:9">
      <c r="A219" s="194" t="s">
        <v>2</v>
      </c>
      <c r="B219" s="194"/>
      <c r="C219" s="195" t="s">
        <v>75</v>
      </c>
      <c r="D219" s="195"/>
      <c r="E219" s="195"/>
      <c r="F219" s="195"/>
      <c r="G219" s="195"/>
      <c r="H219" s="195"/>
      <c r="I219" s="195"/>
    </row>
    <row r="220" spans="1:9">
      <c r="A220" s="194" t="s">
        <v>4</v>
      </c>
      <c r="B220" s="194"/>
      <c r="C220" s="195" t="s">
        <v>76</v>
      </c>
      <c r="D220" s="195"/>
      <c r="E220" s="195"/>
      <c r="F220" s="195"/>
      <c r="G220" s="195"/>
      <c r="H220" s="195"/>
      <c r="I220" s="195"/>
    </row>
    <row r="221" spans="1:9">
      <c r="A221" s="194" t="s">
        <v>6</v>
      </c>
      <c r="B221" s="194"/>
      <c r="C221" s="195" t="s">
        <v>77</v>
      </c>
      <c r="D221" s="195"/>
      <c r="E221" s="195"/>
      <c r="F221" s="195"/>
      <c r="G221" s="195"/>
      <c r="H221" s="195"/>
      <c r="I221" s="195"/>
    </row>
    <row r="222" spans="1:9">
      <c r="A222" s="247" t="s">
        <v>8</v>
      </c>
      <c r="B222" s="247"/>
      <c r="C222" s="247"/>
      <c r="D222" s="247" t="s">
        <v>9</v>
      </c>
      <c r="E222" s="252"/>
      <c r="F222" s="252"/>
      <c r="G222" s="252"/>
      <c r="H222" s="252"/>
      <c r="I222" s="85"/>
    </row>
    <row r="223" spans="1:9">
      <c r="A223" s="258"/>
      <c r="B223" s="258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5" t="s">
        <v>84</v>
      </c>
      <c r="B224" s="205"/>
      <c r="C224" s="59" t="s">
        <v>85</v>
      </c>
      <c r="D224" s="258" t="s">
        <v>86</v>
      </c>
      <c r="E224" s="59" t="s">
        <v>87</v>
      </c>
      <c r="F224" s="59" t="s">
        <v>89</v>
      </c>
      <c r="G224" s="258" t="s">
        <v>91</v>
      </c>
      <c r="H224" s="258" t="s">
        <v>38</v>
      </c>
      <c r="I224" s="258" t="s">
        <v>92</v>
      </c>
    </row>
    <row r="225" spans="1:9" ht="14.25">
      <c r="A225" s="205"/>
      <c r="B225" s="205"/>
      <c r="C225" s="76" t="s">
        <v>37</v>
      </c>
      <c r="D225" s="248"/>
      <c r="E225" s="76" t="s">
        <v>88</v>
      </c>
      <c r="F225" s="76" t="s">
        <v>90</v>
      </c>
      <c r="G225" s="248"/>
      <c r="H225" s="248"/>
      <c r="I225" s="248"/>
    </row>
    <row r="226" spans="1:9">
      <c r="A226" s="206"/>
      <c r="B226" s="206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6"/>
      <c r="B227" s="206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60"/>
      <c r="B228" s="260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57" t="s">
        <v>95</v>
      </c>
      <c r="B229" s="53" t="s">
        <v>203</v>
      </c>
      <c r="C229" s="86">
        <f>'4A_DOC'!$B$39*$L$20</f>
        <v>1.2855585782681251</v>
      </c>
      <c r="D229" s="87">
        <v>0.4</v>
      </c>
      <c r="E229" s="87">
        <v>0.38</v>
      </c>
      <c r="F229" s="34">
        <v>0</v>
      </c>
      <c r="G229" s="88">
        <v>0.57999999999999996</v>
      </c>
      <c r="H229" s="87">
        <f>44/12</f>
        <v>3.6666666666666665</v>
      </c>
      <c r="I229" s="53">
        <f>C229*D229*E229*F229*G229*H229</f>
        <v>0</v>
      </c>
    </row>
    <row r="230" spans="1:9">
      <c r="A230" s="257"/>
      <c r="B230" s="53" t="s">
        <v>204</v>
      </c>
      <c r="C230" s="86">
        <f>'4A_DOC'!$B$40*$L$20</f>
        <v>0.248824035709375</v>
      </c>
      <c r="D230" s="87">
        <v>0.9</v>
      </c>
      <c r="E230" s="87">
        <v>0.46</v>
      </c>
      <c r="F230" s="34">
        <f>1/100</f>
        <v>0.01</v>
      </c>
      <c r="G230" s="88">
        <v>0.57999999999999996</v>
      </c>
      <c r="H230" s="87">
        <f t="shared" ref="H230:H237" si="14">44/12</f>
        <v>3.6666666666666665</v>
      </c>
      <c r="I230" s="53">
        <f t="shared" ref="I230:I237" si="15">C230*D230*E230*F230*G230*H230</f>
        <v>2.1907463399996213E-3</v>
      </c>
    </row>
    <row r="231" spans="1:9">
      <c r="A231" s="257"/>
      <c r="B231" s="53" t="s">
        <v>205</v>
      </c>
      <c r="C231" s="86">
        <f>'4A_DOC'!$B$41*$L$20</f>
        <v>0</v>
      </c>
      <c r="D231" s="87">
        <v>0.85</v>
      </c>
      <c r="E231" s="87">
        <v>0.5</v>
      </c>
      <c r="F231" s="34">
        <v>0</v>
      </c>
      <c r="G231" s="88">
        <v>0.57999999999999996</v>
      </c>
      <c r="H231" s="87">
        <f t="shared" si="14"/>
        <v>3.6666666666666665</v>
      </c>
      <c r="I231" s="53">
        <f t="shared" si="15"/>
        <v>0</v>
      </c>
    </row>
    <row r="232" spans="1:9">
      <c r="A232" s="257"/>
      <c r="B232" s="53" t="s">
        <v>47</v>
      </c>
      <c r="C232" s="86">
        <f>'4A_DOC'!$B$42*$L$20</f>
        <v>1.5684627931875E-2</v>
      </c>
      <c r="D232" s="87">
        <v>0.8</v>
      </c>
      <c r="E232" s="87">
        <v>0.5</v>
      </c>
      <c r="F232" s="34">
        <f>20/100</f>
        <v>0.2</v>
      </c>
      <c r="G232" s="88">
        <v>0.57999999999999996</v>
      </c>
      <c r="H232" s="87">
        <f t="shared" si="14"/>
        <v>3.6666666666666665</v>
      </c>
      <c r="I232" s="53">
        <f t="shared" si="15"/>
        <v>2.6684780321430002E-3</v>
      </c>
    </row>
    <row r="233" spans="1:9">
      <c r="A233" s="257"/>
      <c r="B233" s="53" t="s">
        <v>206</v>
      </c>
      <c r="C233" s="86">
        <f>'4A_DOC'!$B$43*$L$20</f>
        <v>0</v>
      </c>
      <c r="D233" s="87">
        <v>0.84</v>
      </c>
      <c r="E233" s="87">
        <v>0.67</v>
      </c>
      <c r="F233" s="34">
        <f>20/100</f>
        <v>0.2</v>
      </c>
      <c r="G233" s="88">
        <v>0.57999999999999996</v>
      </c>
      <c r="H233" s="87">
        <f t="shared" si="14"/>
        <v>3.6666666666666665</v>
      </c>
      <c r="I233" s="53">
        <f t="shared" si="15"/>
        <v>0</v>
      </c>
    </row>
    <row r="234" spans="1:9">
      <c r="A234" s="257"/>
      <c r="B234" s="53" t="s">
        <v>207</v>
      </c>
      <c r="C234" s="86">
        <f>'4A_DOC'!$B$44*$L$20</f>
        <v>0.20738563598812501</v>
      </c>
      <c r="D234" s="87">
        <v>1</v>
      </c>
      <c r="E234" s="87">
        <v>0.75</v>
      </c>
      <c r="F234" s="34">
        <f>100/100</f>
        <v>1</v>
      </c>
      <c r="G234" s="88">
        <v>0.57999999999999996</v>
      </c>
      <c r="H234" s="87">
        <f t="shared" si="14"/>
        <v>3.6666666666666665</v>
      </c>
      <c r="I234" s="53">
        <f t="shared" si="15"/>
        <v>0.33078008940105935</v>
      </c>
    </row>
    <row r="235" spans="1:9">
      <c r="A235" s="257"/>
      <c r="B235" s="53" t="s">
        <v>208</v>
      </c>
      <c r="C235" s="86">
        <f>'4A_DOC'!$B$45*$L$20</f>
        <v>3.4273816591874999E-2</v>
      </c>
      <c r="D235" s="87">
        <v>1</v>
      </c>
      <c r="E235" s="87">
        <v>0</v>
      </c>
      <c r="F235" s="34">
        <v>0</v>
      </c>
      <c r="G235" s="88">
        <v>0.57999999999999996</v>
      </c>
      <c r="H235" s="87">
        <f t="shared" si="14"/>
        <v>3.6666666666666665</v>
      </c>
      <c r="I235" s="53">
        <f t="shared" si="15"/>
        <v>0</v>
      </c>
    </row>
    <row r="236" spans="1:9">
      <c r="A236" s="257"/>
      <c r="B236" s="53" t="s">
        <v>209</v>
      </c>
      <c r="C236" s="86">
        <f>'4A_DOC'!$B$46*$L$20</f>
        <v>2.5753771789375001E-2</v>
      </c>
      <c r="D236" s="87">
        <v>1</v>
      </c>
      <c r="E236" s="87">
        <v>0</v>
      </c>
      <c r="F236" s="34">
        <v>0</v>
      </c>
      <c r="G236" s="88">
        <v>0.57999999999999996</v>
      </c>
      <c r="H236" s="87">
        <f t="shared" si="14"/>
        <v>3.6666666666666665</v>
      </c>
      <c r="I236" s="53">
        <f t="shared" si="15"/>
        <v>0</v>
      </c>
    </row>
    <row r="237" spans="1:9">
      <c r="A237" s="257"/>
      <c r="B237" s="53" t="s">
        <v>210</v>
      </c>
      <c r="C237" s="86">
        <f>'4A_DOC'!$B$47*$L$20</f>
        <v>0.12024881414437499</v>
      </c>
      <c r="D237" s="87">
        <v>0.9</v>
      </c>
      <c r="E237" s="87">
        <v>0</v>
      </c>
      <c r="F237" s="34">
        <v>0</v>
      </c>
      <c r="G237" s="88">
        <v>0.57999999999999996</v>
      </c>
      <c r="H237" s="87">
        <f t="shared" si="14"/>
        <v>3.6666666666666665</v>
      </c>
      <c r="I237" s="53">
        <f t="shared" si="15"/>
        <v>0</v>
      </c>
    </row>
    <row r="238" spans="1:9">
      <c r="A238" s="257" t="s">
        <v>48</v>
      </c>
      <c r="B238" s="257"/>
      <c r="C238" s="7"/>
      <c r="D238" s="53"/>
      <c r="E238" s="53"/>
      <c r="F238" s="53"/>
      <c r="G238" s="53"/>
      <c r="H238" s="53"/>
      <c r="I238" s="53"/>
    </row>
    <row r="239" spans="1:9">
      <c r="A239" s="196" t="s">
        <v>277</v>
      </c>
      <c r="B239" s="197"/>
      <c r="C239" s="197"/>
      <c r="D239" s="197"/>
      <c r="E239" s="197"/>
      <c r="F239" s="197"/>
      <c r="G239" s="197"/>
      <c r="H239" s="198"/>
      <c r="I239" s="93">
        <f>SUM(I229:I238)</f>
        <v>0.335639313773202</v>
      </c>
    </row>
    <row r="240" spans="1:9">
      <c r="A240" s="253" t="s">
        <v>53</v>
      </c>
      <c r="B240" s="254"/>
      <c r="C240" s="254"/>
      <c r="D240" s="254"/>
      <c r="E240" s="254"/>
      <c r="F240" s="254"/>
      <c r="G240" s="254"/>
      <c r="H240" s="254"/>
      <c r="I240" s="254"/>
    </row>
    <row r="241" spans="1:9">
      <c r="A241" s="255" t="s">
        <v>54</v>
      </c>
      <c r="B241" s="256"/>
      <c r="C241" s="256"/>
      <c r="D241" s="256"/>
      <c r="E241" s="256"/>
      <c r="F241" s="256"/>
      <c r="G241" s="256"/>
      <c r="H241" s="256"/>
      <c r="I241" s="256"/>
    </row>
    <row r="242" spans="1:9">
      <c r="A242" s="255" t="s">
        <v>55</v>
      </c>
      <c r="B242" s="256"/>
      <c r="C242" s="256"/>
      <c r="D242" s="256"/>
      <c r="E242" s="256"/>
      <c r="F242" s="256"/>
      <c r="G242" s="256"/>
      <c r="H242" s="256"/>
      <c r="I242" s="256"/>
    </row>
    <row r="243" spans="1:9">
      <c r="A243" s="255" t="s">
        <v>96</v>
      </c>
      <c r="B243" s="256"/>
      <c r="C243" s="256"/>
      <c r="D243" s="256"/>
      <c r="E243" s="256"/>
      <c r="F243" s="256"/>
      <c r="G243" s="256"/>
      <c r="H243" s="256"/>
      <c r="I243" s="256"/>
    </row>
    <row r="244" spans="1:9">
      <c r="A244" s="255" t="s">
        <v>97</v>
      </c>
      <c r="B244" s="256"/>
      <c r="C244" s="256"/>
      <c r="D244" s="256"/>
      <c r="E244" s="256"/>
      <c r="F244" s="256"/>
      <c r="G244" s="256"/>
      <c r="H244" s="256"/>
      <c r="I244" s="256"/>
    </row>
    <row r="245" spans="1:9">
      <c r="A245" s="250" t="s">
        <v>200</v>
      </c>
      <c r="B245" s="251"/>
      <c r="C245" s="251"/>
      <c r="D245" s="251"/>
      <c r="E245" s="251"/>
      <c r="F245" s="251"/>
      <c r="G245" s="251"/>
      <c r="H245" s="251"/>
      <c r="I245" s="251"/>
    </row>
    <row r="248" spans="1:9">
      <c r="A248" s="194" t="s">
        <v>0</v>
      </c>
      <c r="B248" s="194"/>
      <c r="C248" s="195" t="s">
        <v>1</v>
      </c>
      <c r="D248" s="195"/>
      <c r="E248" s="195"/>
      <c r="F248" s="195"/>
      <c r="G248" s="195"/>
      <c r="H248" s="195"/>
      <c r="I248" s="195"/>
    </row>
    <row r="249" spans="1:9">
      <c r="A249" s="194" t="s">
        <v>2</v>
      </c>
      <c r="B249" s="194"/>
      <c r="C249" s="195" t="s">
        <v>75</v>
      </c>
      <c r="D249" s="195"/>
      <c r="E249" s="195"/>
      <c r="F249" s="195"/>
      <c r="G249" s="195"/>
      <c r="H249" s="195"/>
      <c r="I249" s="195"/>
    </row>
    <row r="250" spans="1:9">
      <c r="A250" s="194" t="s">
        <v>4</v>
      </c>
      <c r="B250" s="194"/>
      <c r="C250" s="195" t="s">
        <v>76</v>
      </c>
      <c r="D250" s="195"/>
      <c r="E250" s="195"/>
      <c r="F250" s="195"/>
      <c r="G250" s="195"/>
      <c r="H250" s="195"/>
      <c r="I250" s="195"/>
    </row>
    <row r="251" spans="1:9">
      <c r="A251" s="194" t="s">
        <v>6</v>
      </c>
      <c r="B251" s="194"/>
      <c r="C251" s="195" t="s">
        <v>77</v>
      </c>
      <c r="D251" s="195"/>
      <c r="E251" s="195"/>
      <c r="F251" s="195"/>
      <c r="G251" s="195"/>
      <c r="H251" s="195"/>
      <c r="I251" s="195"/>
    </row>
    <row r="252" spans="1:9">
      <c r="A252" s="247" t="s">
        <v>8</v>
      </c>
      <c r="B252" s="247"/>
      <c r="C252" s="247"/>
      <c r="D252" s="247" t="s">
        <v>9</v>
      </c>
      <c r="E252" s="252"/>
      <c r="F252" s="252"/>
      <c r="G252" s="252"/>
      <c r="H252" s="252"/>
      <c r="I252" s="85"/>
    </row>
    <row r="253" spans="1:9">
      <c r="A253" s="258"/>
      <c r="B253" s="258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5" t="s">
        <v>84</v>
      </c>
      <c r="B254" s="205"/>
      <c r="C254" s="59" t="s">
        <v>85</v>
      </c>
      <c r="D254" s="258" t="s">
        <v>86</v>
      </c>
      <c r="E254" s="59" t="s">
        <v>87</v>
      </c>
      <c r="F254" s="59" t="s">
        <v>89</v>
      </c>
      <c r="G254" s="258" t="s">
        <v>91</v>
      </c>
      <c r="H254" s="258" t="s">
        <v>38</v>
      </c>
      <c r="I254" s="258" t="s">
        <v>92</v>
      </c>
    </row>
    <row r="255" spans="1:9" ht="14.25">
      <c r="A255" s="205"/>
      <c r="B255" s="205"/>
      <c r="C255" s="76" t="s">
        <v>37</v>
      </c>
      <c r="D255" s="248"/>
      <c r="E255" s="76" t="s">
        <v>88</v>
      </c>
      <c r="F255" s="76" t="s">
        <v>90</v>
      </c>
      <c r="G255" s="248"/>
      <c r="H255" s="248"/>
      <c r="I255" s="248"/>
    </row>
    <row r="256" spans="1:9">
      <c r="A256" s="206"/>
      <c r="B256" s="206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6"/>
      <c r="B257" s="206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60"/>
      <c r="B258" s="260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57" t="s">
        <v>95</v>
      </c>
      <c r="B259" s="53" t="s">
        <v>203</v>
      </c>
      <c r="C259" s="86">
        <f>'4A_DOC'!$B$39*$L$21</f>
        <v>1.28793970956</v>
      </c>
      <c r="D259" s="87">
        <v>0.4</v>
      </c>
      <c r="E259" s="87">
        <v>0.38</v>
      </c>
      <c r="F259" s="34">
        <v>0</v>
      </c>
      <c r="G259" s="88">
        <v>0.57999999999999996</v>
      </c>
      <c r="H259" s="87">
        <f>44/12</f>
        <v>3.6666666666666665</v>
      </c>
      <c r="I259" s="53">
        <f>C259*D259*E259*F259*G259*H259</f>
        <v>0</v>
      </c>
    </row>
    <row r="260" spans="1:9">
      <c r="A260" s="257"/>
      <c r="B260" s="53" t="s">
        <v>204</v>
      </c>
      <c r="C260" s="86">
        <f>'4A_DOC'!$B$40*$L$21</f>
        <v>0.2492849114</v>
      </c>
      <c r="D260" s="87">
        <v>0.9</v>
      </c>
      <c r="E260" s="87">
        <v>0.46</v>
      </c>
      <c r="F260" s="34">
        <f>1/100</f>
        <v>0.01</v>
      </c>
      <c r="G260" s="88">
        <v>0.57999999999999996</v>
      </c>
      <c r="H260" s="87">
        <f t="shared" ref="H260:H267" si="16">44/12</f>
        <v>3.6666666666666665</v>
      </c>
      <c r="I260" s="53">
        <f t="shared" ref="I260:I267" si="17">C260*D260*E260*F260*G260*H260</f>
        <v>2.1948040739301596E-3</v>
      </c>
    </row>
    <row r="261" spans="1:9">
      <c r="A261" s="257"/>
      <c r="B261" s="53" t="s">
        <v>205</v>
      </c>
      <c r="C261" s="86">
        <f>'4A_DOC'!$B$41*$L$21</f>
        <v>0</v>
      </c>
      <c r="D261" s="87">
        <v>0.85</v>
      </c>
      <c r="E261" s="87">
        <v>0.5</v>
      </c>
      <c r="F261" s="34">
        <v>0</v>
      </c>
      <c r="G261" s="88">
        <v>0.57999999999999996</v>
      </c>
      <c r="H261" s="87">
        <f t="shared" si="16"/>
        <v>3.6666666666666665</v>
      </c>
      <c r="I261" s="53">
        <f t="shared" si="17"/>
        <v>0</v>
      </c>
    </row>
    <row r="262" spans="1:9">
      <c r="A262" s="257"/>
      <c r="B262" s="53" t="s">
        <v>47</v>
      </c>
      <c r="C262" s="86">
        <f>'4A_DOC'!$B$42*$L$21</f>
        <v>1.571367924E-2</v>
      </c>
      <c r="D262" s="87">
        <v>0.8</v>
      </c>
      <c r="E262" s="87">
        <v>0.5</v>
      </c>
      <c r="F262" s="34">
        <f>20/100</f>
        <v>0.2</v>
      </c>
      <c r="G262" s="88">
        <v>0.57999999999999996</v>
      </c>
      <c r="H262" s="87">
        <f t="shared" si="16"/>
        <v>3.6666666666666665</v>
      </c>
      <c r="I262" s="53">
        <f t="shared" si="17"/>
        <v>2.6734206280320002E-3</v>
      </c>
    </row>
    <row r="263" spans="1:9">
      <c r="A263" s="257"/>
      <c r="B263" s="53" t="s">
        <v>206</v>
      </c>
      <c r="C263" s="86">
        <f>'4A_DOC'!$B$43*$L$21</f>
        <v>0</v>
      </c>
      <c r="D263" s="87">
        <v>0.84</v>
      </c>
      <c r="E263" s="87">
        <v>0.67</v>
      </c>
      <c r="F263" s="34">
        <f>20/100</f>
        <v>0.2</v>
      </c>
      <c r="G263" s="88">
        <v>0.57999999999999996</v>
      </c>
      <c r="H263" s="87">
        <f t="shared" si="16"/>
        <v>3.6666666666666665</v>
      </c>
      <c r="I263" s="53">
        <f t="shared" si="17"/>
        <v>0</v>
      </c>
    </row>
    <row r="264" spans="1:9">
      <c r="A264" s="257"/>
      <c r="B264" s="53" t="s">
        <v>207</v>
      </c>
      <c r="C264" s="86">
        <f>'4A_DOC'!$B$44*$L$21</f>
        <v>0.20776975884000001</v>
      </c>
      <c r="D264" s="87">
        <v>1</v>
      </c>
      <c r="E264" s="87">
        <v>0.75</v>
      </c>
      <c r="F264" s="34">
        <f>100/100</f>
        <v>1</v>
      </c>
      <c r="G264" s="88">
        <v>0.57999999999999996</v>
      </c>
      <c r="H264" s="87">
        <f t="shared" si="16"/>
        <v>3.6666666666666665</v>
      </c>
      <c r="I264" s="53">
        <f t="shared" si="17"/>
        <v>0.33139276534979994</v>
      </c>
    </row>
    <row r="265" spans="1:9">
      <c r="A265" s="257"/>
      <c r="B265" s="53" t="s">
        <v>208</v>
      </c>
      <c r="C265" s="86">
        <f>'4A_DOC'!$B$45*$L$21</f>
        <v>3.4337299080000001E-2</v>
      </c>
      <c r="D265" s="87">
        <v>1</v>
      </c>
      <c r="E265" s="87">
        <v>0</v>
      </c>
      <c r="F265" s="34">
        <v>0</v>
      </c>
      <c r="G265" s="88">
        <v>0.57999999999999996</v>
      </c>
      <c r="H265" s="87">
        <f t="shared" si="16"/>
        <v>3.6666666666666665</v>
      </c>
      <c r="I265" s="53">
        <f t="shared" si="17"/>
        <v>0</v>
      </c>
    </row>
    <row r="266" spans="1:9">
      <c r="A266" s="257"/>
      <c r="B266" s="53" t="s">
        <v>209</v>
      </c>
      <c r="C266" s="86">
        <f>'4A_DOC'!$B$46*$L$21</f>
        <v>2.5801473320000001E-2</v>
      </c>
      <c r="D266" s="87">
        <v>1</v>
      </c>
      <c r="E266" s="87">
        <v>0</v>
      </c>
      <c r="F266" s="34">
        <v>0</v>
      </c>
      <c r="G266" s="88">
        <v>0.57999999999999996</v>
      </c>
      <c r="H266" s="87">
        <f t="shared" si="16"/>
        <v>3.6666666666666665</v>
      </c>
      <c r="I266" s="53">
        <f t="shared" si="17"/>
        <v>0</v>
      </c>
    </row>
    <row r="267" spans="1:9">
      <c r="A267" s="257"/>
      <c r="B267" s="53" t="s">
        <v>210</v>
      </c>
      <c r="C267" s="86">
        <f>'4A_DOC'!$B$47*$L$21</f>
        <v>0.12047154084</v>
      </c>
      <c r="D267" s="87">
        <v>0.9</v>
      </c>
      <c r="E267" s="87">
        <v>0</v>
      </c>
      <c r="F267" s="34">
        <v>0</v>
      </c>
      <c r="G267" s="88">
        <v>0.57999999999999996</v>
      </c>
      <c r="H267" s="87">
        <f t="shared" si="16"/>
        <v>3.6666666666666665</v>
      </c>
      <c r="I267" s="53">
        <f t="shared" si="17"/>
        <v>0</v>
      </c>
    </row>
    <row r="268" spans="1:9">
      <c r="A268" s="257" t="s">
        <v>48</v>
      </c>
      <c r="B268" s="257"/>
      <c r="C268" s="7"/>
      <c r="D268" s="53"/>
      <c r="E268" s="53"/>
      <c r="F268" s="53"/>
      <c r="G268" s="53"/>
      <c r="H268" s="53"/>
      <c r="I268" s="53"/>
    </row>
    <row r="269" spans="1:9">
      <c r="A269" s="196" t="s">
        <v>278</v>
      </c>
      <c r="B269" s="197"/>
      <c r="C269" s="197"/>
      <c r="D269" s="197"/>
      <c r="E269" s="197"/>
      <c r="F269" s="197"/>
      <c r="G269" s="197"/>
      <c r="H269" s="198"/>
      <c r="I269" s="93">
        <f>SUM(I259:I268)</f>
        <v>0.33626099005176213</v>
      </c>
    </row>
    <row r="270" spans="1:9">
      <c r="A270" s="253" t="s">
        <v>53</v>
      </c>
      <c r="B270" s="254"/>
      <c r="C270" s="254"/>
      <c r="D270" s="254"/>
      <c r="E270" s="254"/>
      <c r="F270" s="254"/>
      <c r="G270" s="254"/>
      <c r="H270" s="254"/>
      <c r="I270" s="254"/>
    </row>
    <row r="271" spans="1:9">
      <c r="A271" s="255" t="s">
        <v>54</v>
      </c>
      <c r="B271" s="256"/>
      <c r="C271" s="256"/>
      <c r="D271" s="256"/>
      <c r="E271" s="256"/>
      <c r="F271" s="256"/>
      <c r="G271" s="256"/>
      <c r="H271" s="256"/>
      <c r="I271" s="256"/>
    </row>
    <row r="272" spans="1:9">
      <c r="A272" s="255" t="s">
        <v>55</v>
      </c>
      <c r="B272" s="256"/>
      <c r="C272" s="256"/>
      <c r="D272" s="256"/>
      <c r="E272" s="256"/>
      <c r="F272" s="256"/>
      <c r="G272" s="256"/>
      <c r="H272" s="256"/>
      <c r="I272" s="256"/>
    </row>
    <row r="273" spans="1:9">
      <c r="A273" s="255" t="s">
        <v>96</v>
      </c>
      <c r="B273" s="256"/>
      <c r="C273" s="256"/>
      <c r="D273" s="256"/>
      <c r="E273" s="256"/>
      <c r="F273" s="256"/>
      <c r="G273" s="256"/>
      <c r="H273" s="256"/>
      <c r="I273" s="256"/>
    </row>
    <row r="274" spans="1:9">
      <c r="A274" s="255" t="s">
        <v>97</v>
      </c>
      <c r="B274" s="256"/>
      <c r="C274" s="256"/>
      <c r="D274" s="256"/>
      <c r="E274" s="256"/>
      <c r="F274" s="256"/>
      <c r="G274" s="256"/>
      <c r="H274" s="256"/>
      <c r="I274" s="256"/>
    </row>
    <row r="275" spans="1:9">
      <c r="A275" s="250" t="s">
        <v>200</v>
      </c>
      <c r="B275" s="251"/>
      <c r="C275" s="251"/>
      <c r="D275" s="251"/>
      <c r="E275" s="251"/>
      <c r="F275" s="251"/>
      <c r="G275" s="251"/>
      <c r="H275" s="251"/>
      <c r="I275" s="251"/>
    </row>
    <row r="278" spans="1:9">
      <c r="A278" s="194" t="s">
        <v>0</v>
      </c>
      <c r="B278" s="194"/>
      <c r="C278" s="195" t="s">
        <v>1</v>
      </c>
      <c r="D278" s="195"/>
      <c r="E278" s="195"/>
      <c r="F278" s="195"/>
      <c r="G278" s="195"/>
      <c r="H278" s="195"/>
      <c r="I278" s="195"/>
    </row>
    <row r="279" spans="1:9">
      <c r="A279" s="194" t="s">
        <v>2</v>
      </c>
      <c r="B279" s="194"/>
      <c r="C279" s="195" t="s">
        <v>75</v>
      </c>
      <c r="D279" s="195"/>
      <c r="E279" s="195"/>
      <c r="F279" s="195"/>
      <c r="G279" s="195"/>
      <c r="H279" s="195"/>
      <c r="I279" s="195"/>
    </row>
    <row r="280" spans="1:9">
      <c r="A280" s="194" t="s">
        <v>4</v>
      </c>
      <c r="B280" s="194"/>
      <c r="C280" s="195" t="s">
        <v>76</v>
      </c>
      <c r="D280" s="195"/>
      <c r="E280" s="195"/>
      <c r="F280" s="195"/>
      <c r="G280" s="195"/>
      <c r="H280" s="195"/>
      <c r="I280" s="195"/>
    </row>
    <row r="281" spans="1:9">
      <c r="A281" s="194" t="s">
        <v>6</v>
      </c>
      <c r="B281" s="194"/>
      <c r="C281" s="195" t="s">
        <v>77</v>
      </c>
      <c r="D281" s="195"/>
      <c r="E281" s="195"/>
      <c r="F281" s="195"/>
      <c r="G281" s="195"/>
      <c r="H281" s="195"/>
      <c r="I281" s="195"/>
    </row>
    <row r="282" spans="1:9">
      <c r="A282" s="247" t="s">
        <v>8</v>
      </c>
      <c r="B282" s="247"/>
      <c r="C282" s="247"/>
      <c r="D282" s="247" t="s">
        <v>9</v>
      </c>
      <c r="E282" s="252"/>
      <c r="F282" s="252"/>
      <c r="G282" s="252"/>
      <c r="H282" s="252"/>
      <c r="I282" s="85"/>
    </row>
    <row r="283" spans="1:9">
      <c r="A283" s="258"/>
      <c r="B283" s="258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5" t="s">
        <v>84</v>
      </c>
      <c r="B284" s="205"/>
      <c r="C284" s="59" t="s">
        <v>85</v>
      </c>
      <c r="D284" s="258" t="s">
        <v>86</v>
      </c>
      <c r="E284" s="59" t="s">
        <v>87</v>
      </c>
      <c r="F284" s="59" t="s">
        <v>89</v>
      </c>
      <c r="G284" s="258" t="s">
        <v>91</v>
      </c>
      <c r="H284" s="258" t="s">
        <v>38</v>
      </c>
      <c r="I284" s="258" t="s">
        <v>92</v>
      </c>
    </row>
    <row r="285" spans="1:9" ht="14.25">
      <c r="A285" s="205"/>
      <c r="B285" s="205"/>
      <c r="C285" s="76" t="s">
        <v>37</v>
      </c>
      <c r="D285" s="248"/>
      <c r="E285" s="76" t="s">
        <v>88</v>
      </c>
      <c r="F285" s="76" t="s">
        <v>90</v>
      </c>
      <c r="G285" s="248"/>
      <c r="H285" s="248"/>
      <c r="I285" s="248"/>
    </row>
    <row r="286" spans="1:9">
      <c r="A286" s="206"/>
      <c r="B286" s="206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6"/>
      <c r="B287" s="206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60"/>
      <c r="B288" s="260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57" t="s">
        <v>95</v>
      </c>
      <c r="B289" s="53" t="s">
        <v>203</v>
      </c>
      <c r="C289" s="86">
        <f>'4A_DOC'!$B$39*$L$22</f>
        <v>1.2903208408518749</v>
      </c>
      <c r="D289" s="87">
        <v>0.4</v>
      </c>
      <c r="E289" s="87">
        <v>0.38</v>
      </c>
      <c r="F289" s="34">
        <v>0</v>
      </c>
      <c r="G289" s="88">
        <v>0.57999999999999996</v>
      </c>
      <c r="H289" s="87">
        <f>44/12</f>
        <v>3.6666666666666665</v>
      </c>
      <c r="I289" s="53">
        <f>C289*D289*E289*F289*G289*H289</f>
        <v>0</v>
      </c>
    </row>
    <row r="290" spans="1:9">
      <c r="A290" s="257"/>
      <c r="B290" s="53" t="s">
        <v>204</v>
      </c>
      <c r="C290" s="86">
        <f>'4A_DOC'!$B$40*$L$22</f>
        <v>0.249745787090625</v>
      </c>
      <c r="D290" s="87">
        <v>0.9</v>
      </c>
      <c r="E290" s="87">
        <v>0.46</v>
      </c>
      <c r="F290" s="34">
        <f>1/100</f>
        <v>0.01</v>
      </c>
      <c r="G290" s="88">
        <v>0.57999999999999996</v>
      </c>
      <c r="H290" s="87">
        <f t="shared" ref="H290:H297" si="18">44/12</f>
        <v>3.6666666666666665</v>
      </c>
      <c r="I290" s="53">
        <f t="shared" ref="I290:I297" si="19">C290*D290*E290*F290*G290*H290</f>
        <v>2.1988618078606988E-3</v>
      </c>
    </row>
    <row r="291" spans="1:9">
      <c r="A291" s="257"/>
      <c r="B291" s="53" t="s">
        <v>205</v>
      </c>
      <c r="C291" s="86">
        <f>'4A_DOC'!$B$41*$L$22</f>
        <v>0</v>
      </c>
      <c r="D291" s="87">
        <v>0.85</v>
      </c>
      <c r="E291" s="87">
        <v>0.5</v>
      </c>
      <c r="F291" s="34">
        <v>0</v>
      </c>
      <c r="G291" s="88">
        <v>0.57999999999999996</v>
      </c>
      <c r="H291" s="87">
        <f t="shared" si="18"/>
        <v>3.6666666666666665</v>
      </c>
      <c r="I291" s="53">
        <f t="shared" si="19"/>
        <v>0</v>
      </c>
    </row>
    <row r="292" spans="1:9">
      <c r="A292" s="257"/>
      <c r="B292" s="53" t="s">
        <v>47</v>
      </c>
      <c r="C292" s="86">
        <f>'4A_DOC'!$B$42*$L$22</f>
        <v>1.5742730548125E-2</v>
      </c>
      <c r="D292" s="87">
        <v>0.8</v>
      </c>
      <c r="E292" s="87">
        <v>0.5</v>
      </c>
      <c r="F292" s="34">
        <f>20/100</f>
        <v>0.2</v>
      </c>
      <c r="G292" s="88">
        <v>0.57999999999999996</v>
      </c>
      <c r="H292" s="87">
        <f t="shared" si="18"/>
        <v>3.6666666666666665</v>
      </c>
      <c r="I292" s="53">
        <f t="shared" si="19"/>
        <v>2.6783632239209998E-3</v>
      </c>
    </row>
    <row r="293" spans="1:9">
      <c r="A293" s="257"/>
      <c r="B293" s="53" t="s">
        <v>206</v>
      </c>
      <c r="C293" s="86">
        <f>'4A_DOC'!$B$43*$L$22</f>
        <v>0</v>
      </c>
      <c r="D293" s="87">
        <v>0.84</v>
      </c>
      <c r="E293" s="87">
        <v>0.67</v>
      </c>
      <c r="F293" s="34">
        <f>20/100</f>
        <v>0.2</v>
      </c>
      <c r="G293" s="88">
        <v>0.57999999999999996</v>
      </c>
      <c r="H293" s="87">
        <f t="shared" si="18"/>
        <v>3.6666666666666665</v>
      </c>
      <c r="I293" s="53">
        <f t="shared" si="19"/>
        <v>0</v>
      </c>
    </row>
    <row r="294" spans="1:9">
      <c r="A294" s="257"/>
      <c r="B294" s="53" t="s">
        <v>207</v>
      </c>
      <c r="C294" s="86">
        <f>'4A_DOC'!$B$44*$L$22</f>
        <v>0.20815388169187501</v>
      </c>
      <c r="D294" s="87">
        <v>1</v>
      </c>
      <c r="E294" s="87">
        <v>0.75</v>
      </c>
      <c r="F294" s="34">
        <f>100/100</f>
        <v>1</v>
      </c>
      <c r="G294" s="88">
        <v>0.57999999999999996</v>
      </c>
      <c r="H294" s="87">
        <f t="shared" si="18"/>
        <v>3.6666666666666665</v>
      </c>
      <c r="I294" s="53">
        <f t="shared" si="19"/>
        <v>0.33200544129854059</v>
      </c>
    </row>
    <row r="295" spans="1:9">
      <c r="A295" s="257"/>
      <c r="B295" s="53" t="s">
        <v>208</v>
      </c>
      <c r="C295" s="86">
        <f>'4A_DOC'!$B$45*$L$22</f>
        <v>3.4400781568124997E-2</v>
      </c>
      <c r="D295" s="87">
        <v>1</v>
      </c>
      <c r="E295" s="87">
        <v>0</v>
      </c>
      <c r="F295" s="34">
        <v>0</v>
      </c>
      <c r="G295" s="88">
        <v>0.57999999999999996</v>
      </c>
      <c r="H295" s="87">
        <f t="shared" si="18"/>
        <v>3.6666666666666665</v>
      </c>
      <c r="I295" s="53">
        <f t="shared" si="19"/>
        <v>0</v>
      </c>
    </row>
    <row r="296" spans="1:9">
      <c r="A296" s="257"/>
      <c r="B296" s="53" t="s">
        <v>209</v>
      </c>
      <c r="C296" s="86">
        <f>'4A_DOC'!$B$46*$L$22</f>
        <v>2.5849174850625E-2</v>
      </c>
      <c r="D296" s="87">
        <v>1</v>
      </c>
      <c r="E296" s="87">
        <v>0</v>
      </c>
      <c r="F296" s="34">
        <v>0</v>
      </c>
      <c r="G296" s="88">
        <v>0.57999999999999996</v>
      </c>
      <c r="H296" s="87">
        <f t="shared" si="18"/>
        <v>3.6666666666666665</v>
      </c>
      <c r="I296" s="53">
        <f t="shared" si="19"/>
        <v>0</v>
      </c>
    </row>
    <row r="297" spans="1:9">
      <c r="A297" s="257"/>
      <c r="B297" s="53" t="s">
        <v>210</v>
      </c>
      <c r="C297" s="86">
        <f>'4A_DOC'!$B$47*$L$22</f>
        <v>0.120694267535625</v>
      </c>
      <c r="D297" s="87">
        <v>0.9</v>
      </c>
      <c r="E297" s="87">
        <v>0</v>
      </c>
      <c r="F297" s="34">
        <v>0</v>
      </c>
      <c r="G297" s="88">
        <v>0.57999999999999996</v>
      </c>
      <c r="H297" s="87">
        <f t="shared" si="18"/>
        <v>3.6666666666666665</v>
      </c>
      <c r="I297" s="53">
        <f t="shared" si="19"/>
        <v>0</v>
      </c>
    </row>
    <row r="298" spans="1:9">
      <c r="A298" s="257" t="s">
        <v>48</v>
      </c>
      <c r="B298" s="257"/>
      <c r="C298" s="7"/>
      <c r="D298" s="53"/>
      <c r="E298" s="53"/>
      <c r="F298" s="53"/>
      <c r="G298" s="53"/>
      <c r="H298" s="53"/>
      <c r="I298" s="53"/>
    </row>
    <row r="299" spans="1:9">
      <c r="A299" s="196" t="s">
        <v>279</v>
      </c>
      <c r="B299" s="197"/>
      <c r="C299" s="197"/>
      <c r="D299" s="197"/>
      <c r="E299" s="197"/>
      <c r="F299" s="197"/>
      <c r="G299" s="197"/>
      <c r="H299" s="198"/>
      <c r="I299" s="93">
        <f>SUM(I289:I298)</f>
        <v>0.33688266633032227</v>
      </c>
    </row>
    <row r="300" spans="1:9">
      <c r="A300" s="253" t="s">
        <v>53</v>
      </c>
      <c r="B300" s="254"/>
      <c r="C300" s="254"/>
      <c r="D300" s="254"/>
      <c r="E300" s="254"/>
      <c r="F300" s="254"/>
      <c r="G300" s="254"/>
      <c r="H300" s="254"/>
      <c r="I300" s="254"/>
    </row>
    <row r="301" spans="1:9">
      <c r="A301" s="255" t="s">
        <v>54</v>
      </c>
      <c r="B301" s="256"/>
      <c r="C301" s="256"/>
      <c r="D301" s="256"/>
      <c r="E301" s="256"/>
      <c r="F301" s="256"/>
      <c r="G301" s="256"/>
      <c r="H301" s="256"/>
      <c r="I301" s="256"/>
    </row>
    <row r="302" spans="1:9">
      <c r="A302" s="255" t="s">
        <v>55</v>
      </c>
      <c r="B302" s="256"/>
      <c r="C302" s="256"/>
      <c r="D302" s="256"/>
      <c r="E302" s="256"/>
      <c r="F302" s="256"/>
      <c r="G302" s="256"/>
      <c r="H302" s="256"/>
      <c r="I302" s="256"/>
    </row>
    <row r="303" spans="1:9">
      <c r="A303" s="255" t="s">
        <v>96</v>
      </c>
      <c r="B303" s="256"/>
      <c r="C303" s="256"/>
      <c r="D303" s="256"/>
      <c r="E303" s="256"/>
      <c r="F303" s="256"/>
      <c r="G303" s="256"/>
      <c r="H303" s="256"/>
      <c r="I303" s="256"/>
    </row>
    <row r="304" spans="1:9">
      <c r="A304" s="255" t="s">
        <v>97</v>
      </c>
      <c r="B304" s="256"/>
      <c r="C304" s="256"/>
      <c r="D304" s="256"/>
      <c r="E304" s="256"/>
      <c r="F304" s="256"/>
      <c r="G304" s="256"/>
      <c r="H304" s="256"/>
      <c r="I304" s="256"/>
    </row>
    <row r="305" spans="1:9">
      <c r="A305" s="250" t="s">
        <v>200</v>
      </c>
      <c r="B305" s="251"/>
      <c r="C305" s="251"/>
      <c r="D305" s="251"/>
      <c r="E305" s="251"/>
      <c r="F305" s="251"/>
      <c r="G305" s="251"/>
      <c r="H305" s="251"/>
      <c r="I305" s="251"/>
    </row>
    <row r="308" spans="1:9">
      <c r="A308" s="194" t="s">
        <v>0</v>
      </c>
      <c r="B308" s="194"/>
      <c r="C308" s="195" t="s">
        <v>1</v>
      </c>
      <c r="D308" s="195"/>
      <c r="E308" s="195"/>
      <c r="F308" s="195"/>
      <c r="G308" s="195"/>
      <c r="H308" s="195"/>
      <c r="I308" s="195"/>
    </row>
    <row r="309" spans="1:9">
      <c r="A309" s="194" t="s">
        <v>2</v>
      </c>
      <c r="B309" s="194"/>
      <c r="C309" s="195" t="s">
        <v>75</v>
      </c>
      <c r="D309" s="195"/>
      <c r="E309" s="195"/>
      <c r="F309" s="195"/>
      <c r="G309" s="195"/>
      <c r="H309" s="195"/>
      <c r="I309" s="195"/>
    </row>
    <row r="310" spans="1:9">
      <c r="A310" s="194" t="s">
        <v>4</v>
      </c>
      <c r="B310" s="194"/>
      <c r="C310" s="195" t="s">
        <v>76</v>
      </c>
      <c r="D310" s="195"/>
      <c r="E310" s="195"/>
      <c r="F310" s="195"/>
      <c r="G310" s="195"/>
      <c r="H310" s="195"/>
      <c r="I310" s="195"/>
    </row>
    <row r="311" spans="1:9">
      <c r="A311" s="194" t="s">
        <v>6</v>
      </c>
      <c r="B311" s="194"/>
      <c r="C311" s="195" t="s">
        <v>77</v>
      </c>
      <c r="D311" s="195"/>
      <c r="E311" s="195"/>
      <c r="F311" s="195"/>
      <c r="G311" s="195"/>
      <c r="H311" s="195"/>
      <c r="I311" s="195"/>
    </row>
    <row r="312" spans="1:9">
      <c r="A312" s="247" t="s">
        <v>8</v>
      </c>
      <c r="B312" s="247"/>
      <c r="C312" s="247"/>
      <c r="D312" s="247" t="s">
        <v>9</v>
      </c>
      <c r="E312" s="252"/>
      <c r="F312" s="252"/>
      <c r="G312" s="252"/>
      <c r="H312" s="252"/>
      <c r="I312" s="85"/>
    </row>
    <row r="313" spans="1:9">
      <c r="A313" s="258"/>
      <c r="B313" s="258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5" t="s">
        <v>84</v>
      </c>
      <c r="B314" s="205"/>
      <c r="C314" s="59" t="s">
        <v>85</v>
      </c>
      <c r="D314" s="258" t="s">
        <v>86</v>
      </c>
      <c r="E314" s="59" t="s">
        <v>87</v>
      </c>
      <c r="F314" s="59" t="s">
        <v>89</v>
      </c>
      <c r="G314" s="258" t="s">
        <v>91</v>
      </c>
      <c r="H314" s="258" t="s">
        <v>38</v>
      </c>
      <c r="I314" s="258" t="s">
        <v>92</v>
      </c>
    </row>
    <row r="315" spans="1:9" ht="14.25">
      <c r="A315" s="205"/>
      <c r="B315" s="205"/>
      <c r="C315" s="76" t="s">
        <v>37</v>
      </c>
      <c r="D315" s="248"/>
      <c r="E315" s="76" t="s">
        <v>88</v>
      </c>
      <c r="F315" s="76" t="s">
        <v>90</v>
      </c>
      <c r="G315" s="248"/>
      <c r="H315" s="248"/>
      <c r="I315" s="248"/>
    </row>
    <row r="316" spans="1:9">
      <c r="A316" s="206"/>
      <c r="B316" s="206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6"/>
      <c r="B317" s="206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60"/>
      <c r="B318" s="260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57" t="s">
        <v>95</v>
      </c>
      <c r="B319" s="53" t="s">
        <v>203</v>
      </c>
      <c r="C319" s="86">
        <f>'4A_DOC'!$B$39*$L$23</f>
        <v>1.29270197214375</v>
      </c>
      <c r="D319" s="87">
        <v>0.4</v>
      </c>
      <c r="E319" s="87">
        <v>0.38</v>
      </c>
      <c r="F319" s="34">
        <v>0</v>
      </c>
      <c r="G319" s="88">
        <v>0.57999999999999996</v>
      </c>
      <c r="H319" s="87">
        <f>44/12</f>
        <v>3.6666666666666665</v>
      </c>
      <c r="I319" s="53">
        <f>C319*D319*E319*F319*G319*H319</f>
        <v>0</v>
      </c>
    </row>
    <row r="320" spans="1:9">
      <c r="A320" s="257"/>
      <c r="B320" s="53" t="s">
        <v>204</v>
      </c>
      <c r="C320" s="86">
        <f>'4A_DOC'!$B$40*$L$23</f>
        <v>0.25020666278124998</v>
      </c>
      <c r="D320" s="87">
        <v>0.9</v>
      </c>
      <c r="E320" s="87">
        <v>0.46</v>
      </c>
      <c r="F320" s="34">
        <f>1/100</f>
        <v>0.01</v>
      </c>
      <c r="G320" s="88">
        <v>0.57999999999999996</v>
      </c>
      <c r="H320" s="87">
        <f t="shared" ref="H320:H327" si="20">44/12</f>
        <v>3.6666666666666665</v>
      </c>
      <c r="I320" s="53">
        <f t="shared" ref="I320:I327" si="21">C320*D320*E320*F320*G320*H320</f>
        <v>2.2029195417912371E-3</v>
      </c>
    </row>
    <row r="321" spans="1:9">
      <c r="A321" s="257"/>
      <c r="B321" s="53" t="s">
        <v>205</v>
      </c>
      <c r="C321" s="86">
        <f>'4A_DOC'!$B$41*$L$23</f>
        <v>0</v>
      </c>
      <c r="D321" s="87">
        <v>0.85</v>
      </c>
      <c r="E321" s="87">
        <v>0.5</v>
      </c>
      <c r="F321" s="34">
        <v>0</v>
      </c>
      <c r="G321" s="88">
        <v>0.57999999999999996</v>
      </c>
      <c r="H321" s="87">
        <f t="shared" si="20"/>
        <v>3.6666666666666665</v>
      </c>
      <c r="I321" s="53">
        <f t="shared" si="21"/>
        <v>0</v>
      </c>
    </row>
    <row r="322" spans="1:9">
      <c r="A322" s="257"/>
      <c r="B322" s="53" t="s">
        <v>47</v>
      </c>
      <c r="C322" s="86">
        <f>'4A_DOC'!$B$42*$L$23</f>
        <v>1.5771781856250004E-2</v>
      </c>
      <c r="D322" s="87">
        <v>0.8</v>
      </c>
      <c r="E322" s="87">
        <v>0.5</v>
      </c>
      <c r="F322" s="34">
        <f>20/100</f>
        <v>0.2</v>
      </c>
      <c r="G322" s="88">
        <v>0.57999999999999996</v>
      </c>
      <c r="H322" s="87">
        <f t="shared" si="20"/>
        <v>3.6666666666666665</v>
      </c>
      <c r="I322" s="53">
        <f t="shared" si="21"/>
        <v>2.6833058198100002E-3</v>
      </c>
    </row>
    <row r="323" spans="1:9">
      <c r="A323" s="257"/>
      <c r="B323" s="53" t="s">
        <v>206</v>
      </c>
      <c r="C323" s="86">
        <f>'4A_DOC'!$B$43*$L$23</f>
        <v>0</v>
      </c>
      <c r="D323" s="87">
        <v>0.84</v>
      </c>
      <c r="E323" s="87">
        <v>0.67</v>
      </c>
      <c r="F323" s="34">
        <f>20/100</f>
        <v>0.2</v>
      </c>
      <c r="G323" s="88">
        <v>0.57999999999999996</v>
      </c>
      <c r="H323" s="87">
        <f t="shared" si="20"/>
        <v>3.6666666666666665</v>
      </c>
      <c r="I323" s="53">
        <f t="shared" si="21"/>
        <v>0</v>
      </c>
    </row>
    <row r="324" spans="1:9">
      <c r="A324" s="257"/>
      <c r="B324" s="53" t="s">
        <v>207</v>
      </c>
      <c r="C324" s="86">
        <f>'4A_DOC'!$B$44*$L$23</f>
        <v>0.20853800454375002</v>
      </c>
      <c r="D324" s="87">
        <v>1</v>
      </c>
      <c r="E324" s="87">
        <v>0.75</v>
      </c>
      <c r="F324" s="34">
        <f>100/100</f>
        <v>1</v>
      </c>
      <c r="G324" s="88">
        <v>0.57999999999999996</v>
      </c>
      <c r="H324" s="87">
        <f t="shared" si="20"/>
        <v>3.6666666666666665</v>
      </c>
      <c r="I324" s="53">
        <f t="shared" si="21"/>
        <v>0.33261811724728124</v>
      </c>
    </row>
    <row r="325" spans="1:9">
      <c r="A325" s="257"/>
      <c r="B325" s="53" t="s">
        <v>208</v>
      </c>
      <c r="C325" s="86">
        <f>'4A_DOC'!$B$45*$L$23</f>
        <v>3.4464264056249999E-2</v>
      </c>
      <c r="D325" s="87">
        <v>1</v>
      </c>
      <c r="E325" s="87">
        <v>0</v>
      </c>
      <c r="F325" s="34">
        <v>0</v>
      </c>
      <c r="G325" s="88">
        <v>0.57999999999999996</v>
      </c>
      <c r="H325" s="87">
        <f t="shared" si="20"/>
        <v>3.6666666666666665</v>
      </c>
      <c r="I325" s="53">
        <f t="shared" si="21"/>
        <v>0</v>
      </c>
    </row>
    <row r="326" spans="1:9">
      <c r="A326" s="257"/>
      <c r="B326" s="53" t="s">
        <v>209</v>
      </c>
      <c r="C326" s="86">
        <f>'4A_DOC'!$B$46*$L$23</f>
        <v>2.589687638125E-2</v>
      </c>
      <c r="D326" s="87">
        <v>1</v>
      </c>
      <c r="E326" s="87">
        <v>0</v>
      </c>
      <c r="F326" s="34">
        <v>0</v>
      </c>
      <c r="G326" s="88">
        <v>0.57999999999999996</v>
      </c>
      <c r="H326" s="87">
        <f t="shared" si="20"/>
        <v>3.6666666666666665</v>
      </c>
      <c r="I326" s="53">
        <f t="shared" si="21"/>
        <v>0</v>
      </c>
    </row>
    <row r="327" spans="1:9">
      <c r="A327" s="257"/>
      <c r="B327" s="53" t="s">
        <v>210</v>
      </c>
      <c r="C327" s="86">
        <f>'4A_DOC'!$B$47*$L$23</f>
        <v>0.12091699423125001</v>
      </c>
      <c r="D327" s="87">
        <v>0.9</v>
      </c>
      <c r="E327" s="87">
        <v>0</v>
      </c>
      <c r="F327" s="34">
        <v>0</v>
      </c>
      <c r="G327" s="88">
        <v>0.57999999999999996</v>
      </c>
      <c r="H327" s="87">
        <f t="shared" si="20"/>
        <v>3.6666666666666665</v>
      </c>
      <c r="I327" s="53">
        <f t="shared" si="21"/>
        <v>0</v>
      </c>
    </row>
    <row r="328" spans="1:9">
      <c r="A328" s="257" t="s">
        <v>48</v>
      </c>
      <c r="B328" s="257"/>
      <c r="C328" s="7"/>
      <c r="D328" s="53"/>
      <c r="E328" s="53"/>
      <c r="F328" s="53"/>
      <c r="G328" s="53"/>
      <c r="H328" s="53"/>
      <c r="I328" s="53"/>
    </row>
    <row r="329" spans="1:9">
      <c r="A329" s="196" t="s">
        <v>280</v>
      </c>
      <c r="B329" s="197"/>
      <c r="C329" s="197"/>
      <c r="D329" s="197"/>
      <c r="E329" s="197"/>
      <c r="F329" s="197"/>
      <c r="G329" s="197"/>
      <c r="H329" s="198"/>
      <c r="I329" s="93">
        <f>SUM(I319:I328)</f>
        <v>0.33750434260888246</v>
      </c>
    </row>
    <row r="330" spans="1:9">
      <c r="A330" s="253" t="s">
        <v>53</v>
      </c>
      <c r="B330" s="254"/>
      <c r="C330" s="254"/>
      <c r="D330" s="254"/>
      <c r="E330" s="254"/>
      <c r="F330" s="254"/>
      <c r="G330" s="254"/>
      <c r="H330" s="254"/>
      <c r="I330" s="254"/>
    </row>
    <row r="331" spans="1:9">
      <c r="A331" s="255" t="s">
        <v>54</v>
      </c>
      <c r="B331" s="256"/>
      <c r="C331" s="256"/>
      <c r="D331" s="256"/>
      <c r="E331" s="256"/>
      <c r="F331" s="256"/>
      <c r="G331" s="256"/>
      <c r="H331" s="256"/>
      <c r="I331" s="256"/>
    </row>
    <row r="332" spans="1:9">
      <c r="A332" s="255" t="s">
        <v>55</v>
      </c>
      <c r="B332" s="256"/>
      <c r="C332" s="256"/>
      <c r="D332" s="256"/>
      <c r="E332" s="256"/>
      <c r="F332" s="256"/>
      <c r="G332" s="256"/>
      <c r="H332" s="256"/>
      <c r="I332" s="256"/>
    </row>
    <row r="333" spans="1:9">
      <c r="A333" s="255" t="s">
        <v>96</v>
      </c>
      <c r="B333" s="256"/>
      <c r="C333" s="256"/>
      <c r="D333" s="256"/>
      <c r="E333" s="256"/>
      <c r="F333" s="256"/>
      <c r="G333" s="256"/>
      <c r="H333" s="256"/>
      <c r="I333" s="256"/>
    </row>
    <row r="334" spans="1:9">
      <c r="A334" s="255" t="s">
        <v>97</v>
      </c>
      <c r="B334" s="256"/>
      <c r="C334" s="256"/>
      <c r="D334" s="256"/>
      <c r="E334" s="256"/>
      <c r="F334" s="256"/>
      <c r="G334" s="256"/>
      <c r="H334" s="256"/>
      <c r="I334" s="256"/>
    </row>
    <row r="335" spans="1:9">
      <c r="A335" s="250" t="s">
        <v>200</v>
      </c>
      <c r="B335" s="251"/>
      <c r="C335" s="251"/>
      <c r="D335" s="251"/>
      <c r="E335" s="251"/>
      <c r="F335" s="251"/>
      <c r="G335" s="251"/>
      <c r="H335" s="251"/>
      <c r="I335" s="251"/>
    </row>
    <row r="338" spans="1:9">
      <c r="A338" s="194" t="s">
        <v>0</v>
      </c>
      <c r="B338" s="194"/>
      <c r="C338" s="195" t="s">
        <v>1</v>
      </c>
      <c r="D338" s="195"/>
      <c r="E338" s="195"/>
      <c r="F338" s="195"/>
      <c r="G338" s="195"/>
      <c r="H338" s="195"/>
      <c r="I338" s="195"/>
    </row>
    <row r="339" spans="1:9">
      <c r="A339" s="194" t="s">
        <v>2</v>
      </c>
      <c r="B339" s="194"/>
      <c r="C339" s="195" t="s">
        <v>75</v>
      </c>
      <c r="D339" s="195"/>
      <c r="E339" s="195"/>
      <c r="F339" s="195"/>
      <c r="G339" s="195"/>
      <c r="H339" s="195"/>
      <c r="I339" s="195"/>
    </row>
    <row r="340" spans="1:9">
      <c r="A340" s="194" t="s">
        <v>4</v>
      </c>
      <c r="B340" s="194"/>
      <c r="C340" s="195" t="s">
        <v>76</v>
      </c>
      <c r="D340" s="195"/>
      <c r="E340" s="195"/>
      <c r="F340" s="195"/>
      <c r="G340" s="195"/>
      <c r="H340" s="195"/>
      <c r="I340" s="195"/>
    </row>
    <row r="341" spans="1:9">
      <c r="A341" s="194" t="s">
        <v>6</v>
      </c>
      <c r="B341" s="194"/>
      <c r="C341" s="195" t="s">
        <v>77</v>
      </c>
      <c r="D341" s="195"/>
      <c r="E341" s="195"/>
      <c r="F341" s="195"/>
      <c r="G341" s="195"/>
      <c r="H341" s="195"/>
      <c r="I341" s="195"/>
    </row>
    <row r="342" spans="1:9">
      <c r="A342" s="247" t="s">
        <v>8</v>
      </c>
      <c r="B342" s="247"/>
      <c r="C342" s="247"/>
      <c r="D342" s="247" t="s">
        <v>9</v>
      </c>
      <c r="E342" s="252"/>
      <c r="F342" s="252"/>
      <c r="G342" s="252"/>
      <c r="H342" s="252"/>
      <c r="I342" s="137"/>
    </row>
    <row r="343" spans="1:9">
      <c r="A343" s="258"/>
      <c r="B343" s="258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5" t="s">
        <v>84</v>
      </c>
      <c r="B344" s="205"/>
      <c r="C344" s="141" t="s">
        <v>85</v>
      </c>
      <c r="D344" s="258" t="s">
        <v>86</v>
      </c>
      <c r="E344" s="141" t="s">
        <v>87</v>
      </c>
      <c r="F344" s="141" t="s">
        <v>89</v>
      </c>
      <c r="G344" s="258" t="s">
        <v>91</v>
      </c>
      <c r="H344" s="258" t="s">
        <v>38</v>
      </c>
      <c r="I344" s="258" t="s">
        <v>92</v>
      </c>
    </row>
    <row r="345" spans="1:9" ht="14.25">
      <c r="A345" s="205"/>
      <c r="B345" s="205"/>
      <c r="C345" s="138" t="s">
        <v>37</v>
      </c>
      <c r="D345" s="248"/>
      <c r="E345" s="138" t="s">
        <v>88</v>
      </c>
      <c r="F345" s="138" t="s">
        <v>90</v>
      </c>
      <c r="G345" s="248"/>
      <c r="H345" s="248"/>
      <c r="I345" s="248"/>
    </row>
    <row r="346" spans="1:9">
      <c r="A346" s="206"/>
      <c r="B346" s="206"/>
      <c r="C346" s="138"/>
      <c r="D346" s="138" t="s">
        <v>39</v>
      </c>
      <c r="E346" s="138" t="s">
        <v>40</v>
      </c>
      <c r="F346" s="138" t="s">
        <v>41</v>
      </c>
      <c r="G346" s="138" t="s">
        <v>42</v>
      </c>
      <c r="H346" s="138"/>
      <c r="I346" s="138"/>
    </row>
    <row r="347" spans="1:9" ht="15.75">
      <c r="A347" s="206"/>
      <c r="B347" s="206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60"/>
      <c r="B348" s="260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57" t="s">
        <v>95</v>
      </c>
      <c r="B349" s="140" t="s">
        <v>203</v>
      </c>
      <c r="C349" s="86">
        <f>'4A_DOC'!$B$39*$L$24</f>
        <v>1.2950831034356249</v>
      </c>
      <c r="D349" s="87">
        <v>0.4</v>
      </c>
      <c r="E349" s="87">
        <v>0.38</v>
      </c>
      <c r="F349" s="34">
        <v>0</v>
      </c>
      <c r="G349" s="88">
        <v>0.57999999999999996</v>
      </c>
      <c r="H349" s="87">
        <f>44/12</f>
        <v>3.6666666666666665</v>
      </c>
      <c r="I349" s="140">
        <f>C349*D349*E349*F349*G349*H349</f>
        <v>0</v>
      </c>
    </row>
    <row r="350" spans="1:9">
      <c r="A350" s="257"/>
      <c r="B350" s="140" t="s">
        <v>204</v>
      </c>
      <c r="C350" s="86">
        <f>'4A_DOC'!$B$40*$L$24</f>
        <v>0.25066753847187501</v>
      </c>
      <c r="D350" s="87">
        <v>0.9</v>
      </c>
      <c r="E350" s="87">
        <v>0.46</v>
      </c>
      <c r="F350" s="34">
        <f>1/100</f>
        <v>0.01</v>
      </c>
      <c r="G350" s="88">
        <v>0.57999999999999996</v>
      </c>
      <c r="H350" s="87">
        <f t="shared" ref="H350:H357" si="22">44/12</f>
        <v>3.6666666666666665</v>
      </c>
      <c r="I350" s="140">
        <f t="shared" ref="I350:I357" si="23">C350*D350*E350*F350*G350*H350</f>
        <v>2.2069772757217763E-3</v>
      </c>
    </row>
    <row r="351" spans="1:9">
      <c r="A351" s="257"/>
      <c r="B351" s="140" t="s">
        <v>205</v>
      </c>
      <c r="C351" s="86">
        <f>'4A_DOC'!$B$41*$L$24</f>
        <v>0</v>
      </c>
      <c r="D351" s="87">
        <v>0.85</v>
      </c>
      <c r="E351" s="87">
        <v>0.5</v>
      </c>
      <c r="F351" s="34">
        <v>0</v>
      </c>
      <c r="G351" s="88">
        <v>0.57999999999999996</v>
      </c>
      <c r="H351" s="87">
        <f t="shared" si="22"/>
        <v>3.6666666666666665</v>
      </c>
      <c r="I351" s="140">
        <f t="shared" si="23"/>
        <v>0</v>
      </c>
    </row>
    <row r="352" spans="1:9">
      <c r="A352" s="257"/>
      <c r="B352" s="140" t="s">
        <v>47</v>
      </c>
      <c r="C352" s="86">
        <f>'4A_DOC'!$B$42*$L$24</f>
        <v>1.5800833164375003E-2</v>
      </c>
      <c r="D352" s="87">
        <v>0.8</v>
      </c>
      <c r="E352" s="87">
        <v>0.5</v>
      </c>
      <c r="F352" s="34">
        <f>20/100</f>
        <v>0.2</v>
      </c>
      <c r="G352" s="88">
        <v>0.57999999999999996</v>
      </c>
      <c r="H352" s="87">
        <f t="shared" si="22"/>
        <v>3.6666666666666665</v>
      </c>
      <c r="I352" s="140">
        <f t="shared" si="23"/>
        <v>2.6882484156990007E-3</v>
      </c>
    </row>
    <row r="353" spans="1:9">
      <c r="A353" s="257"/>
      <c r="B353" s="140" t="s">
        <v>206</v>
      </c>
      <c r="C353" s="86">
        <f>'4A_DOC'!$B$43*$L$24</f>
        <v>0</v>
      </c>
      <c r="D353" s="87">
        <v>0.84</v>
      </c>
      <c r="E353" s="87">
        <v>0.67</v>
      </c>
      <c r="F353" s="34">
        <f>20/100</f>
        <v>0.2</v>
      </c>
      <c r="G353" s="88">
        <v>0.57999999999999996</v>
      </c>
      <c r="H353" s="87">
        <f t="shared" si="22"/>
        <v>3.6666666666666665</v>
      </c>
      <c r="I353" s="140">
        <f t="shared" si="23"/>
        <v>0</v>
      </c>
    </row>
    <row r="354" spans="1:9">
      <c r="A354" s="257"/>
      <c r="B354" s="140" t="s">
        <v>207</v>
      </c>
      <c r="C354" s="86">
        <f>'4A_DOC'!$B$44*$L$24</f>
        <v>0.20892212739562502</v>
      </c>
      <c r="D354" s="87">
        <v>1</v>
      </c>
      <c r="E354" s="87">
        <v>0.75</v>
      </c>
      <c r="F354" s="34">
        <f>100/100</f>
        <v>1</v>
      </c>
      <c r="G354" s="88">
        <v>0.57999999999999996</v>
      </c>
      <c r="H354" s="87">
        <f t="shared" si="22"/>
        <v>3.6666666666666665</v>
      </c>
      <c r="I354" s="140">
        <f t="shared" si="23"/>
        <v>0.33323079319602189</v>
      </c>
    </row>
    <row r="355" spans="1:9">
      <c r="A355" s="257"/>
      <c r="B355" s="140" t="s">
        <v>208</v>
      </c>
      <c r="C355" s="86">
        <f>'4A_DOC'!$B$45*$L$24</f>
        <v>3.4527746544375001E-2</v>
      </c>
      <c r="D355" s="87">
        <v>1</v>
      </c>
      <c r="E355" s="87">
        <v>0</v>
      </c>
      <c r="F355" s="34">
        <v>0</v>
      </c>
      <c r="G355" s="88">
        <v>0.57999999999999996</v>
      </c>
      <c r="H355" s="87">
        <f t="shared" si="22"/>
        <v>3.6666666666666665</v>
      </c>
      <c r="I355" s="140">
        <f t="shared" si="23"/>
        <v>0</v>
      </c>
    </row>
    <row r="356" spans="1:9">
      <c r="A356" s="257"/>
      <c r="B356" s="140" t="s">
        <v>209</v>
      </c>
      <c r="C356" s="86">
        <f>'4A_DOC'!$B$46*$L$24</f>
        <v>2.5944577911875003E-2</v>
      </c>
      <c r="D356" s="87">
        <v>1</v>
      </c>
      <c r="E356" s="87">
        <v>0</v>
      </c>
      <c r="F356" s="34">
        <v>0</v>
      </c>
      <c r="G356" s="88">
        <v>0.57999999999999996</v>
      </c>
      <c r="H356" s="87">
        <f t="shared" si="22"/>
        <v>3.6666666666666665</v>
      </c>
      <c r="I356" s="140">
        <f t="shared" si="23"/>
        <v>0</v>
      </c>
    </row>
    <row r="357" spans="1:9">
      <c r="A357" s="257"/>
      <c r="B357" s="140" t="s">
        <v>210</v>
      </c>
      <c r="C357" s="86">
        <f>'4A_DOC'!$B$47*$L$24</f>
        <v>0.121139720926875</v>
      </c>
      <c r="D357" s="87">
        <v>0.9</v>
      </c>
      <c r="E357" s="87">
        <v>0</v>
      </c>
      <c r="F357" s="34">
        <v>0</v>
      </c>
      <c r="G357" s="88">
        <v>0.57999999999999996</v>
      </c>
      <c r="H357" s="87">
        <f t="shared" si="22"/>
        <v>3.6666666666666665</v>
      </c>
      <c r="I357" s="140">
        <f t="shared" si="23"/>
        <v>0</v>
      </c>
    </row>
    <row r="358" spans="1:9">
      <c r="A358" s="257" t="s">
        <v>48</v>
      </c>
      <c r="B358" s="257"/>
      <c r="C358" s="7"/>
      <c r="D358" s="140"/>
      <c r="E358" s="140"/>
      <c r="F358" s="140"/>
      <c r="G358" s="140"/>
      <c r="H358" s="140"/>
      <c r="I358" s="140"/>
    </row>
    <row r="359" spans="1:9">
      <c r="A359" s="196" t="s">
        <v>281</v>
      </c>
      <c r="B359" s="197"/>
      <c r="C359" s="197"/>
      <c r="D359" s="197"/>
      <c r="E359" s="197"/>
      <c r="F359" s="197"/>
      <c r="G359" s="197"/>
      <c r="H359" s="198"/>
      <c r="I359" s="93">
        <f>SUM(I349:I358)</f>
        <v>0.33812601888744265</v>
      </c>
    </row>
    <row r="360" spans="1:9">
      <c r="A360" s="253" t="s">
        <v>53</v>
      </c>
      <c r="B360" s="254"/>
      <c r="C360" s="254"/>
      <c r="D360" s="254"/>
      <c r="E360" s="254"/>
      <c r="F360" s="254"/>
      <c r="G360" s="254"/>
      <c r="H360" s="254"/>
      <c r="I360" s="254"/>
    </row>
    <row r="361" spans="1:9">
      <c r="A361" s="255" t="s">
        <v>54</v>
      </c>
      <c r="B361" s="256"/>
      <c r="C361" s="256"/>
      <c r="D361" s="256"/>
      <c r="E361" s="256"/>
      <c r="F361" s="256"/>
      <c r="G361" s="256"/>
      <c r="H361" s="256"/>
      <c r="I361" s="256"/>
    </row>
    <row r="362" spans="1:9">
      <c r="A362" s="255" t="s">
        <v>55</v>
      </c>
      <c r="B362" s="256"/>
      <c r="C362" s="256"/>
      <c r="D362" s="256"/>
      <c r="E362" s="256"/>
      <c r="F362" s="256"/>
      <c r="G362" s="256"/>
      <c r="H362" s="256"/>
      <c r="I362" s="256"/>
    </row>
    <row r="363" spans="1:9">
      <c r="A363" s="255" t="s">
        <v>96</v>
      </c>
      <c r="B363" s="256"/>
      <c r="C363" s="256"/>
      <c r="D363" s="256"/>
      <c r="E363" s="256"/>
      <c r="F363" s="256"/>
      <c r="G363" s="256"/>
      <c r="H363" s="256"/>
      <c r="I363" s="256"/>
    </row>
    <row r="364" spans="1:9">
      <c r="A364" s="255" t="s">
        <v>97</v>
      </c>
      <c r="B364" s="256"/>
      <c r="C364" s="256"/>
      <c r="D364" s="256"/>
      <c r="E364" s="256"/>
      <c r="F364" s="256"/>
      <c r="G364" s="256"/>
      <c r="H364" s="256"/>
      <c r="I364" s="256"/>
    </row>
    <row r="365" spans="1:9">
      <c r="A365" s="250" t="s">
        <v>200</v>
      </c>
      <c r="B365" s="251"/>
      <c r="C365" s="251"/>
      <c r="D365" s="251"/>
      <c r="E365" s="251"/>
      <c r="F365" s="251"/>
      <c r="G365" s="251"/>
      <c r="H365" s="251"/>
      <c r="I365" s="251"/>
    </row>
    <row r="368" spans="1:9">
      <c r="A368" s="194" t="s">
        <v>0</v>
      </c>
      <c r="B368" s="194"/>
      <c r="C368" s="195" t="s">
        <v>1</v>
      </c>
      <c r="D368" s="195"/>
      <c r="E368" s="195"/>
      <c r="F368" s="195"/>
      <c r="G368" s="195"/>
      <c r="H368" s="195"/>
      <c r="I368" s="195"/>
    </row>
    <row r="369" spans="1:9">
      <c r="A369" s="194" t="s">
        <v>2</v>
      </c>
      <c r="B369" s="194"/>
      <c r="C369" s="195" t="s">
        <v>75</v>
      </c>
      <c r="D369" s="195"/>
      <c r="E369" s="195"/>
      <c r="F369" s="195"/>
      <c r="G369" s="195"/>
      <c r="H369" s="195"/>
      <c r="I369" s="195"/>
    </row>
    <row r="370" spans="1:9">
      <c r="A370" s="194" t="s">
        <v>4</v>
      </c>
      <c r="B370" s="194"/>
      <c r="C370" s="195" t="s">
        <v>76</v>
      </c>
      <c r="D370" s="195"/>
      <c r="E370" s="195"/>
      <c r="F370" s="195"/>
      <c r="G370" s="195"/>
      <c r="H370" s="195"/>
      <c r="I370" s="195"/>
    </row>
    <row r="371" spans="1:9">
      <c r="A371" s="194" t="s">
        <v>6</v>
      </c>
      <c r="B371" s="194"/>
      <c r="C371" s="195" t="s">
        <v>77</v>
      </c>
      <c r="D371" s="195"/>
      <c r="E371" s="195"/>
      <c r="F371" s="195"/>
      <c r="G371" s="195"/>
      <c r="H371" s="195"/>
      <c r="I371" s="195"/>
    </row>
    <row r="372" spans="1:9">
      <c r="A372" s="247" t="s">
        <v>8</v>
      </c>
      <c r="B372" s="247"/>
      <c r="C372" s="247"/>
      <c r="D372" s="247" t="s">
        <v>9</v>
      </c>
      <c r="E372" s="252"/>
      <c r="F372" s="252"/>
      <c r="G372" s="252"/>
      <c r="H372" s="252"/>
      <c r="I372" s="137"/>
    </row>
    <row r="373" spans="1:9">
      <c r="A373" s="258"/>
      <c r="B373" s="258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5" t="s">
        <v>84</v>
      </c>
      <c r="B374" s="205"/>
      <c r="C374" s="141" t="s">
        <v>85</v>
      </c>
      <c r="D374" s="258" t="s">
        <v>86</v>
      </c>
      <c r="E374" s="141" t="s">
        <v>87</v>
      </c>
      <c r="F374" s="141" t="s">
        <v>89</v>
      </c>
      <c r="G374" s="258" t="s">
        <v>91</v>
      </c>
      <c r="H374" s="258" t="s">
        <v>38</v>
      </c>
      <c r="I374" s="258" t="s">
        <v>92</v>
      </c>
    </row>
    <row r="375" spans="1:9" ht="14.25">
      <c r="A375" s="205"/>
      <c r="B375" s="205"/>
      <c r="C375" s="138" t="s">
        <v>37</v>
      </c>
      <c r="D375" s="248"/>
      <c r="E375" s="138" t="s">
        <v>88</v>
      </c>
      <c r="F375" s="138" t="s">
        <v>90</v>
      </c>
      <c r="G375" s="248"/>
      <c r="H375" s="248"/>
      <c r="I375" s="248"/>
    </row>
    <row r="376" spans="1:9">
      <c r="A376" s="206"/>
      <c r="B376" s="206"/>
      <c r="C376" s="138"/>
      <c r="D376" s="138" t="s">
        <v>39</v>
      </c>
      <c r="E376" s="138" t="s">
        <v>40</v>
      </c>
      <c r="F376" s="138" t="s">
        <v>41</v>
      </c>
      <c r="G376" s="138" t="s">
        <v>42</v>
      </c>
      <c r="H376" s="138"/>
      <c r="I376" s="138"/>
    </row>
    <row r="377" spans="1:9" ht="15.75">
      <c r="A377" s="206"/>
      <c r="B377" s="206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60"/>
      <c r="B378" s="260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57" t="s">
        <v>95</v>
      </c>
      <c r="B379" s="140" t="s">
        <v>203</v>
      </c>
      <c r="C379" s="86">
        <f>'4A_DOC'!$B$39*$L$25</f>
        <v>1.2974642347274998</v>
      </c>
      <c r="D379" s="87">
        <v>0.4</v>
      </c>
      <c r="E379" s="87">
        <v>0.38</v>
      </c>
      <c r="F379" s="34">
        <v>0</v>
      </c>
      <c r="G379" s="88">
        <v>0.57999999999999996</v>
      </c>
      <c r="H379" s="87">
        <f>44/12</f>
        <v>3.6666666666666665</v>
      </c>
      <c r="I379" s="140">
        <f>C379*D379*E379*F379*G379*H379</f>
        <v>0</v>
      </c>
    </row>
    <row r="380" spans="1:9">
      <c r="A380" s="257"/>
      <c r="B380" s="140" t="s">
        <v>204</v>
      </c>
      <c r="C380" s="86">
        <f>'4A_DOC'!$B$40*$L$25</f>
        <v>0.25112841416249998</v>
      </c>
      <c r="D380" s="87">
        <v>0.9</v>
      </c>
      <c r="E380" s="87">
        <v>0.46</v>
      </c>
      <c r="F380" s="34">
        <f>1/100</f>
        <v>0.01</v>
      </c>
      <c r="G380" s="88">
        <v>0.57999999999999996</v>
      </c>
      <c r="H380" s="87">
        <f t="shared" ref="H380:H387" si="24">44/12</f>
        <v>3.6666666666666665</v>
      </c>
      <c r="I380" s="140">
        <f t="shared" ref="I380:I387" si="25">C380*D380*E380*F380*G380*H380</f>
        <v>2.2110350096523146E-3</v>
      </c>
    </row>
    <row r="381" spans="1:9">
      <c r="A381" s="257"/>
      <c r="B381" s="140" t="s">
        <v>205</v>
      </c>
      <c r="C381" s="86">
        <f>'4A_DOC'!$B$41*$L$25</f>
        <v>0</v>
      </c>
      <c r="D381" s="87">
        <v>0.85</v>
      </c>
      <c r="E381" s="87">
        <v>0.5</v>
      </c>
      <c r="F381" s="34">
        <v>0</v>
      </c>
      <c r="G381" s="88">
        <v>0.57999999999999996</v>
      </c>
      <c r="H381" s="87">
        <f t="shared" si="24"/>
        <v>3.6666666666666665</v>
      </c>
      <c r="I381" s="140">
        <f t="shared" si="25"/>
        <v>0</v>
      </c>
    </row>
    <row r="382" spans="1:9">
      <c r="A382" s="257"/>
      <c r="B382" s="140" t="s">
        <v>47</v>
      </c>
      <c r="C382" s="86">
        <f>'4A_DOC'!$B$42*$L$25</f>
        <v>1.58298844725E-2</v>
      </c>
      <c r="D382" s="87">
        <v>0.8</v>
      </c>
      <c r="E382" s="87">
        <v>0.5</v>
      </c>
      <c r="F382" s="34">
        <f>20/100</f>
        <v>0.2</v>
      </c>
      <c r="G382" s="88">
        <v>0.57999999999999996</v>
      </c>
      <c r="H382" s="87">
        <f t="shared" si="24"/>
        <v>3.6666666666666665</v>
      </c>
      <c r="I382" s="140">
        <f t="shared" si="25"/>
        <v>2.6931910115880003E-3</v>
      </c>
    </row>
    <row r="383" spans="1:9">
      <c r="A383" s="257"/>
      <c r="B383" s="140" t="s">
        <v>206</v>
      </c>
      <c r="C383" s="86">
        <f>'4A_DOC'!$B$43*$L$25</f>
        <v>0</v>
      </c>
      <c r="D383" s="87">
        <v>0.84</v>
      </c>
      <c r="E383" s="87">
        <v>0.67</v>
      </c>
      <c r="F383" s="34">
        <f>20/100</f>
        <v>0.2</v>
      </c>
      <c r="G383" s="88">
        <v>0.57999999999999996</v>
      </c>
      <c r="H383" s="87">
        <f t="shared" si="24"/>
        <v>3.6666666666666665</v>
      </c>
      <c r="I383" s="140">
        <f t="shared" si="25"/>
        <v>0</v>
      </c>
    </row>
    <row r="384" spans="1:9">
      <c r="A384" s="257"/>
      <c r="B384" s="140" t="s">
        <v>207</v>
      </c>
      <c r="C384" s="86">
        <f>'4A_DOC'!$B$44*$L$25</f>
        <v>0.20930625024749999</v>
      </c>
      <c r="D384" s="87">
        <v>1</v>
      </c>
      <c r="E384" s="87">
        <v>0.75</v>
      </c>
      <c r="F384" s="34">
        <f>100/100</f>
        <v>1</v>
      </c>
      <c r="G384" s="88">
        <v>0.57999999999999996</v>
      </c>
      <c r="H384" s="87">
        <f t="shared" si="24"/>
        <v>3.6666666666666665</v>
      </c>
      <c r="I384" s="140">
        <f t="shared" si="25"/>
        <v>0.33384346914476243</v>
      </c>
    </row>
    <row r="385" spans="1:9">
      <c r="A385" s="257"/>
      <c r="B385" s="140" t="s">
        <v>208</v>
      </c>
      <c r="C385" s="86">
        <f>'4A_DOC'!$B$45*$L$25</f>
        <v>3.4591229032499997E-2</v>
      </c>
      <c r="D385" s="87">
        <v>1</v>
      </c>
      <c r="E385" s="87">
        <v>0</v>
      </c>
      <c r="F385" s="34">
        <v>0</v>
      </c>
      <c r="G385" s="88">
        <v>0.57999999999999996</v>
      </c>
      <c r="H385" s="87">
        <f t="shared" si="24"/>
        <v>3.6666666666666665</v>
      </c>
      <c r="I385" s="140">
        <f t="shared" si="25"/>
        <v>0</v>
      </c>
    </row>
    <row r="386" spans="1:9">
      <c r="A386" s="257"/>
      <c r="B386" s="140" t="s">
        <v>209</v>
      </c>
      <c r="C386" s="86">
        <f>'4A_DOC'!$B$46*$L$25</f>
        <v>2.5992279442499999E-2</v>
      </c>
      <c r="D386" s="87">
        <v>1</v>
      </c>
      <c r="E386" s="87">
        <v>0</v>
      </c>
      <c r="F386" s="34">
        <v>0</v>
      </c>
      <c r="G386" s="88">
        <v>0.57999999999999996</v>
      </c>
      <c r="H386" s="87">
        <f t="shared" si="24"/>
        <v>3.6666666666666665</v>
      </c>
      <c r="I386" s="140">
        <f t="shared" si="25"/>
        <v>0</v>
      </c>
    </row>
    <row r="387" spans="1:9">
      <c r="A387" s="257"/>
      <c r="B387" s="140" t="s">
        <v>210</v>
      </c>
      <c r="C387" s="86">
        <f>'4A_DOC'!$B$47*$L$25</f>
        <v>0.12136244762249998</v>
      </c>
      <c r="D387" s="87">
        <v>0.9</v>
      </c>
      <c r="E387" s="87">
        <v>0</v>
      </c>
      <c r="F387" s="34">
        <v>0</v>
      </c>
      <c r="G387" s="88">
        <v>0.57999999999999996</v>
      </c>
      <c r="H387" s="87">
        <f t="shared" si="24"/>
        <v>3.6666666666666665</v>
      </c>
      <c r="I387" s="140">
        <f t="shared" si="25"/>
        <v>0</v>
      </c>
    </row>
    <row r="388" spans="1:9">
      <c r="A388" s="257" t="s">
        <v>48</v>
      </c>
      <c r="B388" s="257"/>
      <c r="C388" s="7"/>
      <c r="D388" s="140"/>
      <c r="E388" s="140"/>
      <c r="F388" s="140"/>
      <c r="G388" s="140"/>
      <c r="H388" s="140"/>
      <c r="I388" s="140"/>
    </row>
    <row r="389" spans="1:9">
      <c r="A389" s="196" t="s">
        <v>282</v>
      </c>
      <c r="B389" s="197"/>
      <c r="C389" s="197"/>
      <c r="D389" s="197"/>
      <c r="E389" s="197"/>
      <c r="F389" s="197"/>
      <c r="G389" s="197"/>
      <c r="H389" s="198"/>
      <c r="I389" s="93">
        <f>SUM(I379:I388)</f>
        <v>0.33874769516600273</v>
      </c>
    </row>
    <row r="390" spans="1:9">
      <c r="A390" s="253" t="s">
        <v>53</v>
      </c>
      <c r="B390" s="254"/>
      <c r="C390" s="254"/>
      <c r="D390" s="254"/>
      <c r="E390" s="254"/>
      <c r="F390" s="254"/>
      <c r="G390" s="254"/>
      <c r="H390" s="254"/>
      <c r="I390" s="254"/>
    </row>
    <row r="391" spans="1:9">
      <c r="A391" s="255" t="s">
        <v>54</v>
      </c>
      <c r="B391" s="256"/>
      <c r="C391" s="256"/>
      <c r="D391" s="256"/>
      <c r="E391" s="256"/>
      <c r="F391" s="256"/>
      <c r="G391" s="256"/>
      <c r="H391" s="256"/>
      <c r="I391" s="256"/>
    </row>
    <row r="392" spans="1:9">
      <c r="A392" s="255" t="s">
        <v>55</v>
      </c>
      <c r="B392" s="256"/>
      <c r="C392" s="256"/>
      <c r="D392" s="256"/>
      <c r="E392" s="256"/>
      <c r="F392" s="256"/>
      <c r="G392" s="256"/>
      <c r="H392" s="256"/>
      <c r="I392" s="256"/>
    </row>
    <row r="393" spans="1:9">
      <c r="A393" s="255" t="s">
        <v>96</v>
      </c>
      <c r="B393" s="256"/>
      <c r="C393" s="256"/>
      <c r="D393" s="256"/>
      <c r="E393" s="256"/>
      <c r="F393" s="256"/>
      <c r="G393" s="256"/>
      <c r="H393" s="256"/>
      <c r="I393" s="256"/>
    </row>
    <row r="394" spans="1:9">
      <c r="A394" s="255" t="s">
        <v>97</v>
      </c>
      <c r="B394" s="256"/>
      <c r="C394" s="256"/>
      <c r="D394" s="256"/>
      <c r="E394" s="256"/>
      <c r="F394" s="256"/>
      <c r="G394" s="256"/>
      <c r="H394" s="256"/>
      <c r="I394" s="256"/>
    </row>
    <row r="395" spans="1:9">
      <c r="A395" s="250" t="s">
        <v>200</v>
      </c>
      <c r="B395" s="251"/>
      <c r="C395" s="251"/>
      <c r="D395" s="251"/>
      <c r="E395" s="251"/>
      <c r="F395" s="251"/>
      <c r="G395" s="251"/>
      <c r="H395" s="251"/>
      <c r="I395" s="251"/>
    </row>
    <row r="398" spans="1:9">
      <c r="A398" s="194" t="s">
        <v>0</v>
      </c>
      <c r="B398" s="194"/>
      <c r="C398" s="195" t="s">
        <v>1</v>
      </c>
      <c r="D398" s="195"/>
      <c r="E398" s="195"/>
      <c r="F398" s="195"/>
      <c r="G398" s="195"/>
      <c r="H398" s="195"/>
      <c r="I398" s="195"/>
    </row>
    <row r="399" spans="1:9">
      <c r="A399" s="194" t="s">
        <v>2</v>
      </c>
      <c r="B399" s="194"/>
      <c r="C399" s="195" t="s">
        <v>75</v>
      </c>
      <c r="D399" s="195"/>
      <c r="E399" s="195"/>
      <c r="F399" s="195"/>
      <c r="G399" s="195"/>
      <c r="H399" s="195"/>
      <c r="I399" s="195"/>
    </row>
    <row r="400" spans="1:9">
      <c r="A400" s="194" t="s">
        <v>4</v>
      </c>
      <c r="B400" s="194"/>
      <c r="C400" s="195" t="s">
        <v>76</v>
      </c>
      <c r="D400" s="195"/>
      <c r="E400" s="195"/>
      <c r="F400" s="195"/>
      <c r="G400" s="195"/>
      <c r="H400" s="195"/>
      <c r="I400" s="195"/>
    </row>
    <row r="401" spans="1:9">
      <c r="A401" s="194" t="s">
        <v>6</v>
      </c>
      <c r="B401" s="194"/>
      <c r="C401" s="195" t="s">
        <v>77</v>
      </c>
      <c r="D401" s="195"/>
      <c r="E401" s="195"/>
      <c r="F401" s="195"/>
      <c r="G401" s="195"/>
      <c r="H401" s="195"/>
      <c r="I401" s="195"/>
    </row>
    <row r="402" spans="1:9">
      <c r="A402" s="247" t="s">
        <v>8</v>
      </c>
      <c r="B402" s="247"/>
      <c r="C402" s="247"/>
      <c r="D402" s="247" t="s">
        <v>9</v>
      </c>
      <c r="E402" s="252"/>
      <c r="F402" s="252"/>
      <c r="G402" s="252"/>
      <c r="H402" s="252"/>
      <c r="I402" s="137"/>
    </row>
    <row r="403" spans="1:9">
      <c r="A403" s="258"/>
      <c r="B403" s="258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5" t="s">
        <v>84</v>
      </c>
      <c r="B404" s="205"/>
      <c r="C404" s="141" t="s">
        <v>85</v>
      </c>
      <c r="D404" s="258" t="s">
        <v>86</v>
      </c>
      <c r="E404" s="141" t="s">
        <v>87</v>
      </c>
      <c r="F404" s="141" t="s">
        <v>89</v>
      </c>
      <c r="G404" s="258" t="s">
        <v>91</v>
      </c>
      <c r="H404" s="258" t="s">
        <v>38</v>
      </c>
      <c r="I404" s="258" t="s">
        <v>92</v>
      </c>
    </row>
    <row r="405" spans="1:9" ht="14.25">
      <c r="A405" s="205"/>
      <c r="B405" s="205"/>
      <c r="C405" s="138" t="s">
        <v>37</v>
      </c>
      <c r="D405" s="248"/>
      <c r="E405" s="138" t="s">
        <v>88</v>
      </c>
      <c r="F405" s="138" t="s">
        <v>90</v>
      </c>
      <c r="G405" s="248"/>
      <c r="H405" s="248"/>
      <c r="I405" s="248"/>
    </row>
    <row r="406" spans="1:9">
      <c r="A406" s="206"/>
      <c r="B406" s="206"/>
      <c r="C406" s="138"/>
      <c r="D406" s="138" t="s">
        <v>39</v>
      </c>
      <c r="E406" s="138" t="s">
        <v>40</v>
      </c>
      <c r="F406" s="138" t="s">
        <v>41</v>
      </c>
      <c r="G406" s="138" t="s">
        <v>42</v>
      </c>
      <c r="H406" s="138"/>
      <c r="I406" s="138"/>
    </row>
    <row r="407" spans="1:9" ht="15.75">
      <c r="A407" s="206"/>
      <c r="B407" s="206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60"/>
      <c r="B408" s="260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57" t="s">
        <v>95</v>
      </c>
      <c r="B409" s="140" t="s">
        <v>203</v>
      </c>
      <c r="C409" s="86">
        <f>'4A_DOC'!$B$39*$L$26</f>
        <v>1.2998453660193752</v>
      </c>
      <c r="D409" s="87">
        <v>0.4</v>
      </c>
      <c r="E409" s="87">
        <v>0.38</v>
      </c>
      <c r="F409" s="34">
        <v>0</v>
      </c>
      <c r="G409" s="88">
        <v>0.57999999999999996</v>
      </c>
      <c r="H409" s="87">
        <f>44/12</f>
        <v>3.6666666666666665</v>
      </c>
      <c r="I409" s="140">
        <f>C409*D409*E409*F409*G409*H409</f>
        <v>0</v>
      </c>
    </row>
    <row r="410" spans="1:9">
      <c r="A410" s="257"/>
      <c r="B410" s="140" t="s">
        <v>204</v>
      </c>
      <c r="C410" s="86">
        <f>'4A_DOC'!$B$40*$L$26</f>
        <v>0.25158928985312501</v>
      </c>
      <c r="D410" s="87">
        <v>0.9</v>
      </c>
      <c r="E410" s="87">
        <v>0.46</v>
      </c>
      <c r="F410" s="34">
        <f>1/100</f>
        <v>0.01</v>
      </c>
      <c r="G410" s="88">
        <v>0.57999999999999996</v>
      </c>
      <c r="H410" s="87">
        <f t="shared" ref="H410:H417" si="26">44/12</f>
        <v>3.6666666666666665</v>
      </c>
      <c r="I410" s="140">
        <f t="shared" ref="I410:I417" si="27">C410*D410*E410*F410*G410*H410</f>
        <v>2.2150927435828538E-3</v>
      </c>
    </row>
    <row r="411" spans="1:9">
      <c r="A411" s="257"/>
      <c r="B411" s="140" t="s">
        <v>205</v>
      </c>
      <c r="C411" s="86">
        <f>'4A_DOC'!$B$41*$L$26</f>
        <v>0</v>
      </c>
      <c r="D411" s="87">
        <v>0.85</v>
      </c>
      <c r="E411" s="87">
        <v>0.5</v>
      </c>
      <c r="F411" s="34">
        <v>0</v>
      </c>
      <c r="G411" s="88">
        <v>0.57999999999999996</v>
      </c>
      <c r="H411" s="87">
        <f t="shared" si="26"/>
        <v>3.6666666666666665</v>
      </c>
      <c r="I411" s="140">
        <f t="shared" si="27"/>
        <v>0</v>
      </c>
    </row>
    <row r="412" spans="1:9">
      <c r="A412" s="257"/>
      <c r="B412" s="140" t="s">
        <v>47</v>
      </c>
      <c r="C412" s="86">
        <f>'4A_DOC'!$B$42*$L$26</f>
        <v>1.5858935780625003E-2</v>
      </c>
      <c r="D412" s="87">
        <v>0.8</v>
      </c>
      <c r="E412" s="87">
        <v>0.5</v>
      </c>
      <c r="F412" s="34">
        <f>20/100</f>
        <v>0.2</v>
      </c>
      <c r="G412" s="88">
        <v>0.57999999999999996</v>
      </c>
      <c r="H412" s="87">
        <f t="shared" si="26"/>
        <v>3.6666666666666665</v>
      </c>
      <c r="I412" s="140">
        <f t="shared" si="27"/>
        <v>2.6981336074770003E-3</v>
      </c>
    </row>
    <row r="413" spans="1:9">
      <c r="A413" s="257"/>
      <c r="B413" s="140" t="s">
        <v>206</v>
      </c>
      <c r="C413" s="86">
        <f>'4A_DOC'!$B$43*$L$26</f>
        <v>0</v>
      </c>
      <c r="D413" s="87">
        <v>0.84</v>
      </c>
      <c r="E413" s="87">
        <v>0.67</v>
      </c>
      <c r="F413" s="34">
        <f>20/100</f>
        <v>0.2</v>
      </c>
      <c r="G413" s="88">
        <v>0.57999999999999996</v>
      </c>
      <c r="H413" s="87">
        <f t="shared" si="26"/>
        <v>3.6666666666666665</v>
      </c>
      <c r="I413" s="140">
        <f t="shared" si="27"/>
        <v>0</v>
      </c>
    </row>
    <row r="414" spans="1:9">
      <c r="A414" s="257"/>
      <c r="B414" s="140" t="s">
        <v>207</v>
      </c>
      <c r="C414" s="86">
        <f>'4A_DOC'!$B$44*$L$26</f>
        <v>0.20969037309937505</v>
      </c>
      <c r="D414" s="87">
        <v>1</v>
      </c>
      <c r="E414" s="87">
        <v>0.75</v>
      </c>
      <c r="F414" s="34">
        <f>100/100</f>
        <v>1</v>
      </c>
      <c r="G414" s="88">
        <v>0.57999999999999996</v>
      </c>
      <c r="H414" s="87">
        <f t="shared" si="26"/>
        <v>3.6666666666666665</v>
      </c>
      <c r="I414" s="140">
        <f t="shared" si="27"/>
        <v>0.33445614509350313</v>
      </c>
    </row>
    <row r="415" spans="1:9">
      <c r="A415" s="257"/>
      <c r="B415" s="140" t="s">
        <v>208</v>
      </c>
      <c r="C415" s="86">
        <f>'4A_DOC'!$B$45*$L$26</f>
        <v>3.4654711520625006E-2</v>
      </c>
      <c r="D415" s="87">
        <v>1</v>
      </c>
      <c r="E415" s="87">
        <v>0</v>
      </c>
      <c r="F415" s="34">
        <v>0</v>
      </c>
      <c r="G415" s="88">
        <v>0.57999999999999996</v>
      </c>
      <c r="H415" s="87">
        <f t="shared" si="26"/>
        <v>3.6666666666666665</v>
      </c>
      <c r="I415" s="140">
        <f t="shared" si="27"/>
        <v>0</v>
      </c>
    </row>
    <row r="416" spans="1:9">
      <c r="A416" s="257"/>
      <c r="B416" s="140" t="s">
        <v>209</v>
      </c>
      <c r="C416" s="86">
        <f>'4A_DOC'!$B$46*$L$26</f>
        <v>2.6039980973125005E-2</v>
      </c>
      <c r="D416" s="87">
        <v>1</v>
      </c>
      <c r="E416" s="87">
        <v>0</v>
      </c>
      <c r="F416" s="34">
        <v>0</v>
      </c>
      <c r="G416" s="88">
        <v>0.57999999999999996</v>
      </c>
      <c r="H416" s="87">
        <f t="shared" si="26"/>
        <v>3.6666666666666665</v>
      </c>
      <c r="I416" s="140">
        <f t="shared" si="27"/>
        <v>0</v>
      </c>
    </row>
    <row r="417" spans="1:9">
      <c r="A417" s="257"/>
      <c r="B417" s="140" t="s">
        <v>210</v>
      </c>
      <c r="C417" s="86">
        <f>'4A_DOC'!$B$47*$L$26</f>
        <v>0.12158517431812502</v>
      </c>
      <c r="D417" s="87">
        <v>0.9</v>
      </c>
      <c r="E417" s="87">
        <v>0</v>
      </c>
      <c r="F417" s="34">
        <v>0</v>
      </c>
      <c r="G417" s="88">
        <v>0.57999999999999996</v>
      </c>
      <c r="H417" s="87">
        <f t="shared" si="26"/>
        <v>3.6666666666666665</v>
      </c>
      <c r="I417" s="140">
        <f t="shared" si="27"/>
        <v>0</v>
      </c>
    </row>
    <row r="418" spans="1:9">
      <c r="A418" s="257" t="s">
        <v>48</v>
      </c>
      <c r="B418" s="257"/>
      <c r="C418" s="7"/>
      <c r="D418" s="140"/>
      <c r="E418" s="140"/>
      <c r="F418" s="140"/>
      <c r="G418" s="140"/>
      <c r="H418" s="140"/>
      <c r="I418" s="140"/>
    </row>
    <row r="419" spans="1:9">
      <c r="A419" s="196" t="s">
        <v>283</v>
      </c>
      <c r="B419" s="197"/>
      <c r="C419" s="197"/>
      <c r="D419" s="197"/>
      <c r="E419" s="197"/>
      <c r="F419" s="197"/>
      <c r="G419" s="197"/>
      <c r="H419" s="198"/>
      <c r="I419" s="93">
        <f>SUM(I409:I418)</f>
        <v>0.33936937144456297</v>
      </c>
    </row>
    <row r="420" spans="1:9">
      <c r="A420" s="253" t="s">
        <v>53</v>
      </c>
      <c r="B420" s="254"/>
      <c r="C420" s="254"/>
      <c r="D420" s="254"/>
      <c r="E420" s="254"/>
      <c r="F420" s="254"/>
      <c r="G420" s="254"/>
      <c r="H420" s="254"/>
      <c r="I420" s="254"/>
    </row>
    <row r="421" spans="1:9">
      <c r="A421" s="255" t="s">
        <v>54</v>
      </c>
      <c r="B421" s="256"/>
      <c r="C421" s="256"/>
      <c r="D421" s="256"/>
      <c r="E421" s="256"/>
      <c r="F421" s="256"/>
      <c r="G421" s="256"/>
      <c r="H421" s="256"/>
      <c r="I421" s="256"/>
    </row>
    <row r="422" spans="1:9">
      <c r="A422" s="255" t="s">
        <v>55</v>
      </c>
      <c r="B422" s="256"/>
      <c r="C422" s="256"/>
      <c r="D422" s="256"/>
      <c r="E422" s="256"/>
      <c r="F422" s="256"/>
      <c r="G422" s="256"/>
      <c r="H422" s="256"/>
      <c r="I422" s="256"/>
    </row>
    <row r="423" spans="1:9">
      <c r="A423" s="255" t="s">
        <v>96</v>
      </c>
      <c r="B423" s="256"/>
      <c r="C423" s="256"/>
      <c r="D423" s="256"/>
      <c r="E423" s="256"/>
      <c r="F423" s="256"/>
      <c r="G423" s="256"/>
      <c r="H423" s="256"/>
      <c r="I423" s="256"/>
    </row>
    <row r="424" spans="1:9">
      <c r="A424" s="255" t="s">
        <v>97</v>
      </c>
      <c r="B424" s="256"/>
      <c r="C424" s="256"/>
      <c r="D424" s="256"/>
      <c r="E424" s="256"/>
      <c r="F424" s="256"/>
      <c r="G424" s="256"/>
      <c r="H424" s="256"/>
      <c r="I424" s="256"/>
    </row>
    <row r="425" spans="1:9">
      <c r="A425" s="250" t="s">
        <v>200</v>
      </c>
      <c r="B425" s="251"/>
      <c r="C425" s="251"/>
      <c r="D425" s="251"/>
      <c r="E425" s="251"/>
      <c r="F425" s="251"/>
      <c r="G425" s="251"/>
      <c r="H425" s="251"/>
      <c r="I425" s="251"/>
    </row>
    <row r="428" spans="1:9">
      <c r="A428" s="194" t="s">
        <v>0</v>
      </c>
      <c r="B428" s="194"/>
      <c r="C428" s="195" t="s">
        <v>1</v>
      </c>
      <c r="D428" s="195"/>
      <c r="E428" s="195"/>
      <c r="F428" s="195"/>
      <c r="G428" s="195"/>
      <c r="H428" s="195"/>
      <c r="I428" s="195"/>
    </row>
    <row r="429" spans="1:9">
      <c r="A429" s="194" t="s">
        <v>2</v>
      </c>
      <c r="B429" s="194"/>
      <c r="C429" s="195" t="s">
        <v>75</v>
      </c>
      <c r="D429" s="195"/>
      <c r="E429" s="195"/>
      <c r="F429" s="195"/>
      <c r="G429" s="195"/>
      <c r="H429" s="195"/>
      <c r="I429" s="195"/>
    </row>
    <row r="430" spans="1:9">
      <c r="A430" s="194" t="s">
        <v>4</v>
      </c>
      <c r="B430" s="194"/>
      <c r="C430" s="195" t="s">
        <v>76</v>
      </c>
      <c r="D430" s="195"/>
      <c r="E430" s="195"/>
      <c r="F430" s="195"/>
      <c r="G430" s="195"/>
      <c r="H430" s="195"/>
      <c r="I430" s="195"/>
    </row>
    <row r="431" spans="1:9">
      <c r="A431" s="194" t="s">
        <v>6</v>
      </c>
      <c r="B431" s="194"/>
      <c r="C431" s="195" t="s">
        <v>77</v>
      </c>
      <c r="D431" s="195"/>
      <c r="E431" s="195"/>
      <c r="F431" s="195"/>
      <c r="G431" s="195"/>
      <c r="H431" s="195"/>
      <c r="I431" s="195"/>
    </row>
    <row r="432" spans="1:9">
      <c r="A432" s="247" t="s">
        <v>8</v>
      </c>
      <c r="B432" s="247"/>
      <c r="C432" s="247"/>
      <c r="D432" s="247" t="s">
        <v>9</v>
      </c>
      <c r="E432" s="252"/>
      <c r="F432" s="252"/>
      <c r="G432" s="252"/>
      <c r="H432" s="252"/>
      <c r="I432" s="137"/>
    </row>
    <row r="433" spans="1:9">
      <c r="A433" s="258"/>
      <c r="B433" s="258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5" t="s">
        <v>84</v>
      </c>
      <c r="B434" s="205"/>
      <c r="C434" s="141" t="s">
        <v>85</v>
      </c>
      <c r="D434" s="258" t="s">
        <v>86</v>
      </c>
      <c r="E434" s="141" t="s">
        <v>87</v>
      </c>
      <c r="F434" s="141" t="s">
        <v>89</v>
      </c>
      <c r="G434" s="258" t="s">
        <v>91</v>
      </c>
      <c r="H434" s="258" t="s">
        <v>38</v>
      </c>
      <c r="I434" s="258" t="s">
        <v>92</v>
      </c>
    </row>
    <row r="435" spans="1:9" ht="14.25">
      <c r="A435" s="205"/>
      <c r="B435" s="205"/>
      <c r="C435" s="138" t="s">
        <v>37</v>
      </c>
      <c r="D435" s="248"/>
      <c r="E435" s="138" t="s">
        <v>88</v>
      </c>
      <c r="F435" s="138" t="s">
        <v>90</v>
      </c>
      <c r="G435" s="248"/>
      <c r="H435" s="248"/>
      <c r="I435" s="248"/>
    </row>
    <row r="436" spans="1:9">
      <c r="A436" s="206"/>
      <c r="B436" s="206"/>
      <c r="C436" s="138"/>
      <c r="D436" s="138" t="s">
        <v>39</v>
      </c>
      <c r="E436" s="138" t="s">
        <v>40</v>
      </c>
      <c r="F436" s="138" t="s">
        <v>41</v>
      </c>
      <c r="G436" s="138" t="s">
        <v>42</v>
      </c>
      <c r="H436" s="138"/>
      <c r="I436" s="138"/>
    </row>
    <row r="437" spans="1:9" ht="15.75">
      <c r="A437" s="206"/>
      <c r="B437" s="206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60"/>
      <c r="B438" s="260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57" t="s">
        <v>95</v>
      </c>
      <c r="B439" s="140" t="s">
        <v>203</v>
      </c>
      <c r="C439" s="86">
        <f>'4A_DOC'!$B$39*$L$27</f>
        <v>1.3022264973112501</v>
      </c>
      <c r="D439" s="87">
        <v>0.4</v>
      </c>
      <c r="E439" s="87">
        <v>0.38</v>
      </c>
      <c r="F439" s="34">
        <v>0</v>
      </c>
      <c r="G439" s="88">
        <v>0.57999999999999996</v>
      </c>
      <c r="H439" s="87">
        <f>44/12</f>
        <v>3.6666666666666665</v>
      </c>
      <c r="I439" s="140">
        <f>C439*D439*E439*F439*G439*H439</f>
        <v>0</v>
      </c>
    </row>
    <row r="440" spans="1:9">
      <c r="A440" s="257"/>
      <c r="B440" s="140" t="s">
        <v>204</v>
      </c>
      <c r="C440" s="86">
        <f>'4A_DOC'!$B$40*$L$27</f>
        <v>0.25205016554374998</v>
      </c>
      <c r="D440" s="87">
        <v>0.9</v>
      </c>
      <c r="E440" s="87">
        <v>0.46</v>
      </c>
      <c r="F440" s="34">
        <f>1/100</f>
        <v>0.01</v>
      </c>
      <c r="G440" s="88">
        <v>0.57999999999999996</v>
      </c>
      <c r="H440" s="87">
        <f t="shared" ref="H440:H447" si="28">44/12</f>
        <v>3.6666666666666665</v>
      </c>
      <c r="I440" s="140">
        <f t="shared" ref="I440:I447" si="29">C440*D440*E440*F440*G440*H440</f>
        <v>2.2191504775133926E-3</v>
      </c>
    </row>
    <row r="441" spans="1:9">
      <c r="A441" s="257"/>
      <c r="B441" s="140" t="s">
        <v>205</v>
      </c>
      <c r="C441" s="86">
        <f>'4A_DOC'!$B$41*$L$27</f>
        <v>0</v>
      </c>
      <c r="D441" s="87">
        <v>0.85</v>
      </c>
      <c r="E441" s="87">
        <v>0.5</v>
      </c>
      <c r="F441" s="34">
        <v>0</v>
      </c>
      <c r="G441" s="88">
        <v>0.57999999999999996</v>
      </c>
      <c r="H441" s="87">
        <f t="shared" si="28"/>
        <v>3.6666666666666665</v>
      </c>
      <c r="I441" s="140">
        <f t="shared" si="29"/>
        <v>0</v>
      </c>
    </row>
    <row r="442" spans="1:9">
      <c r="A442" s="257"/>
      <c r="B442" s="140" t="s">
        <v>47</v>
      </c>
      <c r="C442" s="86">
        <f>'4A_DOC'!$B$42*$L$27</f>
        <v>1.5887987088750003E-2</v>
      </c>
      <c r="D442" s="87">
        <v>0.8</v>
      </c>
      <c r="E442" s="87">
        <v>0.5</v>
      </c>
      <c r="F442" s="34">
        <f>20/100</f>
        <v>0.2</v>
      </c>
      <c r="G442" s="88">
        <v>0.57999999999999996</v>
      </c>
      <c r="H442" s="87">
        <f t="shared" si="28"/>
        <v>3.6666666666666665</v>
      </c>
      <c r="I442" s="140">
        <f t="shared" si="29"/>
        <v>2.7030762033660003E-3</v>
      </c>
    </row>
    <row r="443" spans="1:9">
      <c r="A443" s="257"/>
      <c r="B443" s="140" t="s">
        <v>206</v>
      </c>
      <c r="C443" s="86">
        <f>'4A_DOC'!$B$43*$L$27</f>
        <v>0</v>
      </c>
      <c r="D443" s="87">
        <v>0.84</v>
      </c>
      <c r="E443" s="87">
        <v>0.67</v>
      </c>
      <c r="F443" s="34">
        <f>20/100</f>
        <v>0.2</v>
      </c>
      <c r="G443" s="88">
        <v>0.57999999999999996</v>
      </c>
      <c r="H443" s="87">
        <f t="shared" si="28"/>
        <v>3.6666666666666665</v>
      </c>
      <c r="I443" s="140">
        <f t="shared" si="29"/>
        <v>0</v>
      </c>
    </row>
    <row r="444" spans="1:9">
      <c r="A444" s="257"/>
      <c r="B444" s="140" t="s">
        <v>207</v>
      </c>
      <c r="C444" s="86">
        <f>'4A_DOC'!$B$44*$L$27</f>
        <v>0.21007449595125002</v>
      </c>
      <c r="D444" s="87">
        <v>1</v>
      </c>
      <c r="E444" s="87">
        <v>0.75</v>
      </c>
      <c r="F444" s="34">
        <f>100/100</f>
        <v>1</v>
      </c>
      <c r="G444" s="88">
        <v>0.57999999999999996</v>
      </c>
      <c r="H444" s="87">
        <f t="shared" si="28"/>
        <v>3.6666666666666665</v>
      </c>
      <c r="I444" s="140">
        <f t="shared" si="29"/>
        <v>0.33506882104224373</v>
      </c>
    </row>
    <row r="445" spans="1:9">
      <c r="A445" s="257"/>
      <c r="B445" s="140" t="s">
        <v>208</v>
      </c>
      <c r="C445" s="86">
        <f>'4A_DOC'!$B$45*$L$27</f>
        <v>3.4718194008750002E-2</v>
      </c>
      <c r="D445" s="87">
        <v>1</v>
      </c>
      <c r="E445" s="87">
        <v>0</v>
      </c>
      <c r="F445" s="34">
        <v>0</v>
      </c>
      <c r="G445" s="88">
        <v>0.57999999999999996</v>
      </c>
      <c r="H445" s="87">
        <f t="shared" si="28"/>
        <v>3.6666666666666665</v>
      </c>
      <c r="I445" s="140">
        <f t="shared" si="29"/>
        <v>0</v>
      </c>
    </row>
    <row r="446" spans="1:9">
      <c r="A446" s="257"/>
      <c r="B446" s="140" t="s">
        <v>209</v>
      </c>
      <c r="C446" s="86">
        <f>'4A_DOC'!$B$46*$L$27</f>
        <v>2.6087682503750001E-2</v>
      </c>
      <c r="D446" s="87">
        <v>1</v>
      </c>
      <c r="E446" s="87">
        <v>0</v>
      </c>
      <c r="F446" s="34">
        <v>0</v>
      </c>
      <c r="G446" s="88">
        <v>0.57999999999999996</v>
      </c>
      <c r="H446" s="87">
        <f t="shared" si="28"/>
        <v>3.6666666666666665</v>
      </c>
      <c r="I446" s="140">
        <f t="shared" si="29"/>
        <v>0</v>
      </c>
    </row>
    <row r="447" spans="1:9">
      <c r="A447" s="257"/>
      <c r="B447" s="140" t="s">
        <v>210</v>
      </c>
      <c r="C447" s="86">
        <f>'4A_DOC'!$B$47*$L$27</f>
        <v>0.12180790101375</v>
      </c>
      <c r="D447" s="87">
        <v>0.9</v>
      </c>
      <c r="E447" s="87">
        <v>0</v>
      </c>
      <c r="F447" s="34">
        <v>0</v>
      </c>
      <c r="G447" s="88">
        <v>0.57999999999999996</v>
      </c>
      <c r="H447" s="87">
        <f t="shared" si="28"/>
        <v>3.6666666666666665</v>
      </c>
      <c r="I447" s="140">
        <f t="shared" si="29"/>
        <v>0</v>
      </c>
    </row>
    <row r="448" spans="1:9">
      <c r="A448" s="257" t="s">
        <v>48</v>
      </c>
      <c r="B448" s="257"/>
      <c r="C448" s="7"/>
      <c r="D448" s="140"/>
      <c r="E448" s="140"/>
      <c r="F448" s="140"/>
      <c r="G448" s="140"/>
      <c r="H448" s="140"/>
      <c r="I448" s="140"/>
    </row>
    <row r="449" spans="1:9">
      <c r="A449" s="196" t="s">
        <v>284</v>
      </c>
      <c r="B449" s="197"/>
      <c r="C449" s="197"/>
      <c r="D449" s="197"/>
      <c r="E449" s="197"/>
      <c r="F449" s="197"/>
      <c r="G449" s="197"/>
      <c r="H449" s="198"/>
      <c r="I449" s="93">
        <f>SUM(I439:I448)</f>
        <v>0.33999104772312311</v>
      </c>
    </row>
    <row r="450" spans="1:9">
      <c r="A450" s="253" t="s">
        <v>53</v>
      </c>
      <c r="B450" s="254"/>
      <c r="C450" s="254"/>
      <c r="D450" s="254"/>
      <c r="E450" s="254"/>
      <c r="F450" s="254"/>
      <c r="G450" s="254"/>
      <c r="H450" s="254"/>
      <c r="I450" s="254"/>
    </row>
    <row r="451" spans="1:9">
      <c r="A451" s="255" t="s">
        <v>54</v>
      </c>
      <c r="B451" s="256"/>
      <c r="C451" s="256"/>
      <c r="D451" s="256"/>
      <c r="E451" s="256"/>
      <c r="F451" s="256"/>
      <c r="G451" s="256"/>
      <c r="H451" s="256"/>
      <c r="I451" s="256"/>
    </row>
    <row r="452" spans="1:9">
      <c r="A452" s="255" t="s">
        <v>55</v>
      </c>
      <c r="B452" s="256"/>
      <c r="C452" s="256"/>
      <c r="D452" s="256"/>
      <c r="E452" s="256"/>
      <c r="F452" s="256"/>
      <c r="G452" s="256"/>
      <c r="H452" s="256"/>
      <c r="I452" s="256"/>
    </row>
    <row r="453" spans="1:9">
      <c r="A453" s="255" t="s">
        <v>96</v>
      </c>
      <c r="B453" s="256"/>
      <c r="C453" s="256"/>
      <c r="D453" s="256"/>
      <c r="E453" s="256"/>
      <c r="F453" s="256"/>
      <c r="G453" s="256"/>
      <c r="H453" s="256"/>
      <c r="I453" s="256"/>
    </row>
    <row r="454" spans="1:9">
      <c r="A454" s="255" t="s">
        <v>97</v>
      </c>
      <c r="B454" s="256"/>
      <c r="C454" s="256"/>
      <c r="D454" s="256"/>
      <c r="E454" s="256"/>
      <c r="F454" s="256"/>
      <c r="G454" s="256"/>
      <c r="H454" s="256"/>
      <c r="I454" s="256"/>
    </row>
    <row r="455" spans="1:9">
      <c r="A455" s="250" t="s">
        <v>200</v>
      </c>
      <c r="B455" s="251"/>
      <c r="C455" s="251"/>
      <c r="D455" s="251"/>
      <c r="E455" s="251"/>
      <c r="F455" s="251"/>
      <c r="G455" s="251"/>
      <c r="H455" s="251"/>
      <c r="I455" s="251"/>
    </row>
    <row r="458" spans="1:9">
      <c r="A458" s="194" t="s">
        <v>0</v>
      </c>
      <c r="B458" s="194"/>
      <c r="C458" s="195" t="s">
        <v>1</v>
      </c>
      <c r="D458" s="195"/>
      <c r="E458" s="195"/>
      <c r="F458" s="195"/>
      <c r="G458" s="195"/>
      <c r="H458" s="195"/>
      <c r="I458" s="195"/>
    </row>
    <row r="459" spans="1:9">
      <c r="A459" s="194" t="s">
        <v>2</v>
      </c>
      <c r="B459" s="194"/>
      <c r="C459" s="195" t="s">
        <v>75</v>
      </c>
      <c r="D459" s="195"/>
      <c r="E459" s="195"/>
      <c r="F459" s="195"/>
      <c r="G459" s="195"/>
      <c r="H459" s="195"/>
      <c r="I459" s="195"/>
    </row>
    <row r="460" spans="1:9">
      <c r="A460" s="194" t="s">
        <v>4</v>
      </c>
      <c r="B460" s="194"/>
      <c r="C460" s="195" t="s">
        <v>76</v>
      </c>
      <c r="D460" s="195"/>
      <c r="E460" s="195"/>
      <c r="F460" s="195"/>
      <c r="G460" s="195"/>
      <c r="H460" s="195"/>
      <c r="I460" s="195"/>
    </row>
    <row r="461" spans="1:9">
      <c r="A461" s="194" t="s">
        <v>6</v>
      </c>
      <c r="B461" s="194"/>
      <c r="C461" s="195" t="s">
        <v>77</v>
      </c>
      <c r="D461" s="195"/>
      <c r="E461" s="195"/>
      <c r="F461" s="195"/>
      <c r="G461" s="195"/>
      <c r="H461" s="195"/>
      <c r="I461" s="195"/>
    </row>
    <row r="462" spans="1:9">
      <c r="A462" s="247" t="s">
        <v>8</v>
      </c>
      <c r="B462" s="247"/>
      <c r="C462" s="247"/>
      <c r="D462" s="247" t="s">
        <v>9</v>
      </c>
      <c r="E462" s="252"/>
      <c r="F462" s="252"/>
      <c r="G462" s="252"/>
      <c r="H462" s="252"/>
      <c r="I462" s="137"/>
    </row>
    <row r="463" spans="1:9">
      <c r="A463" s="258"/>
      <c r="B463" s="258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5" t="s">
        <v>84</v>
      </c>
      <c r="B464" s="205"/>
      <c r="C464" s="141" t="s">
        <v>85</v>
      </c>
      <c r="D464" s="258" t="s">
        <v>86</v>
      </c>
      <c r="E464" s="141" t="s">
        <v>87</v>
      </c>
      <c r="F464" s="141" t="s">
        <v>89</v>
      </c>
      <c r="G464" s="258" t="s">
        <v>91</v>
      </c>
      <c r="H464" s="258" t="s">
        <v>38</v>
      </c>
      <c r="I464" s="258" t="s">
        <v>92</v>
      </c>
    </row>
    <row r="465" spans="1:9" ht="14.25">
      <c r="A465" s="205"/>
      <c r="B465" s="205"/>
      <c r="C465" s="138" t="s">
        <v>37</v>
      </c>
      <c r="D465" s="248"/>
      <c r="E465" s="138" t="s">
        <v>88</v>
      </c>
      <c r="F465" s="138" t="s">
        <v>90</v>
      </c>
      <c r="G465" s="248"/>
      <c r="H465" s="248"/>
      <c r="I465" s="248"/>
    </row>
    <row r="466" spans="1:9">
      <c r="A466" s="206"/>
      <c r="B466" s="206"/>
      <c r="C466" s="138"/>
      <c r="D466" s="138" t="s">
        <v>39</v>
      </c>
      <c r="E466" s="138" t="s">
        <v>40</v>
      </c>
      <c r="F466" s="138" t="s">
        <v>41</v>
      </c>
      <c r="G466" s="138" t="s">
        <v>42</v>
      </c>
      <c r="H466" s="138"/>
      <c r="I466" s="138"/>
    </row>
    <row r="467" spans="1:9" ht="15.75">
      <c r="A467" s="206"/>
      <c r="B467" s="206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60"/>
      <c r="B468" s="260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57" t="s">
        <v>95</v>
      </c>
      <c r="B469" s="140" t="s">
        <v>203</v>
      </c>
      <c r="C469" s="86">
        <f>'4A_DOC'!$B$39*$L$28</f>
        <v>1.3046076286031252</v>
      </c>
      <c r="D469" s="87">
        <v>0.4</v>
      </c>
      <c r="E469" s="87">
        <v>0.38</v>
      </c>
      <c r="F469" s="34">
        <v>0</v>
      </c>
      <c r="G469" s="88">
        <v>0.57999999999999996</v>
      </c>
      <c r="H469" s="87">
        <f>44/12</f>
        <v>3.6666666666666665</v>
      </c>
      <c r="I469" s="140">
        <f>C469*D469*E469*F469*G469*H469</f>
        <v>0</v>
      </c>
    </row>
    <row r="470" spans="1:9">
      <c r="A470" s="257"/>
      <c r="B470" s="140" t="s">
        <v>204</v>
      </c>
      <c r="C470" s="86">
        <f>'4A_DOC'!$B$40*$L$28</f>
        <v>0.25251104123437501</v>
      </c>
      <c r="D470" s="87">
        <v>0.9</v>
      </c>
      <c r="E470" s="87">
        <v>0.46</v>
      </c>
      <c r="F470" s="34">
        <f>1/100</f>
        <v>0.01</v>
      </c>
      <c r="G470" s="88">
        <v>0.57999999999999996</v>
      </c>
      <c r="H470" s="87">
        <f t="shared" ref="H470:H477" si="30">44/12</f>
        <v>3.6666666666666665</v>
      </c>
      <c r="I470" s="140">
        <f t="shared" ref="I470:I477" si="31">C470*D470*E470*F470*G470*H470</f>
        <v>2.2232082114439309E-3</v>
      </c>
    </row>
    <row r="471" spans="1:9">
      <c r="A471" s="257"/>
      <c r="B471" s="140" t="s">
        <v>205</v>
      </c>
      <c r="C471" s="86">
        <f>'4A_DOC'!$B$41*$L$28</f>
        <v>0</v>
      </c>
      <c r="D471" s="87">
        <v>0.85</v>
      </c>
      <c r="E471" s="87">
        <v>0.5</v>
      </c>
      <c r="F471" s="34">
        <v>0</v>
      </c>
      <c r="G471" s="88">
        <v>0.57999999999999996</v>
      </c>
      <c r="H471" s="87">
        <f t="shared" si="30"/>
        <v>3.6666666666666665</v>
      </c>
      <c r="I471" s="140">
        <f t="shared" si="31"/>
        <v>0</v>
      </c>
    </row>
    <row r="472" spans="1:9">
      <c r="A472" s="257"/>
      <c r="B472" s="140" t="s">
        <v>47</v>
      </c>
      <c r="C472" s="86">
        <f>'4A_DOC'!$B$42*$L$28</f>
        <v>1.5917038396875003E-2</v>
      </c>
      <c r="D472" s="87">
        <v>0.8</v>
      </c>
      <c r="E472" s="87">
        <v>0.5</v>
      </c>
      <c r="F472" s="34">
        <f>20/100</f>
        <v>0.2</v>
      </c>
      <c r="G472" s="88">
        <v>0.57999999999999996</v>
      </c>
      <c r="H472" s="87">
        <f t="shared" si="30"/>
        <v>3.6666666666666665</v>
      </c>
      <c r="I472" s="140">
        <f t="shared" si="31"/>
        <v>2.7080187992550007E-3</v>
      </c>
    </row>
    <row r="473" spans="1:9">
      <c r="A473" s="257"/>
      <c r="B473" s="140" t="s">
        <v>206</v>
      </c>
      <c r="C473" s="86">
        <f>'4A_DOC'!$B$43*$L$28</f>
        <v>0</v>
      </c>
      <c r="D473" s="87">
        <v>0.84</v>
      </c>
      <c r="E473" s="87">
        <v>0.67</v>
      </c>
      <c r="F473" s="34">
        <f>20/100</f>
        <v>0.2</v>
      </c>
      <c r="G473" s="88">
        <v>0.57999999999999996</v>
      </c>
      <c r="H473" s="87">
        <f t="shared" si="30"/>
        <v>3.6666666666666665</v>
      </c>
      <c r="I473" s="140">
        <f t="shared" si="31"/>
        <v>0</v>
      </c>
    </row>
    <row r="474" spans="1:9">
      <c r="A474" s="257"/>
      <c r="B474" s="140" t="s">
        <v>207</v>
      </c>
      <c r="C474" s="86">
        <f>'4A_DOC'!$B$44*$L$28</f>
        <v>0.21045861880312505</v>
      </c>
      <c r="D474" s="87">
        <v>1</v>
      </c>
      <c r="E474" s="87">
        <v>0.75</v>
      </c>
      <c r="F474" s="34">
        <f>100/100</f>
        <v>1</v>
      </c>
      <c r="G474" s="88">
        <v>0.57999999999999996</v>
      </c>
      <c r="H474" s="87">
        <f t="shared" si="30"/>
        <v>3.6666666666666665</v>
      </c>
      <c r="I474" s="140">
        <f t="shared" si="31"/>
        <v>0.33568149699098443</v>
      </c>
    </row>
    <row r="475" spans="1:9">
      <c r="A475" s="257"/>
      <c r="B475" s="140" t="s">
        <v>208</v>
      </c>
      <c r="C475" s="86">
        <f>'4A_DOC'!$B$45*$L$28</f>
        <v>3.4781676496875004E-2</v>
      </c>
      <c r="D475" s="87">
        <v>1</v>
      </c>
      <c r="E475" s="87">
        <v>0</v>
      </c>
      <c r="F475" s="34">
        <v>0</v>
      </c>
      <c r="G475" s="88">
        <v>0.57999999999999996</v>
      </c>
      <c r="H475" s="87">
        <f t="shared" si="30"/>
        <v>3.6666666666666665</v>
      </c>
      <c r="I475" s="140">
        <f t="shared" si="31"/>
        <v>0</v>
      </c>
    </row>
    <row r="476" spans="1:9">
      <c r="A476" s="257"/>
      <c r="B476" s="140" t="s">
        <v>209</v>
      </c>
      <c r="C476" s="86">
        <f>'4A_DOC'!$B$46*$L$28</f>
        <v>2.6135384034375004E-2</v>
      </c>
      <c r="D476" s="87">
        <v>1</v>
      </c>
      <c r="E476" s="87">
        <v>0</v>
      </c>
      <c r="F476" s="34">
        <v>0</v>
      </c>
      <c r="G476" s="88">
        <v>0.57999999999999996</v>
      </c>
      <c r="H476" s="87">
        <f t="shared" si="30"/>
        <v>3.6666666666666665</v>
      </c>
      <c r="I476" s="140">
        <f t="shared" si="31"/>
        <v>0</v>
      </c>
    </row>
    <row r="477" spans="1:9">
      <c r="A477" s="257"/>
      <c r="B477" s="140" t="s">
        <v>210</v>
      </c>
      <c r="C477" s="86">
        <f>'4A_DOC'!$B$47*$L$28</f>
        <v>0.12203062770937501</v>
      </c>
      <c r="D477" s="87">
        <v>0.9</v>
      </c>
      <c r="E477" s="87">
        <v>0</v>
      </c>
      <c r="F477" s="34">
        <v>0</v>
      </c>
      <c r="G477" s="88">
        <v>0.57999999999999996</v>
      </c>
      <c r="H477" s="87">
        <f t="shared" si="30"/>
        <v>3.6666666666666665</v>
      </c>
      <c r="I477" s="140">
        <f t="shared" si="31"/>
        <v>0</v>
      </c>
    </row>
    <row r="478" spans="1:9">
      <c r="A478" s="257" t="s">
        <v>48</v>
      </c>
      <c r="B478" s="257"/>
      <c r="C478" s="7"/>
      <c r="D478" s="140"/>
      <c r="E478" s="140"/>
      <c r="F478" s="140"/>
      <c r="G478" s="140"/>
      <c r="H478" s="140"/>
      <c r="I478" s="140"/>
    </row>
    <row r="479" spans="1:9">
      <c r="A479" s="196" t="s">
        <v>285</v>
      </c>
      <c r="B479" s="197"/>
      <c r="C479" s="197"/>
      <c r="D479" s="197"/>
      <c r="E479" s="197"/>
      <c r="F479" s="197"/>
      <c r="G479" s="197"/>
      <c r="H479" s="198"/>
      <c r="I479" s="93">
        <f>SUM(I469:I478)</f>
        <v>0.34061272400168335</v>
      </c>
    </row>
    <row r="480" spans="1:9">
      <c r="A480" s="253" t="s">
        <v>53</v>
      </c>
      <c r="B480" s="254"/>
      <c r="C480" s="254"/>
      <c r="D480" s="254"/>
      <c r="E480" s="254"/>
      <c r="F480" s="254"/>
      <c r="G480" s="254"/>
      <c r="H480" s="254"/>
      <c r="I480" s="254"/>
    </row>
    <row r="481" spans="1:9">
      <c r="A481" s="255" t="s">
        <v>54</v>
      </c>
      <c r="B481" s="256"/>
      <c r="C481" s="256"/>
      <c r="D481" s="256"/>
      <c r="E481" s="256"/>
      <c r="F481" s="256"/>
      <c r="G481" s="256"/>
      <c r="H481" s="256"/>
      <c r="I481" s="256"/>
    </row>
    <row r="482" spans="1:9">
      <c r="A482" s="255" t="s">
        <v>55</v>
      </c>
      <c r="B482" s="256"/>
      <c r="C482" s="256"/>
      <c r="D482" s="256"/>
      <c r="E482" s="256"/>
      <c r="F482" s="256"/>
      <c r="G482" s="256"/>
      <c r="H482" s="256"/>
      <c r="I482" s="256"/>
    </row>
    <row r="483" spans="1:9">
      <c r="A483" s="255" t="s">
        <v>96</v>
      </c>
      <c r="B483" s="256"/>
      <c r="C483" s="256"/>
      <c r="D483" s="256"/>
      <c r="E483" s="256"/>
      <c r="F483" s="256"/>
      <c r="G483" s="256"/>
      <c r="H483" s="256"/>
      <c r="I483" s="256"/>
    </row>
    <row r="484" spans="1:9">
      <c r="A484" s="255" t="s">
        <v>97</v>
      </c>
      <c r="B484" s="256"/>
      <c r="C484" s="256"/>
      <c r="D484" s="256"/>
      <c r="E484" s="256"/>
      <c r="F484" s="256"/>
      <c r="G484" s="256"/>
      <c r="H484" s="256"/>
      <c r="I484" s="256"/>
    </row>
    <row r="485" spans="1:9">
      <c r="A485" s="250" t="s">
        <v>200</v>
      </c>
      <c r="B485" s="251"/>
      <c r="C485" s="251"/>
      <c r="D485" s="251"/>
      <c r="E485" s="251"/>
      <c r="F485" s="251"/>
      <c r="G485" s="251"/>
      <c r="H485" s="251"/>
      <c r="I485" s="251"/>
    </row>
    <row r="488" spans="1:9">
      <c r="A488" s="194" t="s">
        <v>0</v>
      </c>
      <c r="B488" s="194"/>
      <c r="C488" s="195" t="s">
        <v>1</v>
      </c>
      <c r="D488" s="195"/>
      <c r="E488" s="195"/>
      <c r="F488" s="195"/>
      <c r="G488" s="195"/>
      <c r="H488" s="195"/>
      <c r="I488" s="195"/>
    </row>
    <row r="489" spans="1:9">
      <c r="A489" s="194" t="s">
        <v>2</v>
      </c>
      <c r="B489" s="194"/>
      <c r="C489" s="195" t="s">
        <v>75</v>
      </c>
      <c r="D489" s="195"/>
      <c r="E489" s="195"/>
      <c r="F489" s="195"/>
      <c r="G489" s="195"/>
      <c r="H489" s="195"/>
      <c r="I489" s="195"/>
    </row>
    <row r="490" spans="1:9">
      <c r="A490" s="194" t="s">
        <v>4</v>
      </c>
      <c r="B490" s="194"/>
      <c r="C490" s="195" t="s">
        <v>76</v>
      </c>
      <c r="D490" s="195"/>
      <c r="E490" s="195"/>
      <c r="F490" s="195"/>
      <c r="G490" s="195"/>
      <c r="H490" s="195"/>
      <c r="I490" s="195"/>
    </row>
    <row r="491" spans="1:9">
      <c r="A491" s="194" t="s">
        <v>6</v>
      </c>
      <c r="B491" s="194"/>
      <c r="C491" s="195" t="s">
        <v>77</v>
      </c>
      <c r="D491" s="195"/>
      <c r="E491" s="195"/>
      <c r="F491" s="195"/>
      <c r="G491" s="195"/>
      <c r="H491" s="195"/>
      <c r="I491" s="195"/>
    </row>
    <row r="492" spans="1:9">
      <c r="A492" s="247" t="s">
        <v>8</v>
      </c>
      <c r="B492" s="247"/>
      <c r="C492" s="247"/>
      <c r="D492" s="247" t="s">
        <v>9</v>
      </c>
      <c r="E492" s="252"/>
      <c r="F492" s="252"/>
      <c r="G492" s="252"/>
      <c r="H492" s="252"/>
      <c r="I492" s="137"/>
    </row>
    <row r="493" spans="1:9">
      <c r="A493" s="258"/>
      <c r="B493" s="258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5" t="s">
        <v>84</v>
      </c>
      <c r="B494" s="205"/>
      <c r="C494" s="141" t="s">
        <v>85</v>
      </c>
      <c r="D494" s="258" t="s">
        <v>86</v>
      </c>
      <c r="E494" s="141" t="s">
        <v>87</v>
      </c>
      <c r="F494" s="141" t="s">
        <v>89</v>
      </c>
      <c r="G494" s="258" t="s">
        <v>91</v>
      </c>
      <c r="H494" s="258" t="s">
        <v>38</v>
      </c>
      <c r="I494" s="258" t="s">
        <v>92</v>
      </c>
    </row>
    <row r="495" spans="1:9" ht="14.25">
      <c r="A495" s="205"/>
      <c r="B495" s="205"/>
      <c r="C495" s="138" t="s">
        <v>37</v>
      </c>
      <c r="D495" s="248"/>
      <c r="E495" s="138" t="s">
        <v>88</v>
      </c>
      <c r="F495" s="138" t="s">
        <v>90</v>
      </c>
      <c r="G495" s="248"/>
      <c r="H495" s="248"/>
      <c r="I495" s="248"/>
    </row>
    <row r="496" spans="1:9">
      <c r="A496" s="206"/>
      <c r="B496" s="206"/>
      <c r="C496" s="138"/>
      <c r="D496" s="138" t="s">
        <v>39</v>
      </c>
      <c r="E496" s="138" t="s">
        <v>40</v>
      </c>
      <c r="F496" s="138" t="s">
        <v>41</v>
      </c>
      <c r="G496" s="138" t="s">
        <v>42</v>
      </c>
      <c r="H496" s="138"/>
      <c r="I496" s="138"/>
    </row>
    <row r="497" spans="1:9" ht="15.75">
      <c r="A497" s="206"/>
      <c r="B497" s="206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60"/>
      <c r="B498" s="260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57" t="s">
        <v>95</v>
      </c>
      <c r="B499" s="140" t="s">
        <v>203</v>
      </c>
      <c r="C499" s="86">
        <f>'4A_DOC'!$B$39*$L$29</f>
        <v>1.3069887598949999</v>
      </c>
      <c r="D499" s="87">
        <v>0.4</v>
      </c>
      <c r="E499" s="87">
        <v>0.38</v>
      </c>
      <c r="F499" s="34">
        <v>0</v>
      </c>
      <c r="G499" s="88">
        <v>0.57999999999999996</v>
      </c>
      <c r="H499" s="87">
        <f>44/12</f>
        <v>3.6666666666666665</v>
      </c>
      <c r="I499" s="140">
        <f>C499*D499*E499*F499*G499*H499</f>
        <v>0</v>
      </c>
    </row>
    <row r="500" spans="1:9">
      <c r="A500" s="257"/>
      <c r="B500" s="140" t="s">
        <v>204</v>
      </c>
      <c r="C500" s="86">
        <f>'4A_DOC'!$B$40*$L$29</f>
        <v>0.25297191692499998</v>
      </c>
      <c r="D500" s="87">
        <v>0.9</v>
      </c>
      <c r="E500" s="87">
        <v>0.46</v>
      </c>
      <c r="F500" s="34">
        <f>1/100</f>
        <v>0.01</v>
      </c>
      <c r="G500" s="88">
        <v>0.57999999999999996</v>
      </c>
      <c r="H500" s="87">
        <f t="shared" ref="H500:H507" si="32">44/12</f>
        <v>3.6666666666666665</v>
      </c>
      <c r="I500" s="140">
        <f t="shared" ref="I500:I507" si="33">C500*D500*E500*F500*G500*H500</f>
        <v>2.2272659453744692E-3</v>
      </c>
    </row>
    <row r="501" spans="1:9">
      <c r="A501" s="257"/>
      <c r="B501" s="140" t="s">
        <v>205</v>
      </c>
      <c r="C501" s="86">
        <f>'4A_DOC'!$B$41*$L$29</f>
        <v>0</v>
      </c>
      <c r="D501" s="87">
        <v>0.85</v>
      </c>
      <c r="E501" s="87">
        <v>0.5</v>
      </c>
      <c r="F501" s="34">
        <v>0</v>
      </c>
      <c r="G501" s="88">
        <v>0.57999999999999996</v>
      </c>
      <c r="H501" s="87">
        <f t="shared" si="32"/>
        <v>3.6666666666666665</v>
      </c>
      <c r="I501" s="140">
        <f t="shared" si="33"/>
        <v>0</v>
      </c>
    </row>
    <row r="502" spans="1:9">
      <c r="A502" s="257"/>
      <c r="B502" s="140" t="s">
        <v>47</v>
      </c>
      <c r="C502" s="86">
        <f>'4A_DOC'!$B$42*$L$29</f>
        <v>1.5946089704999999E-2</v>
      </c>
      <c r="D502" s="87">
        <v>0.8</v>
      </c>
      <c r="E502" s="87">
        <v>0.5</v>
      </c>
      <c r="F502" s="34">
        <f>20/100</f>
        <v>0.2</v>
      </c>
      <c r="G502" s="88">
        <v>0.57999999999999996</v>
      </c>
      <c r="H502" s="87">
        <f t="shared" si="32"/>
        <v>3.6666666666666665</v>
      </c>
      <c r="I502" s="140">
        <f t="shared" si="33"/>
        <v>2.7129613951439994E-3</v>
      </c>
    </row>
    <row r="503" spans="1:9">
      <c r="A503" s="257"/>
      <c r="B503" s="140" t="s">
        <v>206</v>
      </c>
      <c r="C503" s="86">
        <f>'4A_DOC'!$B$43*$L$29</f>
        <v>0</v>
      </c>
      <c r="D503" s="87">
        <v>0.84</v>
      </c>
      <c r="E503" s="87">
        <v>0.67</v>
      </c>
      <c r="F503" s="34">
        <f>20/100</f>
        <v>0.2</v>
      </c>
      <c r="G503" s="88">
        <v>0.57999999999999996</v>
      </c>
      <c r="H503" s="87">
        <f t="shared" si="32"/>
        <v>3.6666666666666665</v>
      </c>
      <c r="I503" s="140">
        <f t="shared" si="33"/>
        <v>0</v>
      </c>
    </row>
    <row r="504" spans="1:9">
      <c r="A504" s="257"/>
      <c r="B504" s="140" t="s">
        <v>207</v>
      </c>
      <c r="C504" s="86">
        <f>'4A_DOC'!$B$44*$L$29</f>
        <v>0.210842741655</v>
      </c>
      <c r="D504" s="87">
        <v>1</v>
      </c>
      <c r="E504" s="87">
        <v>0.75</v>
      </c>
      <c r="F504" s="34">
        <f>100/100</f>
        <v>1</v>
      </c>
      <c r="G504" s="88">
        <v>0.57999999999999996</v>
      </c>
      <c r="H504" s="87">
        <f t="shared" si="32"/>
        <v>3.6666666666666665</v>
      </c>
      <c r="I504" s="140">
        <f t="shared" si="33"/>
        <v>0.33629417293972491</v>
      </c>
    </row>
    <row r="505" spans="1:9">
      <c r="A505" s="257"/>
      <c r="B505" s="140" t="s">
        <v>208</v>
      </c>
      <c r="C505" s="86">
        <f>'4A_DOC'!$B$45*$L$29</f>
        <v>3.4845158984999992E-2</v>
      </c>
      <c r="D505" s="87">
        <v>1</v>
      </c>
      <c r="E505" s="87">
        <v>0</v>
      </c>
      <c r="F505" s="34">
        <v>0</v>
      </c>
      <c r="G505" s="88">
        <v>0.57999999999999996</v>
      </c>
      <c r="H505" s="87">
        <f t="shared" si="32"/>
        <v>3.6666666666666665</v>
      </c>
      <c r="I505" s="140">
        <f t="shared" si="33"/>
        <v>0</v>
      </c>
    </row>
    <row r="506" spans="1:9">
      <c r="A506" s="257"/>
      <c r="B506" s="140" t="s">
        <v>209</v>
      </c>
      <c r="C506" s="86">
        <f>'4A_DOC'!$B$46*$L$29</f>
        <v>2.6183085564999996E-2</v>
      </c>
      <c r="D506" s="87">
        <v>1</v>
      </c>
      <c r="E506" s="87">
        <v>0</v>
      </c>
      <c r="F506" s="34">
        <v>0</v>
      </c>
      <c r="G506" s="88">
        <v>0.57999999999999996</v>
      </c>
      <c r="H506" s="87">
        <f t="shared" si="32"/>
        <v>3.6666666666666665</v>
      </c>
      <c r="I506" s="140">
        <f t="shared" si="33"/>
        <v>0</v>
      </c>
    </row>
    <row r="507" spans="1:9">
      <c r="A507" s="257"/>
      <c r="B507" s="140" t="s">
        <v>210</v>
      </c>
      <c r="C507" s="86">
        <f>'4A_DOC'!$B$47*$L$29</f>
        <v>0.12225335440499999</v>
      </c>
      <c r="D507" s="87">
        <v>0.9</v>
      </c>
      <c r="E507" s="87">
        <v>0</v>
      </c>
      <c r="F507" s="34">
        <v>0</v>
      </c>
      <c r="G507" s="88">
        <v>0.57999999999999996</v>
      </c>
      <c r="H507" s="87">
        <f t="shared" si="32"/>
        <v>3.6666666666666665</v>
      </c>
      <c r="I507" s="140">
        <f t="shared" si="33"/>
        <v>0</v>
      </c>
    </row>
    <row r="508" spans="1:9">
      <c r="A508" s="257" t="s">
        <v>48</v>
      </c>
      <c r="B508" s="257"/>
      <c r="C508" s="7"/>
      <c r="D508" s="140"/>
      <c r="E508" s="140"/>
      <c r="F508" s="140"/>
      <c r="G508" s="140"/>
      <c r="H508" s="140"/>
      <c r="I508" s="140"/>
    </row>
    <row r="509" spans="1:9">
      <c r="A509" s="196" t="s">
        <v>286</v>
      </c>
      <c r="B509" s="197"/>
      <c r="C509" s="197"/>
      <c r="D509" s="197"/>
      <c r="E509" s="197"/>
      <c r="F509" s="197"/>
      <c r="G509" s="197"/>
      <c r="H509" s="198"/>
      <c r="I509" s="93">
        <f>SUM(I499:I508)</f>
        <v>0.34123440028024338</v>
      </c>
    </row>
    <row r="510" spans="1:9">
      <c r="A510" s="253" t="s">
        <v>53</v>
      </c>
      <c r="B510" s="254"/>
      <c r="C510" s="254"/>
      <c r="D510" s="254"/>
      <c r="E510" s="254"/>
      <c r="F510" s="254"/>
      <c r="G510" s="254"/>
      <c r="H510" s="254"/>
      <c r="I510" s="254"/>
    </row>
    <row r="511" spans="1:9">
      <c r="A511" s="255" t="s">
        <v>54</v>
      </c>
      <c r="B511" s="256"/>
      <c r="C511" s="256"/>
      <c r="D511" s="256"/>
      <c r="E511" s="256"/>
      <c r="F511" s="256"/>
      <c r="G511" s="256"/>
      <c r="H511" s="256"/>
      <c r="I511" s="256"/>
    </row>
    <row r="512" spans="1:9">
      <c r="A512" s="255" t="s">
        <v>55</v>
      </c>
      <c r="B512" s="256"/>
      <c r="C512" s="256"/>
      <c r="D512" s="256"/>
      <c r="E512" s="256"/>
      <c r="F512" s="256"/>
      <c r="G512" s="256"/>
      <c r="H512" s="256"/>
      <c r="I512" s="256"/>
    </row>
    <row r="513" spans="1:9">
      <c r="A513" s="255" t="s">
        <v>96</v>
      </c>
      <c r="B513" s="256"/>
      <c r="C513" s="256"/>
      <c r="D513" s="256"/>
      <c r="E513" s="256"/>
      <c r="F513" s="256"/>
      <c r="G513" s="256"/>
      <c r="H513" s="256"/>
      <c r="I513" s="256"/>
    </row>
    <row r="514" spans="1:9">
      <c r="A514" s="255" t="s">
        <v>97</v>
      </c>
      <c r="B514" s="256"/>
      <c r="C514" s="256"/>
      <c r="D514" s="256"/>
      <c r="E514" s="256"/>
      <c r="F514" s="256"/>
      <c r="G514" s="256"/>
      <c r="H514" s="256"/>
      <c r="I514" s="256"/>
    </row>
    <row r="515" spans="1:9">
      <c r="A515" s="250" t="s">
        <v>200</v>
      </c>
      <c r="B515" s="251"/>
      <c r="C515" s="251"/>
      <c r="D515" s="251"/>
      <c r="E515" s="251"/>
      <c r="F515" s="251"/>
      <c r="G515" s="251"/>
      <c r="H515" s="251"/>
      <c r="I515" s="251"/>
    </row>
    <row r="518" spans="1:9">
      <c r="A518" s="194" t="s">
        <v>0</v>
      </c>
      <c r="B518" s="194"/>
      <c r="C518" s="195" t="s">
        <v>1</v>
      </c>
      <c r="D518" s="195"/>
      <c r="E518" s="195"/>
      <c r="F518" s="195"/>
      <c r="G518" s="195"/>
      <c r="H518" s="195"/>
      <c r="I518" s="195"/>
    </row>
    <row r="519" spans="1:9">
      <c r="A519" s="194" t="s">
        <v>2</v>
      </c>
      <c r="B519" s="194"/>
      <c r="C519" s="195" t="s">
        <v>75</v>
      </c>
      <c r="D519" s="195"/>
      <c r="E519" s="195"/>
      <c r="F519" s="195"/>
      <c r="G519" s="195"/>
      <c r="H519" s="195"/>
      <c r="I519" s="195"/>
    </row>
    <row r="520" spans="1:9">
      <c r="A520" s="194" t="s">
        <v>4</v>
      </c>
      <c r="B520" s="194"/>
      <c r="C520" s="195" t="s">
        <v>76</v>
      </c>
      <c r="D520" s="195"/>
      <c r="E520" s="195"/>
      <c r="F520" s="195"/>
      <c r="G520" s="195"/>
      <c r="H520" s="195"/>
      <c r="I520" s="195"/>
    </row>
    <row r="521" spans="1:9">
      <c r="A521" s="194" t="s">
        <v>6</v>
      </c>
      <c r="B521" s="194"/>
      <c r="C521" s="195" t="s">
        <v>77</v>
      </c>
      <c r="D521" s="195"/>
      <c r="E521" s="195"/>
      <c r="F521" s="195"/>
      <c r="G521" s="195"/>
      <c r="H521" s="195"/>
      <c r="I521" s="195"/>
    </row>
    <row r="522" spans="1:9">
      <c r="A522" s="247" t="s">
        <v>8</v>
      </c>
      <c r="B522" s="247"/>
      <c r="C522" s="247"/>
      <c r="D522" s="247" t="s">
        <v>9</v>
      </c>
      <c r="E522" s="252"/>
      <c r="F522" s="252"/>
      <c r="G522" s="252"/>
      <c r="H522" s="252"/>
      <c r="I522" s="137"/>
    </row>
    <row r="523" spans="1:9">
      <c r="A523" s="258"/>
      <c r="B523" s="258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5" t="s">
        <v>84</v>
      </c>
      <c r="B524" s="205"/>
      <c r="C524" s="141" t="s">
        <v>85</v>
      </c>
      <c r="D524" s="258" t="s">
        <v>86</v>
      </c>
      <c r="E524" s="141" t="s">
        <v>87</v>
      </c>
      <c r="F524" s="141" t="s">
        <v>89</v>
      </c>
      <c r="G524" s="258" t="s">
        <v>91</v>
      </c>
      <c r="H524" s="258" t="s">
        <v>38</v>
      </c>
      <c r="I524" s="258" t="s">
        <v>92</v>
      </c>
    </row>
    <row r="525" spans="1:9" ht="14.25">
      <c r="A525" s="205"/>
      <c r="B525" s="205"/>
      <c r="C525" s="138" t="s">
        <v>37</v>
      </c>
      <c r="D525" s="248"/>
      <c r="E525" s="138" t="s">
        <v>88</v>
      </c>
      <c r="F525" s="138" t="s">
        <v>90</v>
      </c>
      <c r="G525" s="248"/>
      <c r="H525" s="248"/>
      <c r="I525" s="248"/>
    </row>
    <row r="526" spans="1:9">
      <c r="A526" s="206"/>
      <c r="B526" s="206"/>
      <c r="C526" s="138"/>
      <c r="D526" s="138" t="s">
        <v>39</v>
      </c>
      <c r="E526" s="138" t="s">
        <v>40</v>
      </c>
      <c r="F526" s="138" t="s">
        <v>41</v>
      </c>
      <c r="G526" s="138" t="s">
        <v>42</v>
      </c>
      <c r="H526" s="138"/>
      <c r="I526" s="138"/>
    </row>
    <row r="527" spans="1:9" ht="15.75">
      <c r="A527" s="206"/>
      <c r="B527" s="206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60"/>
      <c r="B528" s="260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57" t="s">
        <v>95</v>
      </c>
      <c r="B529" s="140" t="s">
        <v>203</v>
      </c>
      <c r="C529" s="86">
        <f>'4A_DOC'!$B$39*$L$30</f>
        <v>1.309369891186875</v>
      </c>
      <c r="D529" s="87">
        <v>0.4</v>
      </c>
      <c r="E529" s="87">
        <v>0.38</v>
      </c>
      <c r="F529" s="34">
        <v>0</v>
      </c>
      <c r="G529" s="88">
        <v>0.57999999999999996</v>
      </c>
      <c r="H529" s="87">
        <f>44/12</f>
        <v>3.6666666666666665</v>
      </c>
      <c r="I529" s="140">
        <f>C529*D529*E529*F529*G529*H529</f>
        <v>0</v>
      </c>
    </row>
    <row r="530" spans="1:9">
      <c r="A530" s="257"/>
      <c r="B530" s="140" t="s">
        <v>204</v>
      </c>
      <c r="C530" s="86">
        <f>'4A_DOC'!$B$40*$L$30</f>
        <v>0.25343279261562496</v>
      </c>
      <c r="D530" s="87">
        <v>0.9</v>
      </c>
      <c r="E530" s="87">
        <v>0.46</v>
      </c>
      <c r="F530" s="34">
        <f>1/100</f>
        <v>0.01</v>
      </c>
      <c r="G530" s="88">
        <v>0.57999999999999996</v>
      </c>
      <c r="H530" s="87">
        <f t="shared" ref="H530:H537" si="34">44/12</f>
        <v>3.6666666666666665</v>
      </c>
      <c r="I530" s="140">
        <f t="shared" ref="I530:I537" si="35">C530*D530*E530*F530*G530*H530</f>
        <v>2.2313236793050084E-3</v>
      </c>
    </row>
    <row r="531" spans="1:9">
      <c r="A531" s="257"/>
      <c r="B531" s="140" t="s">
        <v>205</v>
      </c>
      <c r="C531" s="86">
        <f>'4A_DOC'!$B$41*$L$30</f>
        <v>0</v>
      </c>
      <c r="D531" s="87">
        <v>0.85</v>
      </c>
      <c r="E531" s="87">
        <v>0.5</v>
      </c>
      <c r="F531" s="34">
        <v>0</v>
      </c>
      <c r="G531" s="88">
        <v>0.57999999999999996</v>
      </c>
      <c r="H531" s="87">
        <f t="shared" si="34"/>
        <v>3.6666666666666665</v>
      </c>
      <c r="I531" s="140">
        <f t="shared" si="35"/>
        <v>0</v>
      </c>
    </row>
    <row r="532" spans="1:9">
      <c r="A532" s="257"/>
      <c r="B532" s="140" t="s">
        <v>47</v>
      </c>
      <c r="C532" s="86">
        <f>'4A_DOC'!$B$42*$L$30</f>
        <v>1.5975141013124999E-2</v>
      </c>
      <c r="D532" s="87">
        <v>0.8</v>
      </c>
      <c r="E532" s="87">
        <v>0.5</v>
      </c>
      <c r="F532" s="34">
        <f>20/100</f>
        <v>0.2</v>
      </c>
      <c r="G532" s="88">
        <v>0.57999999999999996</v>
      </c>
      <c r="H532" s="87">
        <f t="shared" si="34"/>
        <v>3.6666666666666665</v>
      </c>
      <c r="I532" s="140">
        <f t="shared" si="35"/>
        <v>2.7179039910329998E-3</v>
      </c>
    </row>
    <row r="533" spans="1:9">
      <c r="A533" s="257"/>
      <c r="B533" s="140" t="s">
        <v>206</v>
      </c>
      <c r="C533" s="86">
        <f>'4A_DOC'!$B$43*$L$30</f>
        <v>0</v>
      </c>
      <c r="D533" s="87">
        <v>0.84</v>
      </c>
      <c r="E533" s="87">
        <v>0.67</v>
      </c>
      <c r="F533" s="34">
        <f>20/100</f>
        <v>0.2</v>
      </c>
      <c r="G533" s="88">
        <v>0.57999999999999996</v>
      </c>
      <c r="H533" s="87">
        <f t="shared" si="34"/>
        <v>3.6666666666666665</v>
      </c>
      <c r="I533" s="140">
        <f t="shared" si="35"/>
        <v>0</v>
      </c>
    </row>
    <row r="534" spans="1:9">
      <c r="A534" s="257"/>
      <c r="B534" s="140" t="s">
        <v>207</v>
      </c>
      <c r="C534" s="86">
        <f>'4A_DOC'!$B$44*$L$30</f>
        <v>0.211226864506875</v>
      </c>
      <c r="D534" s="87">
        <v>1</v>
      </c>
      <c r="E534" s="87">
        <v>0.75</v>
      </c>
      <c r="F534" s="34">
        <f>100/100</f>
        <v>1</v>
      </c>
      <c r="G534" s="88">
        <v>0.57999999999999996</v>
      </c>
      <c r="H534" s="87">
        <f t="shared" si="34"/>
        <v>3.6666666666666665</v>
      </c>
      <c r="I534" s="140">
        <f t="shared" si="35"/>
        <v>0.33690684888846562</v>
      </c>
    </row>
    <row r="535" spans="1:9">
      <c r="A535" s="257"/>
      <c r="B535" s="140" t="s">
        <v>208</v>
      </c>
      <c r="C535" s="86">
        <f>'4A_DOC'!$B$45*$L$30</f>
        <v>3.4908641473124995E-2</v>
      </c>
      <c r="D535" s="87">
        <v>1</v>
      </c>
      <c r="E535" s="87">
        <v>0</v>
      </c>
      <c r="F535" s="34">
        <v>0</v>
      </c>
      <c r="G535" s="88">
        <v>0.57999999999999996</v>
      </c>
      <c r="H535" s="87">
        <f t="shared" si="34"/>
        <v>3.6666666666666665</v>
      </c>
      <c r="I535" s="140">
        <f t="shared" si="35"/>
        <v>0</v>
      </c>
    </row>
    <row r="536" spans="1:9">
      <c r="A536" s="257"/>
      <c r="B536" s="140" t="s">
        <v>209</v>
      </c>
      <c r="C536" s="86">
        <f>'4A_DOC'!$B$46*$L$30</f>
        <v>2.6230787095624999E-2</v>
      </c>
      <c r="D536" s="87">
        <v>1</v>
      </c>
      <c r="E536" s="87">
        <v>0</v>
      </c>
      <c r="F536" s="34">
        <v>0</v>
      </c>
      <c r="G536" s="88">
        <v>0.57999999999999996</v>
      </c>
      <c r="H536" s="87">
        <f t="shared" si="34"/>
        <v>3.6666666666666665</v>
      </c>
      <c r="I536" s="140">
        <f t="shared" si="35"/>
        <v>0</v>
      </c>
    </row>
    <row r="537" spans="1:9">
      <c r="A537" s="257"/>
      <c r="B537" s="140" t="s">
        <v>210</v>
      </c>
      <c r="C537" s="86">
        <f>'4A_DOC'!$B$47*$L$30</f>
        <v>0.12247608110062498</v>
      </c>
      <c r="D537" s="87">
        <v>0.9</v>
      </c>
      <c r="E537" s="87">
        <v>0</v>
      </c>
      <c r="F537" s="34">
        <v>0</v>
      </c>
      <c r="G537" s="88">
        <v>0.57999999999999996</v>
      </c>
      <c r="H537" s="87">
        <f t="shared" si="34"/>
        <v>3.6666666666666665</v>
      </c>
      <c r="I537" s="140">
        <f t="shared" si="35"/>
        <v>0</v>
      </c>
    </row>
    <row r="538" spans="1:9">
      <c r="A538" s="257" t="s">
        <v>48</v>
      </c>
      <c r="B538" s="257"/>
      <c r="C538" s="7"/>
      <c r="D538" s="140"/>
      <c r="E538" s="140"/>
      <c r="F538" s="140"/>
      <c r="G538" s="140"/>
      <c r="H538" s="140"/>
      <c r="I538" s="140"/>
    </row>
    <row r="539" spans="1:9">
      <c r="A539" s="196" t="s">
        <v>287</v>
      </c>
      <c r="B539" s="197"/>
      <c r="C539" s="197"/>
      <c r="D539" s="197"/>
      <c r="E539" s="197"/>
      <c r="F539" s="197"/>
      <c r="G539" s="197"/>
      <c r="H539" s="198"/>
      <c r="I539" s="93">
        <f>SUM(I529:I538)</f>
        <v>0.34185607655880362</v>
      </c>
    </row>
    <row r="540" spans="1:9">
      <c r="A540" s="253" t="s">
        <v>53</v>
      </c>
      <c r="B540" s="254"/>
      <c r="C540" s="254"/>
      <c r="D540" s="254"/>
      <c r="E540" s="254"/>
      <c r="F540" s="254"/>
      <c r="G540" s="254"/>
      <c r="H540" s="254"/>
      <c r="I540" s="254"/>
    </row>
    <row r="541" spans="1:9">
      <c r="A541" s="255" t="s">
        <v>54</v>
      </c>
      <c r="B541" s="256"/>
      <c r="C541" s="256"/>
      <c r="D541" s="256"/>
      <c r="E541" s="256"/>
      <c r="F541" s="256"/>
      <c r="G541" s="256"/>
      <c r="H541" s="256"/>
      <c r="I541" s="256"/>
    </row>
    <row r="542" spans="1:9">
      <c r="A542" s="255" t="s">
        <v>55</v>
      </c>
      <c r="B542" s="256"/>
      <c r="C542" s="256"/>
      <c r="D542" s="256"/>
      <c r="E542" s="256"/>
      <c r="F542" s="256"/>
      <c r="G542" s="256"/>
      <c r="H542" s="256"/>
      <c r="I542" s="256"/>
    </row>
    <row r="543" spans="1:9">
      <c r="A543" s="255" t="s">
        <v>96</v>
      </c>
      <c r="B543" s="256"/>
      <c r="C543" s="256"/>
      <c r="D543" s="256"/>
      <c r="E543" s="256"/>
      <c r="F543" s="256"/>
      <c r="G543" s="256"/>
      <c r="H543" s="256"/>
      <c r="I543" s="256"/>
    </row>
    <row r="544" spans="1:9">
      <c r="A544" s="255" t="s">
        <v>97</v>
      </c>
      <c r="B544" s="256"/>
      <c r="C544" s="256"/>
      <c r="D544" s="256"/>
      <c r="E544" s="256"/>
      <c r="F544" s="256"/>
      <c r="G544" s="256"/>
      <c r="H544" s="256"/>
      <c r="I544" s="256"/>
    </row>
    <row r="545" spans="1:9">
      <c r="A545" s="250" t="s">
        <v>200</v>
      </c>
      <c r="B545" s="251"/>
      <c r="C545" s="251"/>
      <c r="D545" s="251"/>
      <c r="E545" s="251"/>
      <c r="F545" s="251"/>
      <c r="G545" s="251"/>
      <c r="H545" s="251"/>
      <c r="I545" s="251"/>
    </row>
    <row r="548" spans="1:9">
      <c r="A548" s="194" t="s">
        <v>0</v>
      </c>
      <c r="B548" s="194"/>
      <c r="C548" s="195" t="s">
        <v>1</v>
      </c>
      <c r="D548" s="195"/>
      <c r="E548" s="195"/>
      <c r="F548" s="195"/>
      <c r="G548" s="195"/>
      <c r="H548" s="195"/>
      <c r="I548" s="195"/>
    </row>
    <row r="549" spans="1:9">
      <c r="A549" s="194" t="s">
        <v>2</v>
      </c>
      <c r="B549" s="194"/>
      <c r="C549" s="195" t="s">
        <v>75</v>
      </c>
      <c r="D549" s="195"/>
      <c r="E549" s="195"/>
      <c r="F549" s="195"/>
      <c r="G549" s="195"/>
      <c r="H549" s="195"/>
      <c r="I549" s="195"/>
    </row>
    <row r="550" spans="1:9">
      <c r="A550" s="194" t="s">
        <v>4</v>
      </c>
      <c r="B550" s="194"/>
      <c r="C550" s="195" t="s">
        <v>76</v>
      </c>
      <c r="D550" s="195"/>
      <c r="E550" s="195"/>
      <c r="F550" s="195"/>
      <c r="G550" s="195"/>
      <c r="H550" s="195"/>
      <c r="I550" s="195"/>
    </row>
    <row r="551" spans="1:9">
      <c r="A551" s="194" t="s">
        <v>6</v>
      </c>
      <c r="B551" s="194"/>
      <c r="C551" s="195" t="s">
        <v>77</v>
      </c>
      <c r="D551" s="195"/>
      <c r="E551" s="195"/>
      <c r="F551" s="195"/>
      <c r="G551" s="195"/>
      <c r="H551" s="195"/>
      <c r="I551" s="195"/>
    </row>
    <row r="552" spans="1:9">
      <c r="A552" s="247" t="s">
        <v>8</v>
      </c>
      <c r="B552" s="247"/>
      <c r="C552" s="247"/>
      <c r="D552" s="247" t="s">
        <v>9</v>
      </c>
      <c r="E552" s="252"/>
      <c r="F552" s="252"/>
      <c r="G552" s="252"/>
      <c r="H552" s="252"/>
      <c r="I552" s="137"/>
    </row>
    <row r="553" spans="1:9">
      <c r="A553" s="258"/>
      <c r="B553" s="258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5" t="s">
        <v>84</v>
      </c>
      <c r="B554" s="205"/>
      <c r="C554" s="141" t="s">
        <v>85</v>
      </c>
      <c r="D554" s="258" t="s">
        <v>86</v>
      </c>
      <c r="E554" s="141" t="s">
        <v>87</v>
      </c>
      <c r="F554" s="141" t="s">
        <v>89</v>
      </c>
      <c r="G554" s="258" t="s">
        <v>91</v>
      </c>
      <c r="H554" s="258" t="s">
        <v>38</v>
      </c>
      <c r="I554" s="258" t="s">
        <v>92</v>
      </c>
    </row>
    <row r="555" spans="1:9" ht="14.25">
      <c r="A555" s="205"/>
      <c r="B555" s="205"/>
      <c r="C555" s="138" t="s">
        <v>37</v>
      </c>
      <c r="D555" s="248"/>
      <c r="E555" s="138" t="s">
        <v>88</v>
      </c>
      <c r="F555" s="138" t="s">
        <v>90</v>
      </c>
      <c r="G555" s="248"/>
      <c r="H555" s="248"/>
      <c r="I555" s="248"/>
    </row>
    <row r="556" spans="1:9">
      <c r="A556" s="206"/>
      <c r="B556" s="206"/>
      <c r="C556" s="138"/>
      <c r="D556" s="138" t="s">
        <v>39</v>
      </c>
      <c r="E556" s="138" t="s">
        <v>40</v>
      </c>
      <c r="F556" s="138" t="s">
        <v>41</v>
      </c>
      <c r="G556" s="138" t="s">
        <v>42</v>
      </c>
      <c r="H556" s="138"/>
      <c r="I556" s="138"/>
    </row>
    <row r="557" spans="1:9" ht="15.75">
      <c r="A557" s="206"/>
      <c r="B557" s="206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60"/>
      <c r="B558" s="260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57" t="s">
        <v>95</v>
      </c>
      <c r="B559" s="140" t="s">
        <v>203</v>
      </c>
      <c r="C559" s="86">
        <f>'4A_DOC'!$B$39*$L$31</f>
        <v>1.3117510224787501</v>
      </c>
      <c r="D559" s="87">
        <v>0.4</v>
      </c>
      <c r="E559" s="87">
        <v>0.38</v>
      </c>
      <c r="F559" s="34">
        <v>0</v>
      </c>
      <c r="G559" s="88">
        <v>0.57999999999999996</v>
      </c>
      <c r="H559" s="87">
        <f>44/12</f>
        <v>3.6666666666666665</v>
      </c>
      <c r="I559" s="140">
        <f>C559*D559*E559*F559*G559*H559</f>
        <v>0</v>
      </c>
    </row>
    <row r="560" spans="1:9">
      <c r="A560" s="257"/>
      <c r="B560" s="140" t="s">
        <v>204</v>
      </c>
      <c r="C560" s="86">
        <f>'4A_DOC'!$B$40*$L$31</f>
        <v>0.25389366830624999</v>
      </c>
      <c r="D560" s="87">
        <v>0.9</v>
      </c>
      <c r="E560" s="87">
        <v>0.46</v>
      </c>
      <c r="F560" s="34">
        <f>1/100</f>
        <v>0.01</v>
      </c>
      <c r="G560" s="88">
        <v>0.57999999999999996</v>
      </c>
      <c r="H560" s="87">
        <f t="shared" ref="H560:H567" si="36">44/12</f>
        <v>3.6666666666666665</v>
      </c>
      <c r="I560" s="140">
        <f t="shared" ref="I560:I567" si="37">C560*D560*E560*F560*G560*H560</f>
        <v>2.2353814132355476E-3</v>
      </c>
    </row>
    <row r="561" spans="1:9">
      <c r="A561" s="257"/>
      <c r="B561" s="140" t="s">
        <v>205</v>
      </c>
      <c r="C561" s="86">
        <f>'4A_DOC'!$B$41*$L$31</f>
        <v>0</v>
      </c>
      <c r="D561" s="87">
        <v>0.85</v>
      </c>
      <c r="E561" s="87">
        <v>0.5</v>
      </c>
      <c r="F561" s="34">
        <v>0</v>
      </c>
      <c r="G561" s="88">
        <v>0.57999999999999996</v>
      </c>
      <c r="H561" s="87">
        <f t="shared" si="36"/>
        <v>3.6666666666666665</v>
      </c>
      <c r="I561" s="140">
        <f t="shared" si="37"/>
        <v>0</v>
      </c>
    </row>
    <row r="562" spans="1:9">
      <c r="A562" s="257"/>
      <c r="B562" s="140" t="s">
        <v>47</v>
      </c>
      <c r="C562" s="86">
        <f>'4A_DOC'!$B$42*$L$31</f>
        <v>1.6004192321250003E-2</v>
      </c>
      <c r="D562" s="87">
        <v>0.8</v>
      </c>
      <c r="E562" s="87">
        <v>0.5</v>
      </c>
      <c r="F562" s="34">
        <f>20/100</f>
        <v>0.2</v>
      </c>
      <c r="G562" s="88">
        <v>0.57999999999999996</v>
      </c>
      <c r="H562" s="87">
        <f t="shared" si="36"/>
        <v>3.6666666666666665</v>
      </c>
      <c r="I562" s="140">
        <f t="shared" si="37"/>
        <v>2.7228465869220003E-3</v>
      </c>
    </row>
    <row r="563" spans="1:9">
      <c r="A563" s="257"/>
      <c r="B563" s="140" t="s">
        <v>206</v>
      </c>
      <c r="C563" s="86">
        <f>'4A_DOC'!$B$43*$L$31</f>
        <v>0</v>
      </c>
      <c r="D563" s="87">
        <v>0.84</v>
      </c>
      <c r="E563" s="87">
        <v>0.67</v>
      </c>
      <c r="F563" s="34">
        <f>20/100</f>
        <v>0.2</v>
      </c>
      <c r="G563" s="88">
        <v>0.57999999999999996</v>
      </c>
      <c r="H563" s="87">
        <f t="shared" si="36"/>
        <v>3.6666666666666665</v>
      </c>
      <c r="I563" s="140">
        <f t="shared" si="37"/>
        <v>0</v>
      </c>
    </row>
    <row r="564" spans="1:9">
      <c r="A564" s="257"/>
      <c r="B564" s="140" t="s">
        <v>207</v>
      </c>
      <c r="C564" s="86">
        <f>'4A_DOC'!$B$44*$L$31</f>
        <v>0.21161098735875003</v>
      </c>
      <c r="D564" s="87">
        <v>1</v>
      </c>
      <c r="E564" s="87">
        <v>0.75</v>
      </c>
      <c r="F564" s="34">
        <f>100/100</f>
        <v>1</v>
      </c>
      <c r="G564" s="88">
        <v>0.57999999999999996</v>
      </c>
      <c r="H564" s="87">
        <f t="shared" si="36"/>
        <v>3.6666666666666665</v>
      </c>
      <c r="I564" s="140">
        <f t="shared" si="37"/>
        <v>0.33751952483720626</v>
      </c>
    </row>
    <row r="565" spans="1:9">
      <c r="A565" s="257"/>
      <c r="B565" s="140" t="s">
        <v>208</v>
      </c>
      <c r="C565" s="86">
        <f>'4A_DOC'!$B$45*$L$31</f>
        <v>3.4972123961249997E-2</v>
      </c>
      <c r="D565" s="87">
        <v>1</v>
      </c>
      <c r="E565" s="87">
        <v>0</v>
      </c>
      <c r="F565" s="34">
        <v>0</v>
      </c>
      <c r="G565" s="88">
        <v>0.57999999999999996</v>
      </c>
      <c r="H565" s="87">
        <f t="shared" si="36"/>
        <v>3.6666666666666665</v>
      </c>
      <c r="I565" s="140">
        <f t="shared" si="37"/>
        <v>0</v>
      </c>
    </row>
    <row r="566" spans="1:9">
      <c r="A566" s="257"/>
      <c r="B566" s="140" t="s">
        <v>209</v>
      </c>
      <c r="C566" s="86">
        <f>'4A_DOC'!$B$46*$L$31</f>
        <v>2.6278488626250002E-2</v>
      </c>
      <c r="D566" s="87">
        <v>1</v>
      </c>
      <c r="E566" s="87">
        <v>0</v>
      </c>
      <c r="F566" s="34">
        <v>0</v>
      </c>
      <c r="G566" s="88">
        <v>0.57999999999999996</v>
      </c>
      <c r="H566" s="87">
        <f t="shared" si="36"/>
        <v>3.6666666666666665</v>
      </c>
      <c r="I566" s="140">
        <f t="shared" si="37"/>
        <v>0</v>
      </c>
    </row>
    <row r="567" spans="1:9">
      <c r="A567" s="257"/>
      <c r="B567" s="140" t="s">
        <v>210</v>
      </c>
      <c r="C567" s="86">
        <f>'4A_DOC'!$B$47*$L$31</f>
        <v>0.12269880779625</v>
      </c>
      <c r="D567" s="87">
        <v>0.9</v>
      </c>
      <c r="E567" s="87">
        <v>0</v>
      </c>
      <c r="F567" s="34">
        <v>0</v>
      </c>
      <c r="G567" s="88">
        <v>0.57999999999999996</v>
      </c>
      <c r="H567" s="87">
        <f t="shared" si="36"/>
        <v>3.6666666666666665</v>
      </c>
      <c r="I567" s="140">
        <f t="shared" si="37"/>
        <v>0</v>
      </c>
    </row>
    <row r="568" spans="1:9">
      <c r="A568" s="257" t="s">
        <v>48</v>
      </c>
      <c r="B568" s="257"/>
      <c r="C568" s="7"/>
      <c r="D568" s="140"/>
      <c r="E568" s="140"/>
      <c r="F568" s="140"/>
      <c r="G568" s="140"/>
      <c r="H568" s="140"/>
      <c r="I568" s="140"/>
    </row>
    <row r="569" spans="1:9">
      <c r="A569" s="196" t="s">
        <v>288</v>
      </c>
      <c r="B569" s="197"/>
      <c r="C569" s="197"/>
      <c r="D569" s="197"/>
      <c r="E569" s="197"/>
      <c r="F569" s="197"/>
      <c r="G569" s="197"/>
      <c r="H569" s="198"/>
      <c r="I569" s="93">
        <f>SUM(I559:I568)</f>
        <v>0.34247775283736381</v>
      </c>
    </row>
    <row r="570" spans="1:9">
      <c r="A570" s="253" t="s">
        <v>53</v>
      </c>
      <c r="B570" s="254"/>
      <c r="C570" s="254"/>
      <c r="D570" s="254"/>
      <c r="E570" s="254"/>
      <c r="F570" s="254"/>
      <c r="G570" s="254"/>
      <c r="H570" s="254"/>
      <c r="I570" s="254"/>
    </row>
    <row r="571" spans="1:9">
      <c r="A571" s="255" t="s">
        <v>54</v>
      </c>
      <c r="B571" s="256"/>
      <c r="C571" s="256"/>
      <c r="D571" s="256"/>
      <c r="E571" s="256"/>
      <c r="F571" s="256"/>
      <c r="G571" s="256"/>
      <c r="H571" s="256"/>
      <c r="I571" s="256"/>
    </row>
    <row r="572" spans="1:9">
      <c r="A572" s="255" t="s">
        <v>55</v>
      </c>
      <c r="B572" s="256"/>
      <c r="C572" s="256"/>
      <c r="D572" s="256"/>
      <c r="E572" s="256"/>
      <c r="F572" s="256"/>
      <c r="G572" s="256"/>
      <c r="H572" s="256"/>
      <c r="I572" s="256"/>
    </row>
    <row r="573" spans="1:9">
      <c r="A573" s="255" t="s">
        <v>96</v>
      </c>
      <c r="B573" s="256"/>
      <c r="C573" s="256"/>
      <c r="D573" s="256"/>
      <c r="E573" s="256"/>
      <c r="F573" s="256"/>
      <c r="G573" s="256"/>
      <c r="H573" s="256"/>
      <c r="I573" s="256"/>
    </row>
    <row r="574" spans="1:9">
      <c r="A574" s="255" t="s">
        <v>97</v>
      </c>
      <c r="B574" s="256"/>
      <c r="C574" s="256"/>
      <c r="D574" s="256"/>
      <c r="E574" s="256"/>
      <c r="F574" s="256"/>
      <c r="G574" s="256"/>
      <c r="H574" s="256"/>
      <c r="I574" s="256"/>
    </row>
    <row r="575" spans="1:9">
      <c r="A575" s="250" t="s">
        <v>200</v>
      </c>
      <c r="B575" s="251"/>
      <c r="C575" s="251"/>
      <c r="D575" s="251"/>
      <c r="E575" s="251"/>
      <c r="F575" s="251"/>
      <c r="G575" s="251"/>
      <c r="H575" s="251"/>
      <c r="I575" s="251"/>
    </row>
    <row r="578" spans="1:9">
      <c r="A578" s="194" t="s">
        <v>0</v>
      </c>
      <c r="B578" s="194"/>
      <c r="C578" s="195" t="s">
        <v>1</v>
      </c>
      <c r="D578" s="195"/>
      <c r="E578" s="195"/>
      <c r="F578" s="195"/>
      <c r="G578" s="195"/>
      <c r="H578" s="195"/>
      <c r="I578" s="195"/>
    </row>
    <row r="579" spans="1:9">
      <c r="A579" s="194" t="s">
        <v>2</v>
      </c>
      <c r="B579" s="194"/>
      <c r="C579" s="195" t="s">
        <v>75</v>
      </c>
      <c r="D579" s="195"/>
      <c r="E579" s="195"/>
      <c r="F579" s="195"/>
      <c r="G579" s="195"/>
      <c r="H579" s="195"/>
      <c r="I579" s="195"/>
    </row>
    <row r="580" spans="1:9">
      <c r="A580" s="194" t="s">
        <v>4</v>
      </c>
      <c r="B580" s="194"/>
      <c r="C580" s="195" t="s">
        <v>76</v>
      </c>
      <c r="D580" s="195"/>
      <c r="E580" s="195"/>
      <c r="F580" s="195"/>
      <c r="G580" s="195"/>
      <c r="H580" s="195"/>
      <c r="I580" s="195"/>
    </row>
    <row r="581" spans="1:9">
      <c r="A581" s="194" t="s">
        <v>6</v>
      </c>
      <c r="B581" s="194"/>
      <c r="C581" s="195" t="s">
        <v>77</v>
      </c>
      <c r="D581" s="195"/>
      <c r="E581" s="195"/>
      <c r="F581" s="195"/>
      <c r="G581" s="195"/>
      <c r="H581" s="195"/>
      <c r="I581" s="195"/>
    </row>
    <row r="582" spans="1:9">
      <c r="A582" s="247" t="s">
        <v>8</v>
      </c>
      <c r="B582" s="247"/>
      <c r="C582" s="247"/>
      <c r="D582" s="247" t="s">
        <v>9</v>
      </c>
      <c r="E582" s="252"/>
      <c r="F582" s="252"/>
      <c r="G582" s="252"/>
      <c r="H582" s="252"/>
      <c r="I582" s="137"/>
    </row>
    <row r="583" spans="1:9">
      <c r="A583" s="258"/>
      <c r="B583" s="258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5" t="s">
        <v>84</v>
      </c>
      <c r="B584" s="205"/>
      <c r="C584" s="141" t="s">
        <v>85</v>
      </c>
      <c r="D584" s="258" t="s">
        <v>86</v>
      </c>
      <c r="E584" s="141" t="s">
        <v>87</v>
      </c>
      <c r="F584" s="141" t="s">
        <v>89</v>
      </c>
      <c r="G584" s="258" t="s">
        <v>91</v>
      </c>
      <c r="H584" s="258" t="s">
        <v>38</v>
      </c>
      <c r="I584" s="258" t="s">
        <v>92</v>
      </c>
    </row>
    <row r="585" spans="1:9" ht="14.25">
      <c r="A585" s="205"/>
      <c r="B585" s="205"/>
      <c r="C585" s="138" t="s">
        <v>37</v>
      </c>
      <c r="D585" s="248"/>
      <c r="E585" s="138" t="s">
        <v>88</v>
      </c>
      <c r="F585" s="138" t="s">
        <v>90</v>
      </c>
      <c r="G585" s="248"/>
      <c r="H585" s="248"/>
      <c r="I585" s="248"/>
    </row>
    <row r="586" spans="1:9">
      <c r="A586" s="206"/>
      <c r="B586" s="206"/>
      <c r="C586" s="138"/>
      <c r="D586" s="138" t="s">
        <v>39</v>
      </c>
      <c r="E586" s="138" t="s">
        <v>40</v>
      </c>
      <c r="F586" s="138" t="s">
        <v>41</v>
      </c>
      <c r="G586" s="138" t="s">
        <v>42</v>
      </c>
      <c r="H586" s="138"/>
      <c r="I586" s="138"/>
    </row>
    <row r="587" spans="1:9" ht="15.75">
      <c r="A587" s="206"/>
      <c r="B587" s="206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60"/>
      <c r="B588" s="260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57" t="s">
        <v>95</v>
      </c>
      <c r="B589" s="140" t="s">
        <v>203</v>
      </c>
      <c r="C589" s="86">
        <f>'4A_DOC'!$B$39*$L$32</f>
        <v>1.314132153770625</v>
      </c>
      <c r="D589" s="87">
        <v>0.4</v>
      </c>
      <c r="E589" s="87">
        <v>0.38</v>
      </c>
      <c r="F589" s="34">
        <v>0</v>
      </c>
      <c r="G589" s="88">
        <v>0.57999999999999996</v>
      </c>
      <c r="H589" s="87">
        <f>44/12</f>
        <v>3.6666666666666665</v>
      </c>
      <c r="I589" s="140">
        <f>C589*D589*E589*F589*G589*H589</f>
        <v>0</v>
      </c>
    </row>
    <row r="590" spans="1:9">
      <c r="A590" s="257"/>
      <c r="B590" s="140" t="s">
        <v>204</v>
      </c>
      <c r="C590" s="86">
        <f>'4A_DOC'!$B$40*$L$32</f>
        <v>0.25435454399687502</v>
      </c>
      <c r="D590" s="87">
        <v>0.9</v>
      </c>
      <c r="E590" s="87">
        <v>0.46</v>
      </c>
      <c r="F590" s="34">
        <f>1/100</f>
        <v>0.01</v>
      </c>
      <c r="G590" s="88">
        <v>0.57999999999999996</v>
      </c>
      <c r="H590" s="87">
        <f t="shared" ref="H590:H597" si="38">44/12</f>
        <v>3.6666666666666665</v>
      </c>
      <c r="I590" s="140">
        <f t="shared" ref="I590:I597" si="39">C590*D590*E590*F590*G590*H590</f>
        <v>2.2394391471660864E-3</v>
      </c>
    </row>
    <row r="591" spans="1:9">
      <c r="A591" s="257"/>
      <c r="B591" s="140" t="s">
        <v>205</v>
      </c>
      <c r="C591" s="86">
        <f>'4A_DOC'!$B$41*$L$32</f>
        <v>0</v>
      </c>
      <c r="D591" s="87">
        <v>0.85</v>
      </c>
      <c r="E591" s="87">
        <v>0.5</v>
      </c>
      <c r="F591" s="34">
        <v>0</v>
      </c>
      <c r="G591" s="88">
        <v>0.57999999999999996</v>
      </c>
      <c r="H591" s="87">
        <f t="shared" si="38"/>
        <v>3.6666666666666665</v>
      </c>
      <c r="I591" s="140">
        <f t="shared" si="39"/>
        <v>0</v>
      </c>
    </row>
    <row r="592" spans="1:9">
      <c r="A592" s="257"/>
      <c r="B592" s="140" t="s">
        <v>47</v>
      </c>
      <c r="C592" s="86">
        <f>'4A_DOC'!$B$42*$L$32</f>
        <v>1.6033243629375003E-2</v>
      </c>
      <c r="D592" s="87">
        <v>0.8</v>
      </c>
      <c r="E592" s="87">
        <v>0.5</v>
      </c>
      <c r="F592" s="34">
        <f>20/100</f>
        <v>0.2</v>
      </c>
      <c r="G592" s="88">
        <v>0.57999999999999996</v>
      </c>
      <c r="H592" s="87">
        <f t="shared" si="38"/>
        <v>3.6666666666666665</v>
      </c>
      <c r="I592" s="140">
        <f t="shared" si="39"/>
        <v>2.7277891828110007E-3</v>
      </c>
    </row>
    <row r="593" spans="1:9">
      <c r="A593" s="257"/>
      <c r="B593" s="140" t="s">
        <v>206</v>
      </c>
      <c r="C593" s="86">
        <f>'4A_DOC'!$B$43*$L$32</f>
        <v>0</v>
      </c>
      <c r="D593" s="87">
        <v>0.84</v>
      </c>
      <c r="E593" s="87">
        <v>0.67</v>
      </c>
      <c r="F593" s="34">
        <f>20/100</f>
        <v>0.2</v>
      </c>
      <c r="G593" s="88">
        <v>0.57999999999999996</v>
      </c>
      <c r="H593" s="87">
        <f t="shared" si="38"/>
        <v>3.6666666666666665</v>
      </c>
      <c r="I593" s="140">
        <f t="shared" si="39"/>
        <v>0</v>
      </c>
    </row>
    <row r="594" spans="1:9">
      <c r="A594" s="257"/>
      <c r="B594" s="140" t="s">
        <v>207</v>
      </c>
      <c r="C594" s="86">
        <f>'4A_DOC'!$B$44*$L$32</f>
        <v>0.21199511021062503</v>
      </c>
      <c r="D594" s="87">
        <v>1</v>
      </c>
      <c r="E594" s="87">
        <v>0.75</v>
      </c>
      <c r="F594" s="34">
        <f>100/100</f>
        <v>1</v>
      </c>
      <c r="G594" s="88">
        <v>0.57999999999999996</v>
      </c>
      <c r="H594" s="87">
        <f t="shared" si="38"/>
        <v>3.6666666666666665</v>
      </c>
      <c r="I594" s="140">
        <f t="shared" si="39"/>
        <v>0.33813220078594691</v>
      </c>
    </row>
    <row r="595" spans="1:9">
      <c r="A595" s="257"/>
      <c r="B595" s="140" t="s">
        <v>208</v>
      </c>
      <c r="C595" s="86">
        <f>'4A_DOC'!$B$45*$L$32</f>
        <v>3.5035606449374999E-2</v>
      </c>
      <c r="D595" s="87">
        <v>1</v>
      </c>
      <c r="E595" s="87">
        <v>0</v>
      </c>
      <c r="F595" s="34">
        <v>0</v>
      </c>
      <c r="G595" s="88">
        <v>0.57999999999999996</v>
      </c>
      <c r="H595" s="87">
        <f t="shared" si="38"/>
        <v>3.6666666666666665</v>
      </c>
      <c r="I595" s="140">
        <f t="shared" si="39"/>
        <v>0</v>
      </c>
    </row>
    <row r="596" spans="1:9">
      <c r="A596" s="257"/>
      <c r="B596" s="140" t="s">
        <v>209</v>
      </c>
      <c r="C596" s="86">
        <f>'4A_DOC'!$B$46*$L$32</f>
        <v>2.6326190156875002E-2</v>
      </c>
      <c r="D596" s="87">
        <v>1</v>
      </c>
      <c r="E596" s="87">
        <v>0</v>
      </c>
      <c r="F596" s="34">
        <v>0</v>
      </c>
      <c r="G596" s="88">
        <v>0.57999999999999996</v>
      </c>
      <c r="H596" s="87">
        <f t="shared" si="38"/>
        <v>3.6666666666666665</v>
      </c>
      <c r="I596" s="140">
        <f t="shared" si="39"/>
        <v>0</v>
      </c>
    </row>
    <row r="597" spans="1:9">
      <c r="A597" s="257"/>
      <c r="B597" s="140" t="s">
        <v>210</v>
      </c>
      <c r="C597" s="86">
        <f>'4A_DOC'!$B$47*$L$32</f>
        <v>0.122921534491875</v>
      </c>
      <c r="D597" s="87">
        <v>0.9</v>
      </c>
      <c r="E597" s="87">
        <v>0</v>
      </c>
      <c r="F597" s="34">
        <v>0</v>
      </c>
      <c r="G597" s="88">
        <v>0.57999999999999996</v>
      </c>
      <c r="H597" s="87">
        <f t="shared" si="38"/>
        <v>3.6666666666666665</v>
      </c>
      <c r="I597" s="140">
        <f t="shared" si="39"/>
        <v>0</v>
      </c>
    </row>
    <row r="598" spans="1:9">
      <c r="A598" s="257" t="s">
        <v>48</v>
      </c>
      <c r="B598" s="257"/>
      <c r="C598" s="7"/>
      <c r="D598" s="140"/>
      <c r="E598" s="140"/>
      <c r="F598" s="140"/>
      <c r="G598" s="140"/>
      <c r="H598" s="140"/>
      <c r="I598" s="140"/>
    </row>
    <row r="599" spans="1:9">
      <c r="A599" s="196" t="s">
        <v>289</v>
      </c>
      <c r="B599" s="197"/>
      <c r="C599" s="197"/>
      <c r="D599" s="197"/>
      <c r="E599" s="197"/>
      <c r="F599" s="197"/>
      <c r="G599" s="197"/>
      <c r="H599" s="198"/>
      <c r="I599" s="93">
        <f>SUM(I589:I598)</f>
        <v>0.343099429115924</v>
      </c>
    </row>
    <row r="600" spans="1:9">
      <c r="A600" s="253" t="s">
        <v>53</v>
      </c>
      <c r="B600" s="254"/>
      <c r="C600" s="254"/>
      <c r="D600" s="254"/>
      <c r="E600" s="254"/>
      <c r="F600" s="254"/>
      <c r="G600" s="254"/>
      <c r="H600" s="254"/>
      <c r="I600" s="254"/>
    </row>
    <row r="601" spans="1:9">
      <c r="A601" s="255" t="s">
        <v>54</v>
      </c>
      <c r="B601" s="256"/>
      <c r="C601" s="256"/>
      <c r="D601" s="256"/>
      <c r="E601" s="256"/>
      <c r="F601" s="256"/>
      <c r="G601" s="256"/>
      <c r="H601" s="256"/>
      <c r="I601" s="256"/>
    </row>
    <row r="602" spans="1:9">
      <c r="A602" s="255" t="s">
        <v>55</v>
      </c>
      <c r="B602" s="256"/>
      <c r="C602" s="256"/>
      <c r="D602" s="256"/>
      <c r="E602" s="256"/>
      <c r="F602" s="256"/>
      <c r="G602" s="256"/>
      <c r="H602" s="256"/>
      <c r="I602" s="256"/>
    </row>
    <row r="603" spans="1:9">
      <c r="A603" s="255" t="s">
        <v>96</v>
      </c>
      <c r="B603" s="256"/>
      <c r="C603" s="256"/>
      <c r="D603" s="256"/>
      <c r="E603" s="256"/>
      <c r="F603" s="256"/>
      <c r="G603" s="256"/>
      <c r="H603" s="256"/>
      <c r="I603" s="256"/>
    </row>
    <row r="604" spans="1:9">
      <c r="A604" s="255" t="s">
        <v>97</v>
      </c>
      <c r="B604" s="256"/>
      <c r="C604" s="256"/>
      <c r="D604" s="256"/>
      <c r="E604" s="256"/>
      <c r="F604" s="256"/>
      <c r="G604" s="256"/>
      <c r="H604" s="256"/>
      <c r="I604" s="256"/>
    </row>
    <row r="605" spans="1:9">
      <c r="A605" s="250" t="s">
        <v>200</v>
      </c>
      <c r="B605" s="251"/>
      <c r="C605" s="251"/>
      <c r="D605" s="251"/>
      <c r="E605" s="251"/>
      <c r="F605" s="251"/>
      <c r="G605" s="251"/>
      <c r="H605" s="251"/>
      <c r="I605" s="251"/>
    </row>
  </sheetData>
  <mergeCells count="523"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5" t="s">
        <v>1</v>
      </c>
      <c r="C2" s="195"/>
      <c r="D2" s="195"/>
    </row>
    <row r="3" spans="1:9">
      <c r="A3" s="75" t="s">
        <v>2</v>
      </c>
      <c r="B3" s="195" t="s">
        <v>75</v>
      </c>
      <c r="C3" s="195"/>
      <c r="D3" s="195"/>
    </row>
    <row r="4" spans="1:9">
      <c r="A4" s="75" t="s">
        <v>4</v>
      </c>
      <c r="B4" s="195" t="s">
        <v>76</v>
      </c>
      <c r="C4" s="195"/>
      <c r="D4" s="195"/>
    </row>
    <row r="5" spans="1:9">
      <c r="A5" s="75" t="s">
        <v>6</v>
      </c>
      <c r="B5" s="195" t="s">
        <v>100</v>
      </c>
      <c r="C5" s="195"/>
      <c r="D5" s="195"/>
    </row>
    <row r="6" spans="1:9">
      <c r="A6" s="247"/>
      <c r="B6" s="247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5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6"/>
      <c r="B9" s="8" t="s">
        <v>43</v>
      </c>
      <c r="C9" s="8" t="s">
        <v>102</v>
      </c>
      <c r="D9" s="8" t="s">
        <v>99</v>
      </c>
    </row>
    <row r="10" spans="1:9" ht="15" thickBot="1">
      <c r="A10" s="206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9">
        <f>'4C1_Amount_Waste_OpenBurned'!G12</f>
        <v>1.8142544000000003</v>
      </c>
      <c r="C11" s="79">
        <f>$H$11</f>
        <v>6500</v>
      </c>
      <c r="D11" s="97">
        <f>B11*C11/(10^6)</f>
        <v>1.1792653600000001E-2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0">
        <f>'4C1_Amount_Waste_OpenBurned'!G13</f>
        <v>1.828115275</v>
      </c>
      <c r="C12" s="53">
        <f t="shared" ref="C12:C31" si="0">$H$11</f>
        <v>6500</v>
      </c>
      <c r="D12" s="87">
        <f t="shared" ref="D12:D31" si="1">B12*C12/(10^6)</f>
        <v>1.1882749287500001E-2</v>
      </c>
    </row>
    <row r="13" spans="1:9">
      <c r="A13" s="7">
        <f>'4B_N2O emission'!B14</f>
        <v>2013</v>
      </c>
      <c r="B13" s="100">
        <f>'4C1_Amount_Waste_OpenBurned'!G14</f>
        <v>1.8398299499999999</v>
      </c>
      <c r="C13" s="53">
        <f t="shared" si="0"/>
        <v>6500</v>
      </c>
      <c r="D13" s="87">
        <f t="shared" si="1"/>
        <v>1.1958894675E-2</v>
      </c>
    </row>
    <row r="14" spans="1:9">
      <c r="A14" s="7">
        <f>'4B_N2O emission'!B15</f>
        <v>2014</v>
      </c>
      <c r="B14" s="100">
        <f>'4C1_Amount_Waste_OpenBurned'!G15</f>
        <v>1.8509952999999999</v>
      </c>
      <c r="C14" s="53">
        <f t="shared" si="0"/>
        <v>6500</v>
      </c>
      <c r="D14" s="87">
        <f t="shared" si="1"/>
        <v>1.2031469449999999E-2</v>
      </c>
    </row>
    <row r="15" spans="1:9">
      <c r="A15" s="7">
        <f>'4B_N2O emission'!B16</f>
        <v>2015</v>
      </c>
      <c r="B15" s="100">
        <f>'4C1_Amount_Waste_OpenBurned'!G16</f>
        <v>1.86308045</v>
      </c>
      <c r="C15" s="53">
        <f t="shared" si="0"/>
        <v>6500</v>
      </c>
      <c r="D15" s="87">
        <f t="shared" si="1"/>
        <v>1.2110022925E-2</v>
      </c>
    </row>
    <row r="16" spans="1:9">
      <c r="A16" s="7">
        <f>'4B_N2O emission'!B17</f>
        <v>2016</v>
      </c>
      <c r="B16" s="100">
        <f>'4C1_Amount_Waste_OpenBurned'!G17</f>
        <v>1.8690719250000001</v>
      </c>
      <c r="C16" s="53">
        <f t="shared" si="0"/>
        <v>6500</v>
      </c>
      <c r="D16" s="87">
        <f t="shared" si="1"/>
        <v>1.2148967512500001E-2</v>
      </c>
    </row>
    <row r="17" spans="1:4">
      <c r="A17" s="7">
        <f>'4B_N2O emission'!B18</f>
        <v>2017</v>
      </c>
      <c r="B17" s="100">
        <f>'4C1_Amount_Waste_OpenBurned'!G18</f>
        <v>1.9327872374999999</v>
      </c>
      <c r="C17" s="53">
        <f t="shared" si="0"/>
        <v>6500</v>
      </c>
      <c r="D17" s="87">
        <f t="shared" si="1"/>
        <v>1.2563117043749999E-2</v>
      </c>
    </row>
    <row r="18" spans="1:4">
      <c r="A18" s="7">
        <f>'4B_N2O emission'!B19</f>
        <v>2018</v>
      </c>
      <c r="B18" s="100">
        <f>'4C1_Amount_Waste_OpenBurned'!G19</f>
        <v>1.9363738187499999</v>
      </c>
      <c r="C18" s="53">
        <f t="shared" si="0"/>
        <v>6500</v>
      </c>
      <c r="D18" s="87">
        <f t="shared" si="1"/>
        <v>1.2586429821874998E-2</v>
      </c>
    </row>
    <row r="19" spans="1:4">
      <c r="A19" s="7">
        <f>'4B_N2O emission'!B20</f>
        <v>2019</v>
      </c>
      <c r="B19" s="100">
        <f>'4C1_Amount_Waste_OpenBurned'!G20</f>
        <v>1.9399603999999999</v>
      </c>
      <c r="C19" s="53">
        <f t="shared" si="0"/>
        <v>6500</v>
      </c>
      <c r="D19" s="87">
        <f t="shared" si="1"/>
        <v>1.26097426E-2</v>
      </c>
    </row>
    <row r="20" spans="1:4">
      <c r="A20" s="7">
        <f>'4B_N2O emission'!B21</f>
        <v>2020</v>
      </c>
      <c r="B20" s="100">
        <f>'4C1_Amount_Waste_OpenBurned'!G21</f>
        <v>1.9435469812499999</v>
      </c>
      <c r="C20" s="53">
        <f>$H$11</f>
        <v>6500</v>
      </c>
      <c r="D20" s="87">
        <f t="shared" si="1"/>
        <v>1.2633055378125001E-2</v>
      </c>
    </row>
    <row r="21" spans="1:4">
      <c r="A21" s="7">
        <f>'4B_N2O emission'!B22</f>
        <v>2021</v>
      </c>
      <c r="B21" s="100">
        <f>'4C1_Amount_Waste_OpenBurned'!G22</f>
        <v>1.9471335624999999</v>
      </c>
      <c r="C21" s="53">
        <f t="shared" si="0"/>
        <v>6500</v>
      </c>
      <c r="D21" s="87">
        <f t="shared" si="1"/>
        <v>1.2656368156249998E-2</v>
      </c>
    </row>
    <row r="22" spans="1:4">
      <c r="A22" s="7">
        <f>'4B_N2O emission'!B23</f>
        <v>2022</v>
      </c>
      <c r="B22" s="100">
        <f>'4C1_Amount_Waste_OpenBurned'!G23</f>
        <v>1.9507201437499999</v>
      </c>
      <c r="C22" s="53">
        <f t="shared" si="0"/>
        <v>6500</v>
      </c>
      <c r="D22" s="87">
        <f t="shared" si="1"/>
        <v>1.2679680934375E-2</v>
      </c>
    </row>
    <row r="23" spans="1:4">
      <c r="A23" s="7">
        <f>'4B_N2O emission'!B24</f>
        <v>2023</v>
      </c>
      <c r="B23" s="100">
        <f>'4C1_Amount_Waste_OpenBurned'!G24</f>
        <v>1.9543067249999997</v>
      </c>
      <c r="C23" s="53">
        <f t="shared" si="0"/>
        <v>6500</v>
      </c>
      <c r="D23" s="87">
        <f t="shared" si="1"/>
        <v>1.2702993712499997E-2</v>
      </c>
    </row>
    <row r="24" spans="1:4">
      <c r="A24" s="7">
        <f>'4B_N2O emission'!B25</f>
        <v>2024</v>
      </c>
      <c r="B24" s="100">
        <f>'4C1_Amount_Waste_OpenBurned'!G25</f>
        <v>1.9578933062500001</v>
      </c>
      <c r="C24" s="53">
        <f t="shared" si="0"/>
        <v>6500</v>
      </c>
      <c r="D24" s="87">
        <f t="shared" si="1"/>
        <v>1.2726306490625E-2</v>
      </c>
    </row>
    <row r="25" spans="1:4">
      <c r="A25" s="7">
        <f>'4B_N2O emission'!B26</f>
        <v>2025</v>
      </c>
      <c r="B25" s="100">
        <f>'4C1_Amount_Waste_OpenBurned'!G26</f>
        <v>1.9614798874999999</v>
      </c>
      <c r="C25" s="53">
        <f t="shared" si="0"/>
        <v>6500</v>
      </c>
      <c r="D25" s="87">
        <f t="shared" si="1"/>
        <v>1.2749619268749998E-2</v>
      </c>
    </row>
    <row r="26" spans="1:4">
      <c r="A26" s="7">
        <f>'4B_N2O emission'!B27</f>
        <v>2026</v>
      </c>
      <c r="B26" s="100">
        <f>'4C1_Amount_Waste_OpenBurned'!G27</f>
        <v>1.9650664687500001</v>
      </c>
      <c r="C26" s="53">
        <f t="shared" si="0"/>
        <v>6500</v>
      </c>
      <c r="D26" s="87">
        <f t="shared" si="1"/>
        <v>1.2772932046875001E-2</v>
      </c>
    </row>
    <row r="27" spans="1:4">
      <c r="A27" s="7">
        <f>'4B_N2O emission'!B28</f>
        <v>2027</v>
      </c>
      <c r="B27" s="100">
        <f>'4C1_Amount_Waste_OpenBurned'!G28</f>
        <v>1.9686530499999997</v>
      </c>
      <c r="C27" s="53">
        <f t="shared" si="0"/>
        <v>6500</v>
      </c>
      <c r="D27" s="87">
        <f t="shared" si="1"/>
        <v>1.2796244824999997E-2</v>
      </c>
    </row>
    <row r="28" spans="1:4">
      <c r="A28" s="7">
        <f>'4B_N2O emission'!B29</f>
        <v>2028</v>
      </c>
      <c r="B28" s="100">
        <f>'4C1_Amount_Waste_OpenBurned'!G29</f>
        <v>1.9722396312499997</v>
      </c>
      <c r="C28" s="53">
        <f t="shared" si="0"/>
        <v>6500</v>
      </c>
      <c r="D28" s="87">
        <f t="shared" si="1"/>
        <v>1.2819557603124998E-2</v>
      </c>
    </row>
    <row r="29" spans="1:4">
      <c r="A29" s="7">
        <f>'4B_N2O emission'!B30</f>
        <v>2029</v>
      </c>
      <c r="B29" s="100">
        <f>'4C1_Amount_Waste_OpenBurned'!G30</f>
        <v>1.9758262124999999</v>
      </c>
      <c r="C29" s="53">
        <f t="shared" si="0"/>
        <v>6500</v>
      </c>
      <c r="D29" s="87">
        <f t="shared" si="1"/>
        <v>1.284287038125E-2</v>
      </c>
    </row>
    <row r="30" spans="1:4">
      <c r="A30" s="7">
        <f>'4B_N2O emission'!B31</f>
        <v>2030</v>
      </c>
      <c r="B30" s="100">
        <f>'4C1_Amount_Waste_OpenBurned'!G31</f>
        <v>1.9794127937499999</v>
      </c>
      <c r="C30" s="53">
        <f t="shared" si="0"/>
        <v>6500</v>
      </c>
      <c r="D30" s="87">
        <f t="shared" si="1"/>
        <v>1.2866183159374999E-2</v>
      </c>
    </row>
    <row r="31" spans="1:4">
      <c r="A31" s="7">
        <f>'4B_N2O emission'!B32</f>
        <v>2031</v>
      </c>
      <c r="B31" s="101">
        <f>'4C1_Amount_Waste_OpenBurned'!G32</f>
        <v>0</v>
      </c>
      <c r="C31" s="55">
        <f t="shared" si="0"/>
        <v>6500</v>
      </c>
      <c r="D31" s="98">
        <f t="shared" si="1"/>
        <v>0</v>
      </c>
    </row>
    <row r="32" spans="1:4">
      <c r="A32" s="253" t="s">
        <v>104</v>
      </c>
      <c r="B32" s="254"/>
      <c r="C32" s="254"/>
      <c r="D32" s="254"/>
    </row>
    <row r="33" spans="1:4">
      <c r="A33" s="255" t="s">
        <v>105</v>
      </c>
      <c r="B33" s="256"/>
      <c r="C33" s="256"/>
      <c r="D33" s="256"/>
    </row>
    <row r="34" spans="1:4">
      <c r="A34" s="250" t="s">
        <v>106</v>
      </c>
      <c r="B34" s="251"/>
      <c r="C34" s="251"/>
      <c r="D34" s="251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5" t="s">
        <v>1</v>
      </c>
      <c r="C2" s="195"/>
      <c r="D2" s="195"/>
    </row>
    <row r="3" spans="1:9" ht="14.25" customHeight="1">
      <c r="A3" s="75" t="s">
        <v>2</v>
      </c>
      <c r="B3" s="195" t="s">
        <v>75</v>
      </c>
      <c r="C3" s="195"/>
      <c r="D3" s="195"/>
    </row>
    <row r="4" spans="1:9" ht="14.25" customHeight="1">
      <c r="A4" s="75" t="s">
        <v>4</v>
      </c>
      <c r="B4" s="195" t="s">
        <v>76</v>
      </c>
      <c r="C4" s="195"/>
      <c r="D4" s="195"/>
    </row>
    <row r="5" spans="1:9" ht="14.25" customHeight="1">
      <c r="A5" s="75" t="s">
        <v>6</v>
      </c>
      <c r="B5" s="195" t="s">
        <v>111</v>
      </c>
      <c r="C5" s="195"/>
      <c r="D5" s="195"/>
    </row>
    <row r="6" spans="1:9">
      <c r="A6" s="247"/>
      <c r="B6" s="247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5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6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1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0">
        <f>'4C1_Amount_Waste_OpenBurned'!G12</f>
        <v>1.8142544000000003</v>
      </c>
      <c r="C12" s="53">
        <f>$H$11*1000</f>
        <v>150</v>
      </c>
      <c r="D12" s="144">
        <f>B12*C12/(10^6)</f>
        <v>2.7213816000000001E-4</v>
      </c>
    </row>
    <row r="13" spans="1:9" ht="13.5" customHeight="1">
      <c r="A13" s="8">
        <f>'4B_N2O emission'!B13</f>
        <v>2012</v>
      </c>
      <c r="B13" s="100">
        <f>'4C1_Amount_Waste_OpenBurned'!G13</f>
        <v>1.828115275</v>
      </c>
      <c r="C13" s="53">
        <f t="shared" ref="C13:C32" si="0">$H$11*1000</f>
        <v>150</v>
      </c>
      <c r="D13" s="144">
        <f t="shared" ref="D13:D32" si="1">B13*C13/(10^6)</f>
        <v>2.7421729125000002E-4</v>
      </c>
    </row>
    <row r="14" spans="1:9" ht="13.5" customHeight="1">
      <c r="A14" s="8">
        <f>'4B_N2O emission'!B14</f>
        <v>2013</v>
      </c>
      <c r="B14" s="100">
        <f>'4C1_Amount_Waste_OpenBurned'!G14</f>
        <v>1.8398299499999999</v>
      </c>
      <c r="C14" s="53">
        <f t="shared" si="0"/>
        <v>150</v>
      </c>
      <c r="D14" s="144">
        <f t="shared" si="1"/>
        <v>2.7597449249999999E-4</v>
      </c>
    </row>
    <row r="15" spans="1:9" ht="13.5" customHeight="1">
      <c r="A15" s="8">
        <f>'4B_N2O emission'!B15</f>
        <v>2014</v>
      </c>
      <c r="B15" s="100">
        <f>'4C1_Amount_Waste_OpenBurned'!G15</f>
        <v>1.8509952999999999</v>
      </c>
      <c r="C15" s="53">
        <f t="shared" si="0"/>
        <v>150</v>
      </c>
      <c r="D15" s="144">
        <f t="shared" si="1"/>
        <v>2.77649295E-4</v>
      </c>
    </row>
    <row r="16" spans="1:9" ht="13.5" customHeight="1">
      <c r="A16" s="8">
        <f>'4B_N2O emission'!B16</f>
        <v>2015</v>
      </c>
      <c r="B16" s="100">
        <f>'4C1_Amount_Waste_OpenBurned'!G16</f>
        <v>1.86308045</v>
      </c>
      <c r="C16" s="53">
        <f t="shared" si="0"/>
        <v>150</v>
      </c>
      <c r="D16" s="144">
        <f t="shared" si="1"/>
        <v>2.7946206749999996E-4</v>
      </c>
    </row>
    <row r="17" spans="1:4" ht="13.5" customHeight="1">
      <c r="A17" s="8">
        <f>'4B_N2O emission'!B17</f>
        <v>2016</v>
      </c>
      <c r="B17" s="100">
        <f>'4C1_Amount_Waste_OpenBurned'!G17</f>
        <v>1.8690719250000001</v>
      </c>
      <c r="C17" s="53">
        <f t="shared" si="0"/>
        <v>150</v>
      </c>
      <c r="D17" s="144">
        <f t="shared" si="1"/>
        <v>2.8036078875E-4</v>
      </c>
    </row>
    <row r="18" spans="1:4" ht="13.5" customHeight="1">
      <c r="A18" s="8">
        <f>'4B_N2O emission'!B18</f>
        <v>2017</v>
      </c>
      <c r="B18" s="100">
        <f>'4C1_Amount_Waste_OpenBurned'!G18</f>
        <v>1.9327872374999999</v>
      </c>
      <c r="C18" s="53">
        <f t="shared" si="0"/>
        <v>150</v>
      </c>
      <c r="D18" s="144">
        <f t="shared" si="1"/>
        <v>2.8991808562499999E-4</v>
      </c>
    </row>
    <row r="19" spans="1:4" ht="13.5" customHeight="1">
      <c r="A19" s="8">
        <f>'4B_N2O emission'!B19</f>
        <v>2018</v>
      </c>
      <c r="B19" s="100">
        <f>'4C1_Amount_Waste_OpenBurned'!G19</f>
        <v>1.9363738187499999</v>
      </c>
      <c r="C19" s="53">
        <f t="shared" si="0"/>
        <v>150</v>
      </c>
      <c r="D19" s="144">
        <f t="shared" si="1"/>
        <v>2.9045607281249998E-4</v>
      </c>
    </row>
    <row r="20" spans="1:4" ht="13.5" customHeight="1">
      <c r="A20" s="8">
        <f>'4B_N2O emission'!B20</f>
        <v>2019</v>
      </c>
      <c r="B20" s="100">
        <f>'4C1_Amount_Waste_OpenBurned'!G20</f>
        <v>1.9399603999999999</v>
      </c>
      <c r="C20" s="53">
        <f t="shared" si="0"/>
        <v>150</v>
      </c>
      <c r="D20" s="144">
        <f t="shared" si="1"/>
        <v>2.9099406000000002E-4</v>
      </c>
    </row>
    <row r="21" spans="1:4" ht="13.5" customHeight="1">
      <c r="A21" s="8">
        <f>'4B_N2O emission'!B21</f>
        <v>2020</v>
      </c>
      <c r="B21" s="100">
        <f>'4C1_Amount_Waste_OpenBurned'!G21</f>
        <v>1.9435469812499999</v>
      </c>
      <c r="C21" s="53">
        <f t="shared" si="0"/>
        <v>150</v>
      </c>
      <c r="D21" s="144">
        <f t="shared" si="1"/>
        <v>2.915320471875E-4</v>
      </c>
    </row>
    <row r="22" spans="1:4" ht="13.5" customHeight="1">
      <c r="A22" s="8">
        <f>'4B_N2O emission'!B22</f>
        <v>2021</v>
      </c>
      <c r="B22" s="100">
        <f>'4C1_Amount_Waste_OpenBurned'!G22</f>
        <v>1.9471335624999999</v>
      </c>
      <c r="C22" s="53">
        <f t="shared" si="0"/>
        <v>150</v>
      </c>
      <c r="D22" s="144">
        <f t="shared" si="1"/>
        <v>2.9207003437499999E-4</v>
      </c>
    </row>
    <row r="23" spans="1:4" ht="13.5" customHeight="1">
      <c r="A23" s="8">
        <f>'4B_N2O emission'!B23</f>
        <v>2022</v>
      </c>
      <c r="B23" s="100">
        <f>'4C1_Amount_Waste_OpenBurned'!G23</f>
        <v>1.9507201437499999</v>
      </c>
      <c r="C23" s="53">
        <f t="shared" si="0"/>
        <v>150</v>
      </c>
      <c r="D23" s="144">
        <f t="shared" si="1"/>
        <v>2.9260802156249997E-4</v>
      </c>
    </row>
    <row r="24" spans="1:4" ht="13.5" customHeight="1">
      <c r="A24" s="8">
        <f>'4B_N2O emission'!B24</f>
        <v>2023</v>
      </c>
      <c r="B24" s="100">
        <f>'4C1_Amount_Waste_OpenBurned'!G24</f>
        <v>1.9543067249999997</v>
      </c>
      <c r="C24" s="53">
        <f t="shared" si="0"/>
        <v>150</v>
      </c>
      <c r="D24" s="144">
        <f t="shared" si="1"/>
        <v>2.9314600874999995E-4</v>
      </c>
    </row>
    <row r="25" spans="1:4" ht="13.5" customHeight="1">
      <c r="A25" s="8">
        <f>'4B_N2O emission'!B25</f>
        <v>2024</v>
      </c>
      <c r="B25" s="100">
        <f>'4C1_Amount_Waste_OpenBurned'!G25</f>
        <v>1.9578933062500001</v>
      </c>
      <c r="C25" s="53">
        <f t="shared" si="0"/>
        <v>150</v>
      </c>
      <c r="D25" s="144">
        <f t="shared" si="1"/>
        <v>2.9368399593749999E-4</v>
      </c>
    </row>
    <row r="26" spans="1:4" ht="13.5" customHeight="1">
      <c r="A26" s="8">
        <f>'4B_N2O emission'!B26</f>
        <v>2025</v>
      </c>
      <c r="B26" s="100">
        <f>'4C1_Amount_Waste_OpenBurned'!G26</f>
        <v>1.9614798874999999</v>
      </c>
      <c r="C26" s="53">
        <f t="shared" si="0"/>
        <v>150</v>
      </c>
      <c r="D26" s="144">
        <f t="shared" si="1"/>
        <v>2.9422198312500003E-4</v>
      </c>
    </row>
    <row r="27" spans="1:4" ht="13.5" customHeight="1">
      <c r="A27" s="8">
        <f>'4B_N2O emission'!B27</f>
        <v>2026</v>
      </c>
      <c r="B27" s="100">
        <f>'4C1_Amount_Waste_OpenBurned'!G27</f>
        <v>1.9650664687500001</v>
      </c>
      <c r="C27" s="53">
        <f t="shared" si="0"/>
        <v>150</v>
      </c>
      <c r="D27" s="144">
        <f t="shared" si="1"/>
        <v>2.9475997031250001E-4</v>
      </c>
    </row>
    <row r="28" spans="1:4" ht="13.5" customHeight="1">
      <c r="A28" s="8">
        <f>'4B_N2O emission'!B28</f>
        <v>2027</v>
      </c>
      <c r="B28" s="100">
        <f>'4C1_Amount_Waste_OpenBurned'!G28</f>
        <v>1.9686530499999997</v>
      </c>
      <c r="C28" s="53">
        <f t="shared" si="0"/>
        <v>150</v>
      </c>
      <c r="D28" s="144">
        <f t="shared" si="1"/>
        <v>2.9529795749999994E-4</v>
      </c>
    </row>
    <row r="29" spans="1:4" ht="13.5" customHeight="1">
      <c r="A29" s="8">
        <f>'4B_N2O emission'!B29</f>
        <v>2028</v>
      </c>
      <c r="B29" s="100">
        <f>'4C1_Amount_Waste_OpenBurned'!G29</f>
        <v>1.9722396312499997</v>
      </c>
      <c r="C29" s="53">
        <f t="shared" si="0"/>
        <v>150</v>
      </c>
      <c r="D29" s="144">
        <f t="shared" si="1"/>
        <v>2.9583594468749993E-4</v>
      </c>
    </row>
    <row r="30" spans="1:4" ht="13.5" customHeight="1">
      <c r="A30" s="8">
        <f>'4B_N2O emission'!B30</f>
        <v>2029</v>
      </c>
      <c r="B30" s="100">
        <f>'4C1_Amount_Waste_OpenBurned'!G30</f>
        <v>1.9758262124999999</v>
      </c>
      <c r="C30" s="53">
        <f t="shared" si="0"/>
        <v>150</v>
      </c>
      <c r="D30" s="144">
        <f t="shared" si="1"/>
        <v>2.9637393187499997E-4</v>
      </c>
    </row>
    <row r="31" spans="1:4" ht="13.5" customHeight="1">
      <c r="A31" s="8">
        <f>'4B_N2O emission'!B31</f>
        <v>2030</v>
      </c>
      <c r="B31" s="100">
        <f>'4C1_Amount_Waste_OpenBurned'!G31</f>
        <v>1.9794127937499999</v>
      </c>
      <c r="C31" s="53">
        <f t="shared" si="0"/>
        <v>150</v>
      </c>
      <c r="D31" s="144">
        <f t="shared" si="1"/>
        <v>2.9691191906249995E-4</v>
      </c>
    </row>
    <row r="32" spans="1:4" ht="13.5" customHeight="1">
      <c r="A32" s="8">
        <f>'4B_N2O emission'!B32</f>
        <v>2031</v>
      </c>
      <c r="B32" s="101">
        <f>'4C1_Amount_Waste_OpenBurned'!G32</f>
        <v>0</v>
      </c>
      <c r="C32" s="55">
        <f t="shared" si="0"/>
        <v>150</v>
      </c>
      <c r="D32" s="145">
        <f t="shared" si="1"/>
        <v>0</v>
      </c>
    </row>
    <row r="33" spans="1:4" ht="15" customHeight="1">
      <c r="A33" s="253" t="s">
        <v>104</v>
      </c>
      <c r="B33" s="254"/>
      <c r="C33" s="254"/>
      <c r="D33" s="254"/>
    </row>
    <row r="34" spans="1:4" ht="15" customHeight="1">
      <c r="A34" s="255" t="s">
        <v>115</v>
      </c>
      <c r="B34" s="256"/>
      <c r="C34" s="256"/>
      <c r="D34" s="256"/>
    </row>
    <row r="35" spans="1:4" ht="12.75" customHeight="1">
      <c r="A35" s="250" t="s">
        <v>106</v>
      </c>
      <c r="B35" s="251"/>
      <c r="C35" s="251"/>
      <c r="D35" s="251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7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2" t="s">
        <v>0</v>
      </c>
      <c r="B2" s="195" t="s">
        <v>1</v>
      </c>
      <c r="C2" s="195"/>
      <c r="D2" s="195"/>
      <c r="E2" s="195"/>
    </row>
    <row r="3" spans="1:10" ht="14.25" customHeight="1">
      <c r="A3" s="102" t="s">
        <v>2</v>
      </c>
      <c r="B3" s="195" t="s">
        <v>117</v>
      </c>
      <c r="C3" s="195"/>
      <c r="D3" s="195"/>
      <c r="E3" s="195"/>
    </row>
    <row r="4" spans="1:10" ht="14.25" customHeight="1">
      <c r="A4" s="102" t="s">
        <v>4</v>
      </c>
      <c r="B4" s="195" t="s">
        <v>118</v>
      </c>
      <c r="C4" s="195"/>
      <c r="D4" s="195"/>
      <c r="E4" s="195"/>
    </row>
    <row r="5" spans="1:10" ht="14.25" customHeight="1">
      <c r="A5" s="102" t="s">
        <v>6</v>
      </c>
      <c r="B5" s="195" t="s">
        <v>119</v>
      </c>
      <c r="C5" s="195"/>
      <c r="D5" s="195"/>
      <c r="E5" s="195"/>
    </row>
    <row r="6" spans="1:10">
      <c r="A6" s="247" t="s">
        <v>8</v>
      </c>
      <c r="B6" s="264"/>
      <c r="C6" s="264"/>
      <c r="D6" s="264"/>
      <c r="E6" s="264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5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3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3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5">
        <f>'4C1_Amount_Waste_OpenBurned'!B12</f>
        <v>142016</v>
      </c>
      <c r="C12" s="55">
        <f>$I$12*365/1000</f>
        <v>14.6</v>
      </c>
      <c r="D12" s="103">
        <v>1</v>
      </c>
      <c r="E12" s="104">
        <f>B12*C12*D12</f>
        <v>2073433.5999999999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5">
        <f>'4C1_Amount_Waste_OpenBurned'!B13</f>
        <v>143101</v>
      </c>
      <c r="C13" s="55">
        <f t="shared" ref="C13:C32" si="0">$I$12*365/1000</f>
        <v>14.6</v>
      </c>
      <c r="D13" s="103">
        <v>1</v>
      </c>
      <c r="E13" s="104">
        <f t="shared" ref="E13:E32" si="1">B13*C13*D13</f>
        <v>2089274.5999999999</v>
      </c>
    </row>
    <row r="14" spans="1:10">
      <c r="A14" s="7">
        <f>'4B_N2O emission'!B14</f>
        <v>2013</v>
      </c>
      <c r="B14" s="105">
        <f>'4C1_Amount_Waste_OpenBurned'!B14</f>
        <v>144018</v>
      </c>
      <c r="C14" s="55">
        <f t="shared" si="0"/>
        <v>14.6</v>
      </c>
      <c r="D14" s="103">
        <v>1</v>
      </c>
      <c r="E14" s="104">
        <f t="shared" si="1"/>
        <v>2102662.7999999998</v>
      </c>
    </row>
    <row r="15" spans="1:10">
      <c r="A15" s="7">
        <f>'4B_N2O emission'!B15</f>
        <v>2014</v>
      </c>
      <c r="B15" s="105">
        <f>'4C1_Amount_Waste_OpenBurned'!B15</f>
        <v>144892</v>
      </c>
      <c r="C15" s="55">
        <f t="shared" si="0"/>
        <v>14.6</v>
      </c>
      <c r="D15" s="103">
        <v>1</v>
      </c>
      <c r="E15" s="104">
        <f t="shared" si="1"/>
        <v>2115423.1999999997</v>
      </c>
    </row>
    <row r="16" spans="1:10">
      <c r="A16" s="7">
        <f>'4B_N2O emission'!B16</f>
        <v>2015</v>
      </c>
      <c r="B16" s="105">
        <f>'4C1_Amount_Waste_OpenBurned'!B16</f>
        <v>145838</v>
      </c>
      <c r="C16" s="55">
        <f t="shared" si="0"/>
        <v>14.6</v>
      </c>
      <c r="D16" s="103">
        <v>1</v>
      </c>
      <c r="E16" s="104">
        <f t="shared" si="1"/>
        <v>2129234.7999999998</v>
      </c>
    </row>
    <row r="17" spans="1:5">
      <c r="A17" s="7">
        <f>'4B_N2O emission'!B17</f>
        <v>2016</v>
      </c>
      <c r="B17" s="105">
        <f>'4C1_Amount_Waste_OpenBurned'!B17</f>
        <v>146307</v>
      </c>
      <c r="C17" s="55">
        <f t="shared" si="0"/>
        <v>14.6</v>
      </c>
      <c r="D17" s="103">
        <v>1</v>
      </c>
      <c r="E17" s="104">
        <f t="shared" si="1"/>
        <v>2136082.1999999997</v>
      </c>
    </row>
    <row r="18" spans="1:5">
      <c r="A18" s="7">
        <f>'4B_N2O emission'!B18</f>
        <v>2017</v>
      </c>
      <c r="B18" s="105">
        <f>'4C1_Amount_Waste_OpenBurned'!B18</f>
        <v>151294.5</v>
      </c>
      <c r="C18" s="55">
        <f t="shared" si="0"/>
        <v>14.6</v>
      </c>
      <c r="D18" s="103">
        <v>1</v>
      </c>
      <c r="E18" s="104">
        <f t="shared" si="1"/>
        <v>2208899.6999999997</v>
      </c>
    </row>
    <row r="19" spans="1:5">
      <c r="A19" s="7">
        <f>'4B_N2O emission'!B19</f>
        <v>2018</v>
      </c>
      <c r="B19" s="105">
        <f>'4C1_Amount_Waste_OpenBurned'!B19</f>
        <v>151575.25</v>
      </c>
      <c r="C19" s="55">
        <f t="shared" si="0"/>
        <v>14.6</v>
      </c>
      <c r="D19" s="103">
        <v>1</v>
      </c>
      <c r="E19" s="104">
        <f t="shared" si="1"/>
        <v>2212998.65</v>
      </c>
    </row>
    <row r="20" spans="1:5">
      <c r="A20" s="7">
        <f>'4B_N2O emission'!B20</f>
        <v>2019</v>
      </c>
      <c r="B20" s="105">
        <f>'4C1_Amount_Waste_OpenBurned'!B20</f>
        <v>151856</v>
      </c>
      <c r="C20" s="55">
        <f t="shared" si="0"/>
        <v>14.6</v>
      </c>
      <c r="D20" s="103">
        <v>1</v>
      </c>
      <c r="E20" s="104">
        <f t="shared" si="1"/>
        <v>2217097.6</v>
      </c>
    </row>
    <row r="21" spans="1:5">
      <c r="A21" s="7">
        <f>'4B_N2O emission'!B21</f>
        <v>2020</v>
      </c>
      <c r="B21" s="105">
        <f>'4C1_Amount_Waste_OpenBurned'!B21</f>
        <v>152136.75</v>
      </c>
      <c r="C21" s="55">
        <f t="shared" si="0"/>
        <v>14.6</v>
      </c>
      <c r="D21" s="103">
        <v>1</v>
      </c>
      <c r="E21" s="104">
        <f t="shared" si="1"/>
        <v>2221196.5499999998</v>
      </c>
    </row>
    <row r="22" spans="1:5">
      <c r="A22" s="7">
        <f>'4B_N2O emission'!B22</f>
        <v>2021</v>
      </c>
      <c r="B22" s="105">
        <f>'4C1_Amount_Waste_OpenBurned'!B22</f>
        <v>152417.5</v>
      </c>
      <c r="C22" s="55">
        <f t="shared" si="0"/>
        <v>14.6</v>
      </c>
      <c r="D22" s="103">
        <v>1</v>
      </c>
      <c r="E22" s="104">
        <f t="shared" si="1"/>
        <v>2225295.5</v>
      </c>
    </row>
    <row r="23" spans="1:5">
      <c r="A23" s="7">
        <f>'4B_N2O emission'!B23</f>
        <v>2022</v>
      </c>
      <c r="B23" s="105">
        <f>'4C1_Amount_Waste_OpenBurned'!B23</f>
        <v>152698.25</v>
      </c>
      <c r="C23" s="55">
        <f t="shared" si="0"/>
        <v>14.6</v>
      </c>
      <c r="D23" s="103">
        <v>1</v>
      </c>
      <c r="E23" s="104">
        <f t="shared" si="1"/>
        <v>2229394.4499999997</v>
      </c>
    </row>
    <row r="24" spans="1:5">
      <c r="A24" s="7">
        <f>'4B_N2O emission'!B24</f>
        <v>2023</v>
      </c>
      <c r="B24" s="105">
        <f>'4C1_Amount_Waste_OpenBurned'!B24</f>
        <v>152979</v>
      </c>
      <c r="C24" s="55">
        <f t="shared" si="0"/>
        <v>14.6</v>
      </c>
      <c r="D24" s="103">
        <v>1</v>
      </c>
      <c r="E24" s="104">
        <f t="shared" si="1"/>
        <v>2233493.4</v>
      </c>
    </row>
    <row r="25" spans="1:5">
      <c r="A25" s="7">
        <f>'4B_N2O emission'!B25</f>
        <v>2024</v>
      </c>
      <c r="B25" s="105">
        <f>'4C1_Amount_Waste_OpenBurned'!B25</f>
        <v>153259.75</v>
      </c>
      <c r="C25" s="55">
        <f t="shared" si="0"/>
        <v>14.6</v>
      </c>
      <c r="D25" s="103">
        <v>1</v>
      </c>
      <c r="E25" s="104">
        <f t="shared" si="1"/>
        <v>2237592.35</v>
      </c>
    </row>
    <row r="26" spans="1:5">
      <c r="A26" s="7">
        <f>'4B_N2O emission'!B26</f>
        <v>2025</v>
      </c>
      <c r="B26" s="105">
        <f>'4C1_Amount_Waste_OpenBurned'!B26</f>
        <v>153540.5</v>
      </c>
      <c r="C26" s="55">
        <f t="shared" si="0"/>
        <v>14.6</v>
      </c>
      <c r="D26" s="103">
        <v>1</v>
      </c>
      <c r="E26" s="104">
        <f t="shared" si="1"/>
        <v>2241691.2999999998</v>
      </c>
    </row>
    <row r="27" spans="1:5">
      <c r="A27" s="7">
        <f>'4B_N2O emission'!B27</f>
        <v>2026</v>
      </c>
      <c r="B27" s="105">
        <f>'4C1_Amount_Waste_OpenBurned'!B27</f>
        <v>153821.25</v>
      </c>
      <c r="C27" s="55">
        <f t="shared" si="0"/>
        <v>14.6</v>
      </c>
      <c r="D27" s="103">
        <v>1</v>
      </c>
      <c r="E27" s="104">
        <f t="shared" si="1"/>
        <v>2245790.25</v>
      </c>
    </row>
    <row r="28" spans="1:5">
      <c r="A28" s="7">
        <f>'4B_N2O emission'!B28</f>
        <v>2027</v>
      </c>
      <c r="B28" s="105">
        <f>'4C1_Amount_Waste_OpenBurned'!B28</f>
        <v>154102</v>
      </c>
      <c r="C28" s="55">
        <f t="shared" si="0"/>
        <v>14.6</v>
      </c>
      <c r="D28" s="103">
        <v>1</v>
      </c>
      <c r="E28" s="104">
        <f t="shared" si="1"/>
        <v>2249889.1999999997</v>
      </c>
    </row>
    <row r="29" spans="1:5">
      <c r="A29" s="7">
        <f>'4B_N2O emission'!B29</f>
        <v>2028</v>
      </c>
      <c r="B29" s="105">
        <f>'4C1_Amount_Waste_OpenBurned'!B29</f>
        <v>154382.75</v>
      </c>
      <c r="C29" s="55">
        <f t="shared" si="0"/>
        <v>14.6</v>
      </c>
      <c r="D29" s="103">
        <v>1</v>
      </c>
      <c r="E29" s="104">
        <f t="shared" si="1"/>
        <v>2253988.15</v>
      </c>
    </row>
    <row r="30" spans="1:5">
      <c r="A30" s="7">
        <f>'4B_N2O emission'!B30</f>
        <v>2029</v>
      </c>
      <c r="B30" s="105">
        <f>'4C1_Amount_Waste_OpenBurned'!B30</f>
        <v>154663.5</v>
      </c>
      <c r="C30" s="55">
        <f t="shared" si="0"/>
        <v>14.6</v>
      </c>
      <c r="D30" s="103">
        <v>1</v>
      </c>
      <c r="E30" s="104">
        <f t="shared" si="1"/>
        <v>2258087.1</v>
      </c>
    </row>
    <row r="31" spans="1:5">
      <c r="A31" s="7">
        <f>'4B_N2O emission'!B31</f>
        <v>2030</v>
      </c>
      <c r="B31" s="105">
        <f>'4C1_Amount_Waste_OpenBurned'!B31</f>
        <v>154944.25</v>
      </c>
      <c r="C31" s="55">
        <f t="shared" si="0"/>
        <v>14.6</v>
      </c>
      <c r="D31" s="103">
        <v>1</v>
      </c>
      <c r="E31" s="104">
        <f t="shared" si="1"/>
        <v>2262186.0499999998</v>
      </c>
    </row>
    <row r="32" spans="1:5">
      <c r="A32" s="7">
        <f>'4B_N2O emission'!B32</f>
        <v>2031</v>
      </c>
      <c r="B32" s="105">
        <f>'4C1_Amount_Waste_OpenBurned'!B32</f>
        <v>0</v>
      </c>
      <c r="C32" s="55">
        <f t="shared" si="0"/>
        <v>14.6</v>
      </c>
      <c r="D32" s="103">
        <v>1</v>
      </c>
      <c r="E32" s="104">
        <f t="shared" si="1"/>
        <v>0</v>
      </c>
    </row>
    <row r="33" spans="1:5">
      <c r="A33" s="253" t="s">
        <v>132</v>
      </c>
      <c r="B33" s="261"/>
      <c r="C33" s="261"/>
      <c r="D33" s="261"/>
      <c r="E33" s="261"/>
    </row>
    <row r="34" spans="1:5" ht="12" customHeight="1">
      <c r="A34" s="250" t="s">
        <v>133</v>
      </c>
      <c r="B34" s="262"/>
      <c r="C34" s="262"/>
      <c r="D34" s="262"/>
      <c r="E34" s="262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2017-09-14T06:45:38Z</dcterms:modified>
</cp:coreProperties>
</file>