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Mahul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C23" i="6" l="1"/>
  <c r="C22" i="6"/>
  <c r="C21" i="6"/>
  <c r="C20" i="6"/>
  <c r="C19" i="6"/>
  <c r="C18" i="6"/>
  <c r="C17" i="6"/>
  <c r="C16" i="6"/>
  <c r="C15" i="6"/>
  <c r="C14" i="6"/>
  <c r="C13" i="6"/>
  <c r="O8" i="6" l="1"/>
  <c r="N8" i="6"/>
  <c r="M8" i="6"/>
  <c r="L8" i="6"/>
  <c r="K8" i="6"/>
  <c r="J8" i="6"/>
  <c r="I8" i="6"/>
  <c r="F8" i="6"/>
  <c r="E8"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G30" i="7" s="1"/>
  <c r="P35" i="34" s="1"/>
  <c r="I28" i="6"/>
  <c r="I27" i="6"/>
  <c r="G28" i="7" s="1"/>
  <c r="P33" i="34" s="1"/>
  <c r="I26" i="6"/>
  <c r="I25" i="6"/>
  <c r="G26" i="7" s="1"/>
  <c r="P31" i="34" s="1"/>
  <c r="I24" i="6"/>
  <c r="I23" i="6"/>
  <c r="I22" i="6"/>
  <c r="I21" i="6"/>
  <c r="G22" i="7" s="1"/>
  <c r="P27" i="34" s="1"/>
  <c r="I20" i="6"/>
  <c r="I19" i="6"/>
  <c r="I18" i="6"/>
  <c r="I17" i="6"/>
  <c r="I16" i="6"/>
  <c r="I15" i="6"/>
  <c r="G16" i="7" s="1"/>
  <c r="P21" i="34" s="1"/>
  <c r="I14" i="6"/>
  <c r="G93" i="6"/>
  <c r="G92" i="6"/>
  <c r="G91" i="6"/>
  <c r="E92" i="7" s="1"/>
  <c r="P97" i="35" s="1"/>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46" i="7"/>
  <c r="P51" i="35" s="1"/>
  <c r="O46" i="4"/>
  <c r="K7" i="34"/>
  <c r="W7" i="34"/>
  <c r="K13" i="34"/>
  <c r="W13" i="34"/>
  <c r="K7" i="35"/>
  <c r="K13" i="35"/>
  <c r="H73" i="7"/>
  <c r="C78" i="33" s="1"/>
  <c r="L17" i="7"/>
  <c r="O24" i="7"/>
  <c r="P29" i="37" s="1"/>
  <c r="O52" i="7"/>
  <c r="C57" i="37" s="1"/>
  <c r="O26" i="7"/>
  <c r="C31" i="37" s="1"/>
  <c r="L93" i="7"/>
  <c r="L77" i="7"/>
  <c r="L30" i="7"/>
  <c r="K89" i="7"/>
  <c r="O89" i="7"/>
  <c r="P94" i="37" s="1"/>
  <c r="D79" i="7"/>
  <c r="C84" i="31" s="1"/>
  <c r="O79" i="7"/>
  <c r="C84" i="37" s="1"/>
  <c r="O46" i="7"/>
  <c r="C51" i="37" s="1"/>
  <c r="O21" i="7"/>
  <c r="C26" i="37" s="1"/>
  <c r="F57" i="7"/>
  <c r="C62" i="32" s="1"/>
  <c r="F35" i="7"/>
  <c r="C40" i="32" s="1"/>
  <c r="H35" i="7"/>
  <c r="P40" i="33" s="1"/>
  <c r="O28" i="7"/>
  <c r="P33" i="37" s="1"/>
  <c r="O74" i="7"/>
  <c r="O45" i="7"/>
  <c r="G92" i="7"/>
  <c r="P97" i="34" s="1"/>
  <c r="O92" i="7"/>
  <c r="P97" i="37" s="1"/>
  <c r="L49"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5"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1"/>
  <c r="C88" i="31"/>
  <c r="P88" i="31"/>
  <c r="C88" i="35"/>
  <c r="D65" i="7"/>
  <c r="C70" i="31" s="1"/>
  <c r="O88" i="6"/>
  <c r="M89" i="7" s="1"/>
  <c r="O50" i="6"/>
  <c r="P50" i="6" s="1"/>
  <c r="O20" i="6"/>
  <c r="M21" i="7" s="1"/>
  <c r="O14" i="6"/>
  <c r="M15" i="7" s="1"/>
  <c r="C97" i="31"/>
  <c r="O64" i="6"/>
  <c r="M65" i="7" s="1"/>
  <c r="O31" i="6"/>
  <c r="M32" i="7" s="1"/>
  <c r="O49" i="6"/>
  <c r="M50" i="7" s="1"/>
  <c r="P38" i="18"/>
  <c r="C62" i="18"/>
  <c r="P62"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P76" i="33"/>
  <c r="P44" i="33"/>
  <c r="C86" i="35"/>
  <c r="C97" i="18"/>
  <c r="C38" i="18"/>
  <c r="C33" i="31"/>
  <c r="C93" i="34"/>
  <c r="C68" i="18"/>
  <c r="P31" i="31"/>
  <c r="C94" i="31"/>
  <c r="P78" i="31"/>
  <c r="P94" i="31"/>
  <c r="P41" i="31"/>
  <c r="C41" i="35"/>
  <c r="P52" i="31" l="1"/>
  <c r="P50" i="33"/>
  <c r="C64" i="33"/>
  <c r="C73" i="18"/>
  <c r="P82" i="6"/>
  <c r="C63" i="32"/>
  <c r="C79" i="33"/>
  <c r="P88" i="33"/>
  <c r="P83" i="32"/>
  <c r="M37" i="7"/>
  <c r="P90" i="32"/>
  <c r="C83" i="32"/>
  <c r="F83" i="32" s="1"/>
  <c r="P88" i="18"/>
  <c r="C77" i="35"/>
  <c r="C82" i="31"/>
  <c r="F82" i="31" s="1"/>
  <c r="G82" i="31" s="1"/>
  <c r="C78" i="18"/>
  <c r="P80" i="32"/>
  <c r="C80" i="34"/>
  <c r="P65" i="33"/>
  <c r="C82" i="35"/>
  <c r="P51" i="33"/>
  <c r="P77" i="33"/>
  <c r="C83" i="31"/>
  <c r="F83" i="31" s="1"/>
  <c r="G83" i="31" s="1"/>
  <c r="P83" i="31"/>
  <c r="M76" i="7"/>
  <c r="C76" i="18"/>
  <c r="P82" i="18"/>
  <c r="C90" i="34"/>
  <c r="M69"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W12" i="31"/>
  <c r="W9" i="31"/>
  <c r="W10" i="31"/>
  <c r="R32" i="31"/>
  <c r="R70" i="31"/>
  <c r="F96" i="37"/>
  <c r="H96" i="37" s="1"/>
  <c r="R78" i="35"/>
  <c r="S78" i="35" s="1"/>
  <c r="R80" i="35"/>
  <c r="S80" i="35" s="1"/>
  <c r="R58" i="35"/>
  <c r="S58" i="35" s="1"/>
  <c r="F82" i="37"/>
  <c r="G82" i="37" s="1"/>
  <c r="F99" i="37"/>
  <c r="H99" i="37" s="1"/>
  <c r="F68" i="37"/>
  <c r="F84" i="31"/>
  <c r="G84" i="31" s="1"/>
  <c r="T69" i="36"/>
  <c r="S69" i="36"/>
  <c r="H82" i="33"/>
  <c r="G82" i="33"/>
  <c r="T99" i="35"/>
  <c r="R76" i="34"/>
  <c r="R58" i="34"/>
  <c r="R98" i="34"/>
  <c r="R32" i="34"/>
  <c r="R52" i="34"/>
  <c r="R38" i="34"/>
  <c r="R36" i="34"/>
  <c r="R26" i="34"/>
  <c r="R96" i="34"/>
  <c r="R82" i="34"/>
  <c r="R35" i="34"/>
  <c r="R34" i="34"/>
  <c r="R61" i="34"/>
  <c r="R83" i="34"/>
  <c r="R92" i="34"/>
  <c r="S41" i="36"/>
  <c r="R21" i="37" l="1"/>
  <c r="S21" i="37" s="1"/>
  <c r="R88" i="18"/>
  <c r="R77" i="33"/>
  <c r="S77" i="33" s="1"/>
  <c r="R77" i="18"/>
  <c r="R94" i="33"/>
  <c r="S94" i="33" s="1"/>
  <c r="R42" i="31"/>
  <c r="S42" i="31" s="1"/>
  <c r="R38" i="31"/>
  <c r="T38" i="31" s="1"/>
  <c r="H88" i="31"/>
  <c r="F92" i="34"/>
  <c r="G92" i="34" s="1"/>
  <c r="G82" i="34"/>
  <c r="F85" i="32"/>
  <c r="F98" i="34"/>
  <c r="G98" i="34" s="1"/>
  <c r="R93" i="33"/>
  <c r="R80" i="18"/>
  <c r="T80" i="18" s="1"/>
  <c r="R91" i="18"/>
  <c r="T91" i="18" s="1"/>
  <c r="T64" i="35"/>
  <c r="F57" i="35"/>
  <c r="G57" i="35" s="1"/>
  <c r="R57" i="31"/>
  <c r="F97" i="32"/>
  <c r="F75" i="31"/>
  <c r="G75" i="31" s="1"/>
  <c r="R51" i="33"/>
  <c r="S51" i="33" s="1"/>
  <c r="R65" i="33"/>
  <c r="S65" i="33" s="1"/>
  <c r="R42" i="18"/>
  <c r="S42" i="18" s="1"/>
  <c r="F42" i="31"/>
  <c r="H42" i="31"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S55" i="18" s="1"/>
  <c r="R54" i="18"/>
  <c r="T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22" i="36"/>
  <c r="H26" i="33"/>
  <c r="H38" i="34"/>
  <c r="H82" i="31"/>
  <c r="G52" i="37"/>
  <c r="H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G59" i="36"/>
  <c r="G86" i="36"/>
  <c r="H86" i="36"/>
  <c r="H19" i="36"/>
  <c r="J19" i="36" s="1"/>
  <c r="K19" i="36" s="1"/>
  <c r="I17" i="17" s="1"/>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T52" i="18"/>
  <c r="S35" i="18"/>
  <c r="T56" i="35"/>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S52" i="18"/>
  <c r="T35" i="18"/>
  <c r="S77" i="18"/>
  <c r="T31" i="18"/>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6" i="35" l="1"/>
  <c r="G53" i="36"/>
  <c r="G34" i="36"/>
  <c r="G48" i="36"/>
  <c r="H51" i="36"/>
  <c r="H44" i="36"/>
  <c r="H94" i="36"/>
  <c r="H92" i="37"/>
  <c r="H94" i="37"/>
  <c r="H53" i="37"/>
  <c r="G45" i="34"/>
  <c r="T21" i="37"/>
  <c r="T42" i="31"/>
  <c r="S80" i="18"/>
  <c r="H57" i="35"/>
  <c r="S38" i="31"/>
  <c r="S62" i="33"/>
  <c r="G55" i="18"/>
  <c r="T81" i="31"/>
  <c r="H98" i="18"/>
  <c r="S91" i="18"/>
  <c r="H83" i="34"/>
  <c r="T51" i="18"/>
  <c r="G70" i="18"/>
  <c r="G63" i="18"/>
  <c r="G61" i="18"/>
  <c r="S61" i="18"/>
  <c r="H81" i="34"/>
  <c r="G50" i="34"/>
  <c r="S72" i="18"/>
  <c r="H99" i="34"/>
  <c r="S48" i="18"/>
  <c r="H52" i="31"/>
  <c r="G80" i="31"/>
  <c r="H75" i="31"/>
  <c r="T90" i="31"/>
  <c r="T63" i="31"/>
  <c r="T69" i="31"/>
  <c r="S54" i="18"/>
  <c r="T55" i="18"/>
  <c r="H65" i="18"/>
  <c r="G86" i="18"/>
  <c r="G60" i="18"/>
  <c r="T60" i="18"/>
  <c r="G58" i="18"/>
  <c r="G83" i="18"/>
  <c r="S98" i="18"/>
  <c r="H73" i="34"/>
  <c r="H67" i="31"/>
  <c r="T79" i="31"/>
  <c r="G64" i="35"/>
  <c r="S68" i="31"/>
  <c r="E41" i="38"/>
  <c r="G42" i="31"/>
  <c r="T42" i="18"/>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<sst xmlns="http://schemas.openxmlformats.org/spreadsheetml/2006/main" count="1446" uniqueCount="343">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</sst>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0</v>
          </cell>
        </row>
        <row r="31">
          <cell r="C31">
            <v>0</v>
          </cell>
        </row>
        <row r="32">
          <cell r="C32">
            <v>0</v>
          </cell>
        </row>
        <row r="33">
          <cell r="C33">
            <v>0</v>
          </cell>
        </row>
        <row r="34">
          <cell r="C34">
            <v>0</v>
          </cell>
        </row>
        <row r="35">
          <cell r="C35">
            <v>0</v>
          </cell>
        </row>
        <row r="36">
          <cell r="C36">
            <v>0</v>
          </cell>
        </row>
        <row r="37">
          <cell r="C37">
            <v>0</v>
          </cell>
        </row>
        <row r="38">
          <cell r="C38">
            <v>0</v>
          </cell>
        </row>
        <row r="39">
          <cell r="C39">
            <v>0</v>
          </cell>
        </row>
        <row r="40">
          <cell r="C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C29">
            <v>1.3479329219999998</v>
          </cell>
        </row>
        <row r="30">
          <cell r="C30">
            <v>1.3587402360000003</v>
          </cell>
        </row>
        <row r="31">
          <cell r="C31">
            <v>1.3670453639999998</v>
          </cell>
        </row>
        <row r="32">
          <cell r="C32">
            <v>1.3785447719999999</v>
          </cell>
        </row>
        <row r="33">
          <cell r="C33">
            <v>1.3825908600000001</v>
          </cell>
        </row>
        <row r="34">
          <cell r="C34">
            <v>1.3889261819999998</v>
          </cell>
        </row>
        <row r="35">
          <cell r="C35">
            <v>1.3661074934722441</v>
          </cell>
        </row>
        <row r="36">
          <cell r="C36">
            <v>1.341436093732423</v>
          </cell>
        </row>
        <row r="37">
          <cell r="C37">
            <v>1.3171652346916152</v>
          </cell>
        </row>
        <row r="38">
          <cell r="C38">
            <v>1.2932898254802161</v>
          </cell>
        </row>
        <row r="39">
          <cell r="C39">
            <v>1.2698047906717407</v>
          </cell>
        </row>
        <row r="40">
          <cell r="C40">
            <v>1.2467050724314037</v>
          </cell>
        </row>
        <row r="41">
          <cell r="C41">
            <v>1.2239856325536789</v>
          </cell>
        </row>
        <row r="42">
          <cell r="C42">
            <v>1.2016414543929053</v>
          </cell>
        </row>
        <row r="43">
          <cell r="C43">
            <v>1.1796675446908811</v>
          </cell>
        </row>
        <row r="44">
          <cell r="C44">
            <v>1.1580589353052471</v>
          </cell>
        </row>
        <row r="45">
          <cell r="C45">
            <v>1.1368106848423543</v>
          </cell>
        </row>
        <row r="46">
          <cell r="C46">
            <v>1.1159178801981808</v>
          </cell>
        </row>
        <row r="47">
          <cell r="C47">
            <v>1.0953756380107482</v>
          </cell>
        </row>
        <row r="48">
          <cell r="C48">
            <v>1.0752252</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8" t="s">
        <v>212</v>
      </c>
      <c r="C7" s="778"/>
      <c r="D7" s="778"/>
      <c r="E7" s="778"/>
      <c r="F7" s="778"/>
      <c r="G7" s="778"/>
      <c r="H7" s="778"/>
      <c r="I7" s="778"/>
      <c r="J7" s="360"/>
      <c r="K7" s="360"/>
    </row>
    <row r="8" spans="2:11" s="9" customFormat="1">
      <c r="B8" s="10"/>
      <c r="C8" s="10"/>
      <c r="D8" s="10"/>
      <c r="E8" s="10"/>
      <c r="F8" s="10"/>
      <c r="G8" s="10"/>
      <c r="H8" s="10"/>
      <c r="I8" s="10"/>
      <c r="J8" s="10"/>
      <c r="K8" s="10"/>
    </row>
    <row r="9" spans="2:11" ht="44.1" customHeight="1">
      <c r="B9" s="779" t="s">
        <v>227</v>
      </c>
      <c r="C9" s="779"/>
      <c r="D9" s="779"/>
      <c r="E9" s="779"/>
      <c r="F9" s="779"/>
      <c r="G9" s="779"/>
      <c r="H9" s="779"/>
      <c r="I9" s="779"/>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2" t="str">
        <f>city</f>
        <v>Kutai Timur</v>
      </c>
      <c r="E2" s="843"/>
      <c r="F2" s="844"/>
    </row>
    <row r="3" spans="2:15" ht="13.5" thickBot="1">
      <c r="C3" s="490" t="s">
        <v>276</v>
      </c>
      <c r="D3" s="842" t="str">
        <f>province</f>
        <v>Kalimantan Timur</v>
      </c>
      <c r="E3" s="843"/>
      <c r="F3" s="844"/>
    </row>
    <row r="4" spans="2:15" ht="13.5" thickBot="1">
      <c r="B4" s="489"/>
      <c r="C4" s="490" t="s">
        <v>30</v>
      </c>
      <c r="D4" s="842">
        <v>0</v>
      </c>
      <c r="E4" s="843"/>
      <c r="F4" s="844"/>
      <c r="H4" s="845"/>
      <c r="I4" s="845"/>
      <c r="J4" s="845"/>
      <c r="K4" s="845"/>
    </row>
    <row r="5" spans="2:15">
      <c r="B5" s="489"/>
      <c r="H5" s="846"/>
      <c r="I5" s="846"/>
      <c r="J5" s="846"/>
      <c r="K5" s="846"/>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0</v>
      </c>
      <c r="E20" s="535">
        <v>0</v>
      </c>
      <c r="F20" s="535">
        <v>0</v>
      </c>
      <c r="G20" s="535">
        <v>0</v>
      </c>
      <c r="H20" s="535">
        <v>0</v>
      </c>
      <c r="I20" s="536">
        <v>0</v>
      </c>
      <c r="J20" s="537">
        <v>0</v>
      </c>
      <c r="K20" s="538">
        <v>0</v>
      </c>
      <c r="L20" s="535">
        <v>0</v>
      </c>
      <c r="M20" s="536">
        <v>0</v>
      </c>
      <c r="N20" s="471">
        <v>0</v>
      </c>
      <c r="O20" s="473">
        <f t="shared" si="0"/>
        <v>0</v>
      </c>
    </row>
    <row r="21" spans="2:15">
      <c r="B21" s="470">
        <f t="shared" si="1"/>
        <v>1953</v>
      </c>
      <c r="C21" s="533">
        <v>0</v>
      </c>
      <c r="D21" s="534">
        <v>0</v>
      </c>
      <c r="E21" s="535">
        <v>0</v>
      </c>
      <c r="F21" s="535">
        <v>0</v>
      </c>
      <c r="G21" s="535">
        <v>0</v>
      </c>
      <c r="H21" s="535">
        <v>0</v>
      </c>
      <c r="I21" s="536">
        <v>0</v>
      </c>
      <c r="J21" s="537">
        <v>0</v>
      </c>
      <c r="K21" s="538">
        <v>0</v>
      </c>
      <c r="L21" s="535">
        <v>0</v>
      </c>
      <c r="M21" s="536">
        <v>0</v>
      </c>
      <c r="N21" s="471">
        <v>0</v>
      </c>
      <c r="O21" s="473">
        <f t="shared" si="0"/>
        <v>0</v>
      </c>
    </row>
    <row r="22" spans="2:15">
      <c r="B22" s="470">
        <f t="shared" si="1"/>
        <v>1954</v>
      </c>
      <c r="C22" s="533">
        <v>0</v>
      </c>
      <c r="D22" s="534">
        <v>0</v>
      </c>
      <c r="E22" s="535">
        <v>0</v>
      </c>
      <c r="F22" s="535">
        <v>0</v>
      </c>
      <c r="G22" s="535">
        <v>0</v>
      </c>
      <c r="H22" s="535">
        <v>0</v>
      </c>
      <c r="I22" s="536">
        <v>0</v>
      </c>
      <c r="J22" s="537">
        <v>0</v>
      </c>
      <c r="K22" s="538">
        <v>0</v>
      </c>
      <c r="L22" s="535">
        <v>0</v>
      </c>
      <c r="M22" s="536">
        <v>0</v>
      </c>
      <c r="N22" s="471">
        <v>0</v>
      </c>
      <c r="O22" s="473">
        <f t="shared" si="0"/>
        <v>0</v>
      </c>
    </row>
    <row r="23" spans="2:15">
      <c r="B23" s="470">
        <f t="shared" si="1"/>
        <v>1955</v>
      </c>
      <c r="C23" s="533">
        <v>0</v>
      </c>
      <c r="D23" s="534">
        <v>0</v>
      </c>
      <c r="E23" s="535">
        <v>0</v>
      </c>
      <c r="F23" s="535">
        <v>0</v>
      </c>
      <c r="G23" s="535">
        <v>0</v>
      </c>
      <c r="H23" s="535">
        <v>0</v>
      </c>
      <c r="I23" s="536">
        <v>0</v>
      </c>
      <c r="J23" s="537">
        <v>0</v>
      </c>
      <c r="K23" s="538">
        <v>0</v>
      </c>
      <c r="L23" s="535">
        <v>0</v>
      </c>
      <c r="M23" s="536">
        <v>0</v>
      </c>
      <c r="N23" s="471">
        <v>0</v>
      </c>
      <c r="O23" s="473">
        <f t="shared" si="0"/>
        <v>0</v>
      </c>
    </row>
    <row r="24" spans="2:15">
      <c r="B24" s="470">
        <f t="shared" si="1"/>
        <v>1956</v>
      </c>
      <c r="C24" s="533">
        <v>0</v>
      </c>
      <c r="D24" s="534">
        <v>0</v>
      </c>
      <c r="E24" s="535">
        <v>0</v>
      </c>
      <c r="F24" s="535">
        <v>0</v>
      </c>
      <c r="G24" s="535">
        <v>0</v>
      </c>
      <c r="H24" s="535">
        <v>0</v>
      </c>
      <c r="I24" s="536">
        <v>0</v>
      </c>
      <c r="J24" s="537">
        <v>0</v>
      </c>
      <c r="K24" s="538">
        <v>0</v>
      </c>
      <c r="L24" s="535">
        <v>0</v>
      </c>
      <c r="M24" s="536">
        <v>0</v>
      </c>
      <c r="N24" s="471">
        <v>0</v>
      </c>
      <c r="O24" s="473">
        <f t="shared" si="0"/>
        <v>0</v>
      </c>
    </row>
    <row r="25" spans="2:15">
      <c r="B25" s="470">
        <f t="shared" si="1"/>
        <v>1957</v>
      </c>
      <c r="C25" s="533">
        <v>0</v>
      </c>
      <c r="D25" s="534">
        <v>0</v>
      </c>
      <c r="E25" s="535">
        <v>0</v>
      </c>
      <c r="F25" s="535">
        <v>0</v>
      </c>
      <c r="G25" s="535">
        <v>0</v>
      </c>
      <c r="H25" s="535">
        <v>0</v>
      </c>
      <c r="I25" s="536">
        <v>0</v>
      </c>
      <c r="J25" s="537">
        <v>0</v>
      </c>
      <c r="K25" s="538">
        <v>0</v>
      </c>
      <c r="L25" s="535">
        <v>0</v>
      </c>
      <c r="M25" s="536">
        <v>0</v>
      </c>
      <c r="N25" s="471">
        <v>0</v>
      </c>
      <c r="O25" s="473">
        <f t="shared" si="0"/>
        <v>0</v>
      </c>
    </row>
    <row r="26" spans="2:15">
      <c r="B26" s="470">
        <f t="shared" si="1"/>
        <v>1958</v>
      </c>
      <c r="C26" s="533">
        <v>0</v>
      </c>
      <c r="D26" s="534">
        <v>0</v>
      </c>
      <c r="E26" s="535">
        <v>0</v>
      </c>
      <c r="F26" s="535">
        <v>0</v>
      </c>
      <c r="G26" s="535">
        <v>0</v>
      </c>
      <c r="H26" s="535">
        <v>0</v>
      </c>
      <c r="I26" s="536">
        <v>0</v>
      </c>
      <c r="J26" s="537">
        <v>0</v>
      </c>
      <c r="K26" s="538">
        <v>0</v>
      </c>
      <c r="L26" s="535">
        <v>0</v>
      </c>
      <c r="M26" s="536">
        <v>0</v>
      </c>
      <c r="N26" s="471">
        <v>0</v>
      </c>
      <c r="O26" s="473">
        <f t="shared" si="0"/>
        <v>0</v>
      </c>
    </row>
    <row r="27" spans="2:15">
      <c r="B27" s="470">
        <f t="shared" si="1"/>
        <v>1959</v>
      </c>
      <c r="C27" s="533">
        <v>0</v>
      </c>
      <c r="D27" s="534">
        <v>0</v>
      </c>
      <c r="E27" s="535">
        <v>0</v>
      </c>
      <c r="F27" s="535">
        <v>0</v>
      </c>
      <c r="G27" s="535">
        <v>0</v>
      </c>
      <c r="H27" s="535">
        <v>0</v>
      </c>
      <c r="I27" s="536">
        <v>0</v>
      </c>
      <c r="J27" s="537">
        <v>0</v>
      </c>
      <c r="K27" s="538">
        <v>0</v>
      </c>
      <c r="L27" s="535">
        <v>0</v>
      </c>
      <c r="M27" s="536">
        <v>0</v>
      </c>
      <c r="N27" s="471">
        <v>0</v>
      </c>
      <c r="O27" s="473">
        <f t="shared" si="0"/>
        <v>0</v>
      </c>
    </row>
    <row r="28" spans="2:15">
      <c r="B28" s="470">
        <f t="shared" si="1"/>
        <v>1960</v>
      </c>
      <c r="C28" s="533">
        <v>0</v>
      </c>
      <c r="D28" s="534">
        <v>0</v>
      </c>
      <c r="E28" s="535">
        <v>0</v>
      </c>
      <c r="F28" s="535">
        <v>0</v>
      </c>
      <c r="G28" s="535">
        <v>0</v>
      </c>
      <c r="H28" s="535">
        <v>0</v>
      </c>
      <c r="I28" s="536">
        <v>0</v>
      </c>
      <c r="J28" s="537">
        <v>0</v>
      </c>
      <c r="K28" s="538">
        <v>0</v>
      </c>
      <c r="L28" s="535">
        <v>0</v>
      </c>
      <c r="M28" s="536">
        <v>0</v>
      </c>
      <c r="N28" s="471">
        <v>0</v>
      </c>
      <c r="O28" s="473">
        <f t="shared" si="0"/>
        <v>0</v>
      </c>
    </row>
    <row r="29" spans="2:15">
      <c r="B29" s="470">
        <f t="shared" si="1"/>
        <v>1961</v>
      </c>
      <c r="C29" s="533">
        <v>0</v>
      </c>
      <c r="D29" s="534">
        <v>5.0222768400000001E-3</v>
      </c>
      <c r="E29" s="535">
        <v>0</v>
      </c>
      <c r="F29" s="535">
        <v>3.971639616E-3</v>
      </c>
      <c r="G29" s="535">
        <v>3.2766026832E-3</v>
      </c>
      <c r="H29" s="535">
        <v>4.9876404479999993E-4</v>
      </c>
      <c r="I29" s="536">
        <v>0</v>
      </c>
      <c r="J29" s="537">
        <v>0</v>
      </c>
      <c r="K29" s="538">
        <v>0</v>
      </c>
      <c r="L29" s="535">
        <v>0</v>
      </c>
      <c r="M29" s="536">
        <v>0</v>
      </c>
      <c r="N29" s="471">
        <v>1.2769283183999999E-2</v>
      </c>
      <c r="O29" s="473">
        <f t="shared" si="0"/>
        <v>1.2769283183999999E-2</v>
      </c>
    </row>
    <row r="30" spans="2:15">
      <c r="B30" s="470">
        <f t="shared" si="1"/>
        <v>1962</v>
      </c>
      <c r="C30" s="533">
        <v>0</v>
      </c>
      <c r="D30" s="534">
        <v>5.0625439200000007E-3</v>
      </c>
      <c r="E30" s="535">
        <v>0</v>
      </c>
      <c r="F30" s="535">
        <v>4.0034830080000012E-3</v>
      </c>
      <c r="G30" s="535">
        <v>3.3028734816000008E-3</v>
      </c>
      <c r="H30" s="535">
        <v>5.0276298240000013E-4</v>
      </c>
      <c r="I30" s="536">
        <v>0</v>
      </c>
      <c r="J30" s="537">
        <v>0</v>
      </c>
      <c r="K30" s="538">
        <v>0</v>
      </c>
      <c r="L30" s="535">
        <v>0</v>
      </c>
      <c r="M30" s="536">
        <v>0</v>
      </c>
      <c r="N30" s="471">
        <v>1.2871663392000002E-2</v>
      </c>
      <c r="O30" s="473">
        <f t="shared" si="0"/>
        <v>2.5640946576000002E-2</v>
      </c>
    </row>
    <row r="31" spans="2:15">
      <c r="B31" s="470">
        <f t="shared" si="1"/>
        <v>1963</v>
      </c>
      <c r="C31" s="533">
        <v>0</v>
      </c>
      <c r="D31" s="534">
        <v>5.0934880799999999E-3</v>
      </c>
      <c r="E31" s="535">
        <v>0</v>
      </c>
      <c r="F31" s="535">
        <v>4.0279537920000002E-3</v>
      </c>
      <c r="G31" s="535">
        <v>3.3230618784000003E-3</v>
      </c>
      <c r="H31" s="535">
        <v>5.0583605760000003E-4</v>
      </c>
      <c r="I31" s="536">
        <v>0</v>
      </c>
      <c r="J31" s="537">
        <v>0</v>
      </c>
      <c r="K31" s="538">
        <v>0</v>
      </c>
      <c r="L31" s="535">
        <v>0</v>
      </c>
      <c r="M31" s="536">
        <v>0</v>
      </c>
      <c r="N31" s="471">
        <v>1.2950339808000002E-2</v>
      </c>
      <c r="O31" s="473">
        <f t="shared" si="0"/>
        <v>3.8591286384000001E-2</v>
      </c>
    </row>
    <row r="32" spans="2:15">
      <c r="B32" s="470">
        <f t="shared" si="1"/>
        <v>1964</v>
      </c>
      <c r="C32" s="533">
        <v>0</v>
      </c>
      <c r="D32" s="534">
        <v>5.1363338400000009E-3</v>
      </c>
      <c r="E32" s="535">
        <v>0</v>
      </c>
      <c r="F32" s="535">
        <v>4.0618364160000002E-3</v>
      </c>
      <c r="G32" s="535">
        <v>3.3510150432000002E-3</v>
      </c>
      <c r="H32" s="535">
        <v>5.1009108480000009E-4</v>
      </c>
      <c r="I32" s="536">
        <v>0</v>
      </c>
      <c r="J32" s="537">
        <v>0</v>
      </c>
      <c r="K32" s="538">
        <v>0</v>
      </c>
      <c r="L32" s="535">
        <v>0</v>
      </c>
      <c r="M32" s="536">
        <v>0</v>
      </c>
      <c r="N32" s="471">
        <v>1.3059276384E-2</v>
      </c>
      <c r="O32" s="473">
        <f t="shared" si="0"/>
        <v>5.1650562768000001E-2</v>
      </c>
    </row>
    <row r="33" spans="2:15">
      <c r="B33" s="470">
        <f t="shared" si="1"/>
        <v>1965</v>
      </c>
      <c r="C33" s="533">
        <v>0</v>
      </c>
      <c r="D33" s="534">
        <v>5.151409200000001E-3</v>
      </c>
      <c r="E33" s="535">
        <v>0</v>
      </c>
      <c r="F33" s="535">
        <v>4.0737580800000008E-3</v>
      </c>
      <c r="G33" s="535">
        <v>3.3608504160000004E-3</v>
      </c>
      <c r="H33" s="535">
        <v>5.1158822400000008E-4</v>
      </c>
      <c r="I33" s="536">
        <v>0</v>
      </c>
      <c r="J33" s="537">
        <v>0</v>
      </c>
      <c r="K33" s="538">
        <v>0</v>
      </c>
      <c r="L33" s="535">
        <v>0</v>
      </c>
      <c r="M33" s="536">
        <v>0</v>
      </c>
      <c r="N33" s="471">
        <v>1.3097605920000002E-2</v>
      </c>
      <c r="O33" s="473">
        <f t="shared" si="0"/>
        <v>6.4748168687999999E-2</v>
      </c>
    </row>
    <row r="34" spans="2:15">
      <c r="B34" s="470">
        <f t="shared" si="1"/>
        <v>1966</v>
      </c>
      <c r="C34" s="533">
        <v>0</v>
      </c>
      <c r="D34" s="534">
        <v>5.1750140400000002E-3</v>
      </c>
      <c r="E34" s="535">
        <v>0</v>
      </c>
      <c r="F34" s="535">
        <v>4.0924248959999998E-3</v>
      </c>
      <c r="G34" s="535">
        <v>3.3762505392000001E-3</v>
      </c>
      <c r="H34" s="535">
        <v>5.139324288E-4</v>
      </c>
      <c r="I34" s="536">
        <v>0</v>
      </c>
      <c r="J34" s="537">
        <v>0</v>
      </c>
      <c r="K34" s="538">
        <v>0</v>
      </c>
      <c r="L34" s="535">
        <v>0</v>
      </c>
      <c r="M34" s="536">
        <v>0</v>
      </c>
      <c r="N34" s="471">
        <v>1.3157621903999999E-2</v>
      </c>
      <c r="O34" s="473">
        <f t="shared" si="0"/>
        <v>7.7905790591999993E-2</v>
      </c>
    </row>
    <row r="35" spans="2:15">
      <c r="B35" s="470">
        <f t="shared" si="1"/>
        <v>1967</v>
      </c>
      <c r="C35" s="533">
        <v>0</v>
      </c>
      <c r="D35" s="534">
        <v>5.1645551311242013E-3</v>
      </c>
      <c r="E35" s="535">
        <v>0</v>
      </c>
      <c r="F35" s="535">
        <v>4.0841539427740811E-3</v>
      </c>
      <c r="G35" s="535">
        <v>3.3694270027886165E-3</v>
      </c>
      <c r="H35" s="535">
        <v>5.128937509530241E-4</v>
      </c>
      <c r="I35" s="536">
        <v>0</v>
      </c>
      <c r="J35" s="537">
        <v>0</v>
      </c>
      <c r="K35" s="538">
        <v>0</v>
      </c>
      <c r="L35" s="535">
        <v>0</v>
      </c>
      <c r="M35" s="536">
        <v>0</v>
      </c>
      <c r="N35" s="471">
        <v>1.3131029827639923E-2</v>
      </c>
      <c r="O35" s="473">
        <f t="shared" si="0"/>
        <v>9.1036820419639911E-2</v>
      </c>
    </row>
    <row r="36" spans="2:15">
      <c r="B36" s="470">
        <f t="shared" si="1"/>
        <v>1968</v>
      </c>
      <c r="C36" s="533">
        <v>0</v>
      </c>
      <c r="D36" s="534">
        <v>5.1455725800903154E-3</v>
      </c>
      <c r="E36" s="535">
        <v>0</v>
      </c>
      <c r="F36" s="535">
        <v>4.0691424541403872E-3</v>
      </c>
      <c r="G36" s="535">
        <v>3.3570425246658197E-3</v>
      </c>
      <c r="H36" s="535">
        <v>5.1100858726414158E-4</v>
      </c>
      <c r="I36" s="536">
        <v>0</v>
      </c>
      <c r="J36" s="537">
        <v>0</v>
      </c>
      <c r="K36" s="538">
        <v>0</v>
      </c>
      <c r="L36" s="535">
        <v>0</v>
      </c>
      <c r="M36" s="536">
        <v>0</v>
      </c>
      <c r="N36" s="471">
        <v>1.3082766146160664E-2</v>
      </c>
      <c r="O36" s="473">
        <f t="shared" si="0"/>
        <v>0.10411958656580057</v>
      </c>
    </row>
    <row r="37" spans="2:15">
      <c r="B37" s="470">
        <f t="shared" si="1"/>
        <v>1969</v>
      </c>
      <c r="C37" s="533">
        <v>0</v>
      </c>
      <c r="D37" s="534">
        <v>5.1264845964254895E-3</v>
      </c>
      <c r="E37" s="535">
        <v>0</v>
      </c>
      <c r="F37" s="535">
        <v>4.0540475888974003E-3</v>
      </c>
      <c r="G37" s="535">
        <v>3.3445892608403543E-3</v>
      </c>
      <c r="H37" s="535">
        <v>5.0911295302432454E-4</v>
      </c>
      <c r="I37" s="536">
        <v>0</v>
      </c>
      <c r="J37" s="537">
        <v>0</v>
      </c>
      <c r="K37" s="538">
        <v>0</v>
      </c>
      <c r="L37" s="535">
        <v>0</v>
      </c>
      <c r="M37" s="536">
        <v>0</v>
      </c>
      <c r="N37" s="471">
        <v>1.3034234399187571E-2</v>
      </c>
      <c r="O37" s="473">
        <f t="shared" si="0"/>
        <v>0.11715382096498814</v>
      </c>
    </row>
    <row r="38" spans="2:15">
      <c r="B38" s="470">
        <f t="shared" si="1"/>
        <v>1970</v>
      </c>
      <c r="C38" s="533">
        <v>0</v>
      </c>
      <c r="D38" s="534">
        <v>5.1072948965249438E-3</v>
      </c>
      <c r="E38" s="535">
        <v>0</v>
      </c>
      <c r="F38" s="535">
        <v>4.0388722859875425E-3</v>
      </c>
      <c r="G38" s="535">
        <v>3.3320696359397219E-3</v>
      </c>
      <c r="H38" s="535">
        <v>5.0720721731006336E-4</v>
      </c>
      <c r="I38" s="536">
        <v>0</v>
      </c>
      <c r="J38" s="537">
        <v>0</v>
      </c>
      <c r="K38" s="538">
        <v>0</v>
      </c>
      <c r="L38" s="535">
        <v>0</v>
      </c>
      <c r="M38" s="536">
        <v>0</v>
      </c>
      <c r="N38" s="471">
        <v>1.2985444035762272E-2</v>
      </c>
      <c r="O38" s="473">
        <f t="shared" si="0"/>
        <v>0.1301392650007504</v>
      </c>
    </row>
    <row r="39" spans="2:15">
      <c r="B39" s="470">
        <f t="shared" si="1"/>
        <v>1971</v>
      </c>
      <c r="C39" s="533">
        <v>0</v>
      </c>
      <c r="D39" s="534">
        <v>5.0880071356876793E-3</v>
      </c>
      <c r="E39" s="535">
        <v>0</v>
      </c>
      <c r="F39" s="535">
        <v>4.0236194360380728E-3</v>
      </c>
      <c r="G39" s="535">
        <v>3.3194860347314104E-3</v>
      </c>
      <c r="H39" s="535">
        <v>5.0529174313036264E-4</v>
      </c>
      <c r="I39" s="536">
        <v>0</v>
      </c>
      <c r="J39" s="537">
        <v>0</v>
      </c>
      <c r="K39" s="538">
        <v>0</v>
      </c>
      <c r="L39" s="535">
        <v>0</v>
      </c>
      <c r="M39" s="536">
        <v>0</v>
      </c>
      <c r="N39" s="471">
        <v>1.2936404349587524E-2</v>
      </c>
      <c r="O39" s="473">
        <f t="shared" si="0"/>
        <v>0.14307566935033794</v>
      </c>
    </row>
    <row r="40" spans="2:15">
      <c r="B40" s="470">
        <f t="shared" si="1"/>
        <v>1972</v>
      </c>
      <c r="C40" s="533">
        <v>0</v>
      </c>
      <c r="D40" s="534">
        <v>5.0686249089419121E-3</v>
      </c>
      <c r="E40" s="535">
        <v>0</v>
      </c>
      <c r="F40" s="535">
        <v>4.0082918820138341E-3</v>
      </c>
      <c r="G40" s="535">
        <v>3.3068408026614136E-3</v>
      </c>
      <c r="H40" s="535">
        <v>5.0336688750871397E-4</v>
      </c>
      <c r="I40" s="536">
        <v>0</v>
      </c>
      <c r="J40" s="537">
        <v>0</v>
      </c>
      <c r="K40" s="538">
        <v>0</v>
      </c>
      <c r="L40" s="535">
        <v>0</v>
      </c>
      <c r="M40" s="536">
        <v>0</v>
      </c>
      <c r="N40" s="471">
        <v>1.2887124481125873E-2</v>
      </c>
      <c r="O40" s="473">
        <f t="shared" si="0"/>
        <v>0.1559627938314638</v>
      </c>
    </row>
    <row r="41" spans="2:15">
      <c r="B41" s="470">
        <f t="shared" si="1"/>
        <v>1973</v>
      </c>
      <c r="C41" s="533">
        <v>0</v>
      </c>
      <c r="D41" s="534">
        <v>5.0491517518603188E-3</v>
      </c>
      <c r="E41" s="535">
        <v>0</v>
      </c>
      <c r="F41" s="535">
        <v>3.9928924198619539E-3</v>
      </c>
      <c r="G41" s="535">
        <v>3.2941362463861121E-3</v>
      </c>
      <c r="H41" s="535">
        <v>5.0143300156405923E-4</v>
      </c>
      <c r="I41" s="536">
        <v>0</v>
      </c>
      <c r="J41" s="537">
        <v>0</v>
      </c>
      <c r="K41" s="538">
        <v>0</v>
      </c>
      <c r="L41" s="535">
        <v>0</v>
      </c>
      <c r="M41" s="536">
        <v>0</v>
      </c>
      <c r="N41" s="471">
        <v>1.2837613419672444E-2</v>
      </c>
      <c r="O41" s="473">
        <f t="shared" si="0"/>
        <v>0.16880040725113624</v>
      </c>
    </row>
    <row r="42" spans="2:15">
      <c r="B42" s="470">
        <f t="shared" si="1"/>
        <v>1974</v>
      </c>
      <c r="C42" s="533">
        <v>0</v>
      </c>
      <c r="D42" s="534">
        <v>5.0295911413652432E-3</v>
      </c>
      <c r="E42" s="535">
        <v>0</v>
      </c>
      <c r="F42" s="535">
        <v>3.9774237991486066E-3</v>
      </c>
      <c r="G42" s="535">
        <v>3.2813746342976002E-3</v>
      </c>
      <c r="H42" s="535">
        <v>4.9949043059075522E-4</v>
      </c>
      <c r="I42" s="536">
        <v>0</v>
      </c>
      <c r="J42" s="537">
        <v>0</v>
      </c>
      <c r="K42" s="538">
        <v>0</v>
      </c>
      <c r="L42" s="535">
        <v>0</v>
      </c>
      <c r="M42" s="536">
        <v>0</v>
      </c>
      <c r="N42" s="471">
        <v>1.2787880005402206E-2</v>
      </c>
      <c r="O42" s="473">
        <f t="shared" si="0"/>
        <v>0.18158828725653844</v>
      </c>
    </row>
    <row r="43" spans="2:15">
      <c r="B43" s="470">
        <f t="shared" si="1"/>
        <v>1975</v>
      </c>
      <c r="C43" s="533">
        <v>0</v>
      </c>
      <c r="D43" s="534">
        <v>5.009946496523969E-3</v>
      </c>
      <c r="E43" s="535">
        <v>0</v>
      </c>
      <c r="F43" s="535">
        <v>3.9618887236879206E-3</v>
      </c>
      <c r="G43" s="535">
        <v>3.2685581970425337E-3</v>
      </c>
      <c r="H43" s="535">
        <v>4.975395141375527E-4</v>
      </c>
      <c r="I43" s="536">
        <v>0</v>
      </c>
      <c r="J43" s="537">
        <v>0</v>
      </c>
      <c r="K43" s="538">
        <v>0</v>
      </c>
      <c r="L43" s="535">
        <v>0</v>
      </c>
      <c r="M43" s="536">
        <v>0</v>
      </c>
      <c r="N43" s="471">
        <v>1.2737932931391976E-2</v>
      </c>
      <c r="O43" s="473">
        <f t="shared" si="0"/>
        <v>0.19432622018793042</v>
      </c>
    </row>
    <row r="44" spans="2:15">
      <c r="B44" s="470">
        <f t="shared" si="1"/>
        <v>1976</v>
      </c>
      <c r="C44" s="533">
        <v>0</v>
      </c>
      <c r="D44" s="534">
        <v>4.9902211793341703E-3</v>
      </c>
      <c r="E44" s="535">
        <v>0</v>
      </c>
      <c r="F44" s="535">
        <v>3.9462898521631156E-3</v>
      </c>
      <c r="G44" s="535">
        <v>3.255689128034569E-3</v>
      </c>
      <c r="H44" s="535">
        <v>4.9558058608560032E-4</v>
      </c>
      <c r="I44" s="536">
        <v>0</v>
      </c>
      <c r="J44" s="537">
        <v>0</v>
      </c>
      <c r="K44" s="538">
        <v>0</v>
      </c>
      <c r="L44" s="535">
        <v>0</v>
      </c>
      <c r="M44" s="536">
        <v>0</v>
      </c>
      <c r="N44" s="471">
        <v>1.2687780745617454E-2</v>
      </c>
      <c r="O44" s="473">
        <f t="shared" si="0"/>
        <v>0.20701400093354788</v>
      </c>
    </row>
    <row r="45" spans="2:15">
      <c r="B45" s="470">
        <f t="shared" si="1"/>
        <v>1977</v>
      </c>
      <c r="C45" s="533">
        <v>0</v>
      </c>
      <c r="D45" s="534">
        <v>4.9704184954996664E-3</v>
      </c>
      <c r="E45" s="535">
        <v>0</v>
      </c>
      <c r="F45" s="535">
        <v>3.9306297987399671E-3</v>
      </c>
      <c r="G45" s="535">
        <v>3.2427695839604728E-3</v>
      </c>
      <c r="H45" s="535">
        <v>4.936139747254842E-4</v>
      </c>
      <c r="I45" s="536">
        <v>0</v>
      </c>
      <c r="J45" s="537">
        <v>0</v>
      </c>
      <c r="K45" s="538">
        <v>0</v>
      </c>
      <c r="L45" s="535">
        <v>0</v>
      </c>
      <c r="M45" s="536">
        <v>0</v>
      </c>
      <c r="N45" s="471">
        <v>1.2637431852925592E-2</v>
      </c>
      <c r="O45" s="473">
        <f t="shared" si="0"/>
        <v>0.21965143278647348</v>
      </c>
    </row>
    <row r="46" spans="2:15">
      <c r="B46" s="470">
        <f t="shared" si="1"/>
        <v>1978</v>
      </c>
      <c r="C46" s="533">
        <v>0</v>
      </c>
      <c r="D46" s="534">
        <v>4.9505416951965836E-3</v>
      </c>
      <c r="E46" s="535">
        <v>0</v>
      </c>
      <c r="F46" s="535">
        <v>3.9149111336727006E-3</v>
      </c>
      <c r="G46" s="535">
        <v>3.2298016852799782E-3</v>
      </c>
      <c r="H46" s="535">
        <v>4.9164000283331594E-4</v>
      </c>
      <c r="I46" s="536">
        <v>0</v>
      </c>
      <c r="J46" s="537">
        <v>0</v>
      </c>
      <c r="K46" s="538">
        <v>0</v>
      </c>
      <c r="L46" s="535">
        <v>0</v>
      </c>
      <c r="M46" s="536">
        <v>0</v>
      </c>
      <c r="N46" s="471">
        <v>1.258689451698258E-2</v>
      </c>
      <c r="O46" s="473">
        <f t="shared" si="0"/>
        <v>0.23223832730345606</v>
      </c>
    </row>
    <row r="47" spans="2:15">
      <c r="B47" s="470">
        <f t="shared" si="1"/>
        <v>1979</v>
      </c>
      <c r="C47" s="533">
        <v>0</v>
      </c>
      <c r="D47" s="534">
        <v>4.9305939738300414E-3</v>
      </c>
      <c r="E47" s="535">
        <v>0</v>
      </c>
      <c r="F47" s="535">
        <v>3.8991363839023783E-3</v>
      </c>
      <c r="G47" s="535">
        <v>3.216787516719462E-3</v>
      </c>
      <c r="H47" s="535">
        <v>4.8965898774588001E-4</v>
      </c>
      <c r="I47" s="536">
        <v>0</v>
      </c>
      <c r="J47" s="537">
        <v>0</v>
      </c>
      <c r="K47" s="538">
        <v>0</v>
      </c>
      <c r="L47" s="535">
        <v>0</v>
      </c>
      <c r="M47" s="536">
        <v>0</v>
      </c>
      <c r="N47" s="471">
        <v>1.2536176862197762E-2</v>
      </c>
      <c r="O47" s="473">
        <f t="shared" si="0"/>
        <v>0.24477450416565383</v>
      </c>
    </row>
    <row r="48" spans="2:15">
      <c r="B48" s="470">
        <f t="shared" si="1"/>
        <v>1980</v>
      </c>
      <c r="C48" s="533">
        <v>0</v>
      </c>
      <c r="D48" s="534">
        <v>4.9110911010000011E-3</v>
      </c>
      <c r="E48" s="535">
        <v>0</v>
      </c>
      <c r="F48" s="535">
        <v>3.8837134224000008E-3</v>
      </c>
      <c r="G48" s="535">
        <v>3.2040635734800005E-3</v>
      </c>
      <c r="H48" s="535">
        <v>4.8772215072000002E-4</v>
      </c>
      <c r="I48" s="536">
        <v>0</v>
      </c>
      <c r="J48" s="537">
        <v>0</v>
      </c>
      <c r="K48" s="538">
        <v>0</v>
      </c>
      <c r="L48" s="535">
        <v>0</v>
      </c>
      <c r="M48" s="536">
        <v>0</v>
      </c>
      <c r="N48" s="471">
        <v>1.2486590247600004E-2</v>
      </c>
      <c r="O48" s="473">
        <f t="shared" si="0"/>
        <v>0.25726109441325384</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0.25726109441325384</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0.25726109441325384</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0.25726109441325384</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0.25726109441325384</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0.25726109441325384</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0.25726109441325384</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0.25726109441325384</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0.25726109441325384</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0.25726109441325384</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0.25726109441325384</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0.25726109441325384</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0.25726109441325384</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0.25726109441325384</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0.25726109441325384</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0.25726109441325384</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0.25726109441325384</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0.25726109441325384</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0.25726109441325384</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0.25726109441325384</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0.25726109441325384</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0.25726109441325384</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0.25726109441325384</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0.25726109441325384</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0.25726109441325384</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0.25726109441325384</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0.25726109441325384</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0.25726109441325384</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0.25726109441325384</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0.25726109441325384</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0.25726109441325384</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0.25726109441325384</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0.25726109441325384</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0.25726109441325384</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0.25726109441325384</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0.25726109441325384</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0.25726109441325384</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0.25726109441325384</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0.25726109441325384</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0.25726109441325384</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0.25726109441325384</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0.25726109441325384</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0.25726109441325384</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0.25726109441325384</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0.25726109441325384</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0.25726109441325384</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0.25726109441325384</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0.25726109441325384</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0.25726109441325384</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0.25726109441325384</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0.25726109441325384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4" t="s">
        <v>52</v>
      </c>
      <c r="C2" s="864"/>
      <c r="D2" s="864"/>
      <c r="E2" s="864"/>
      <c r="F2" s="864"/>
      <c r="G2" s="864"/>
      <c r="H2" s="864"/>
    </row>
    <row r="3" spans="1:35" ht="13.5" thickBot="1">
      <c r="B3" s="864"/>
      <c r="C3" s="864"/>
      <c r="D3" s="864"/>
      <c r="E3" s="864"/>
      <c r="F3" s="864"/>
      <c r="G3" s="864"/>
      <c r="H3" s="864"/>
    </row>
    <row r="4" spans="1:35" ht="13.5" thickBot="1">
      <c r="P4" s="847" t="s">
        <v>242</v>
      </c>
      <c r="Q4" s="848"/>
      <c r="R4" s="849" t="s">
        <v>243</v>
      </c>
      <c r="S4" s="850"/>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6" t="s">
        <v>47</v>
      </c>
      <c r="E5" s="867"/>
      <c r="F5" s="867"/>
      <c r="G5" s="856"/>
      <c r="H5" s="867" t="s">
        <v>57</v>
      </c>
      <c r="I5" s="867"/>
      <c r="J5" s="867"/>
      <c r="K5" s="856"/>
      <c r="L5" s="135"/>
      <c r="M5" s="135"/>
      <c r="N5" s="135"/>
      <c r="O5" s="163"/>
      <c r="P5" s="207" t="s">
        <v>116</v>
      </c>
      <c r="Q5" s="208" t="s">
        <v>113</v>
      </c>
      <c r="R5" s="207" t="s">
        <v>116</v>
      </c>
      <c r="S5" s="208" t="s">
        <v>113</v>
      </c>
      <c r="V5" s="305" t="s">
        <v>118</v>
      </c>
      <c r="W5" s="306">
        <v>3</v>
      </c>
      <c r="AF5" s="868" t="s">
        <v>126</v>
      </c>
      <c r="AG5" s="868" t="s">
        <v>129</v>
      </c>
      <c r="AH5" s="868" t="s">
        <v>154</v>
      </c>
      <c r="AI5"/>
    </row>
    <row r="6" spans="1:35" ht="13.5" thickBot="1">
      <c r="B6" s="166"/>
      <c r="C6" s="152"/>
      <c r="D6" s="865" t="s">
        <v>45</v>
      </c>
      <c r="E6" s="865"/>
      <c r="F6" s="865" t="s">
        <v>46</v>
      </c>
      <c r="G6" s="865"/>
      <c r="H6" s="865" t="s">
        <v>45</v>
      </c>
      <c r="I6" s="865"/>
      <c r="J6" s="865" t="s">
        <v>99</v>
      </c>
      <c r="K6" s="865"/>
      <c r="L6" s="135"/>
      <c r="M6" s="135"/>
      <c r="N6" s="135"/>
      <c r="O6" s="203" t="s">
        <v>6</v>
      </c>
      <c r="P6" s="162">
        <v>0.38</v>
      </c>
      <c r="Q6" s="164" t="s">
        <v>234</v>
      </c>
      <c r="R6" s="162">
        <v>0.15</v>
      </c>
      <c r="S6" s="164" t="s">
        <v>244</v>
      </c>
      <c r="W6" s="873" t="s">
        <v>125</v>
      </c>
      <c r="X6" s="875"/>
      <c r="Y6" s="875"/>
      <c r="Z6" s="875"/>
      <c r="AA6" s="875"/>
      <c r="AB6" s="875"/>
      <c r="AC6" s="875"/>
      <c r="AD6" s="875"/>
      <c r="AE6" s="875"/>
      <c r="AF6" s="869"/>
      <c r="AG6" s="869"/>
      <c r="AH6" s="869"/>
      <c r="AI6"/>
    </row>
    <row r="7" spans="1:35" ht="26.25" thickBot="1">
      <c r="B7" s="873" t="s">
        <v>133</v>
      </c>
      <c r="C7" s="874"/>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70"/>
      <c r="AG7" s="870"/>
      <c r="AH7" s="870"/>
      <c r="AI7"/>
    </row>
    <row r="8" spans="1:35" ht="25.5" customHeight="1">
      <c r="B8" s="87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61" t="s">
        <v>264</v>
      </c>
      <c r="P13" s="862"/>
      <c r="Q13" s="862"/>
      <c r="R13" s="862"/>
      <c r="S13" s="86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3" t="s">
        <v>70</v>
      </c>
      <c r="C26" s="853"/>
      <c r="D26" s="853"/>
      <c r="E26" s="853"/>
      <c r="F26" s="853"/>
      <c r="G26" s="853"/>
      <c r="H26" s="853"/>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4"/>
      <c r="C27" s="854"/>
      <c r="D27" s="854"/>
      <c r="E27" s="854"/>
      <c r="F27" s="854"/>
      <c r="G27" s="854"/>
      <c r="H27" s="854"/>
      <c r="O27" s="84"/>
      <c r="P27" s="402"/>
      <c r="Q27" s="84"/>
      <c r="R27" s="84"/>
      <c r="S27" s="84"/>
      <c r="U27" s="171"/>
      <c r="V27" s="173"/>
    </row>
    <row r="28" spans="1:35">
      <c r="B28" s="854"/>
      <c r="C28" s="854"/>
      <c r="D28" s="854"/>
      <c r="E28" s="854"/>
      <c r="F28" s="854"/>
      <c r="G28" s="854"/>
      <c r="H28" s="854"/>
      <c r="O28" s="84"/>
      <c r="P28" s="402"/>
      <c r="Q28" s="84"/>
      <c r="R28" s="84"/>
      <c r="S28" s="84"/>
      <c r="V28" s="173"/>
    </row>
    <row r="29" spans="1:35">
      <c r="B29" s="854"/>
      <c r="C29" s="854"/>
      <c r="D29" s="854"/>
      <c r="E29" s="854"/>
      <c r="F29" s="854"/>
      <c r="G29" s="854"/>
      <c r="H29" s="854"/>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4"/>
      <c r="C30" s="854"/>
      <c r="D30" s="854"/>
      <c r="E30" s="854"/>
      <c r="F30" s="854"/>
      <c r="G30" s="854"/>
      <c r="H30" s="854"/>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5" t="s">
        <v>75</v>
      </c>
      <c r="D38" s="856"/>
      <c r="O38" s="394"/>
      <c r="P38" s="395"/>
      <c r="Q38" s="396"/>
      <c r="R38" s="84"/>
    </row>
    <row r="39" spans="2:18">
      <c r="B39" s="142">
        <v>35</v>
      </c>
      <c r="C39" s="859">
        <f>LN(2)/B39</f>
        <v>1.980420515885558E-2</v>
      </c>
      <c r="D39" s="860"/>
    </row>
    <row r="40" spans="2:18" ht="27">
      <c r="B40" s="364" t="s">
        <v>76</v>
      </c>
      <c r="C40" s="857" t="s">
        <v>77</v>
      </c>
      <c r="D40" s="858"/>
    </row>
    <row r="41" spans="2:18" ht="13.5" thickBot="1">
      <c r="B41" s="143">
        <v>0.05</v>
      </c>
      <c r="C41" s="851">
        <f>LN(2)/B41</f>
        <v>13.862943611198904</v>
      </c>
      <c r="D41" s="85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0.8</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0.8</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0.8</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0.8</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0.8</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0.8</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0.8</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0.8</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0.8</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0.8</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0.8</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0.8</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0.8</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0.8</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0.8</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0.8</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0.8</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0.8</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0.8</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0.8</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0.8</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0.8</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0.58635082106999992</v>
      </c>
      <c r="D30" s="418">
        <f>Dry_Matter_Content!C17</f>
        <v>0.59</v>
      </c>
      <c r="E30" s="284">
        <f>MCF!R29</f>
        <v>0.8</v>
      </c>
      <c r="F30" s="67">
        <f t="shared" si="5"/>
        <v>5.2583941633557597E-2</v>
      </c>
      <c r="G30" s="67">
        <f t="shared" si="0"/>
        <v>5.2583941633557597E-2</v>
      </c>
      <c r="H30" s="67">
        <f t="shared" si="1"/>
        <v>0</v>
      </c>
      <c r="I30" s="67">
        <f t="shared" si="2"/>
        <v>5.2583941633557597E-2</v>
      </c>
      <c r="J30" s="67">
        <f t="shared" si="3"/>
        <v>0</v>
      </c>
      <c r="K30" s="100">
        <f t="shared" si="6"/>
        <v>0</v>
      </c>
      <c r="O30" s="96">
        <f>Amnt_Deposited!B25</f>
        <v>2011</v>
      </c>
      <c r="P30" s="99">
        <f>Amnt_Deposited!C25</f>
        <v>0.58635082106999992</v>
      </c>
      <c r="Q30" s="284">
        <f>MCF!R29</f>
        <v>0.8</v>
      </c>
      <c r="R30" s="67">
        <f t="shared" si="4"/>
        <v>3.5181049264199994E-2</v>
      </c>
      <c r="S30" s="67">
        <f t="shared" si="7"/>
        <v>3.5181049264199994E-2</v>
      </c>
      <c r="T30" s="67">
        <f t="shared" si="8"/>
        <v>0</v>
      </c>
      <c r="U30" s="67">
        <f t="shared" si="9"/>
        <v>3.5181049264199994E-2</v>
      </c>
      <c r="V30" s="67">
        <f t="shared" si="10"/>
        <v>0</v>
      </c>
      <c r="W30" s="100">
        <f t="shared" si="11"/>
        <v>0</v>
      </c>
    </row>
    <row r="31" spans="2:23">
      <c r="B31" s="96">
        <f>Amnt_Deposited!B26</f>
        <v>2012</v>
      </c>
      <c r="C31" s="99">
        <f>Amnt_Deposited!C26</f>
        <v>0.59105200266000013</v>
      </c>
      <c r="D31" s="418">
        <f>Dry_Matter_Content!C18</f>
        <v>0.59</v>
      </c>
      <c r="E31" s="284">
        <f>MCF!R30</f>
        <v>0.8</v>
      </c>
      <c r="F31" s="67">
        <f t="shared" si="5"/>
        <v>5.300554359854881E-2</v>
      </c>
      <c r="G31" s="67">
        <f t="shared" si="0"/>
        <v>5.300554359854881E-2</v>
      </c>
      <c r="H31" s="67">
        <f t="shared" si="1"/>
        <v>0</v>
      </c>
      <c r="I31" s="67">
        <f t="shared" si="2"/>
        <v>8.82536137750905E-2</v>
      </c>
      <c r="J31" s="67">
        <f t="shared" si="3"/>
        <v>1.7335871457015897E-2</v>
      </c>
      <c r="K31" s="100">
        <f t="shared" si="6"/>
        <v>1.1557247638010597E-2</v>
      </c>
      <c r="O31" s="96">
        <f>Amnt_Deposited!B26</f>
        <v>2012</v>
      </c>
      <c r="P31" s="99">
        <f>Amnt_Deposited!C26</f>
        <v>0.59105200266000013</v>
      </c>
      <c r="Q31" s="284">
        <f>MCF!R30</f>
        <v>0.8</v>
      </c>
      <c r="R31" s="67">
        <f t="shared" si="4"/>
        <v>3.5463120159600008E-2</v>
      </c>
      <c r="S31" s="67">
        <f t="shared" si="7"/>
        <v>3.5463120159600008E-2</v>
      </c>
      <c r="T31" s="67">
        <f t="shared" si="8"/>
        <v>0</v>
      </c>
      <c r="U31" s="67">
        <f t="shared" si="9"/>
        <v>5.9045682721960646E-2</v>
      </c>
      <c r="V31" s="67">
        <f t="shared" si="10"/>
        <v>1.1598486701839359E-2</v>
      </c>
      <c r="W31" s="100">
        <f t="shared" si="11"/>
        <v>7.7323244678929055E-3</v>
      </c>
    </row>
    <row r="32" spans="2:23">
      <c r="B32" s="96">
        <f>Amnt_Deposited!B27</f>
        <v>2013</v>
      </c>
      <c r="C32" s="99">
        <f>Amnt_Deposited!C27</f>
        <v>0.59466473333999992</v>
      </c>
      <c r="D32" s="418">
        <f>Dry_Matter_Content!C19</f>
        <v>0.59</v>
      </c>
      <c r="E32" s="284">
        <f>MCF!R31</f>
        <v>0.8</v>
      </c>
      <c r="F32" s="67">
        <f t="shared" si="5"/>
        <v>5.3329533285931187E-2</v>
      </c>
      <c r="G32" s="67">
        <f t="shared" si="0"/>
        <v>5.3329533285931187E-2</v>
      </c>
      <c r="H32" s="67">
        <f t="shared" si="1"/>
        <v>0</v>
      </c>
      <c r="I32" s="67">
        <f t="shared" si="2"/>
        <v>0.11248769973446138</v>
      </c>
      <c r="J32" s="67">
        <f t="shared" si="3"/>
        <v>2.9095447326560303E-2</v>
      </c>
      <c r="K32" s="100">
        <f t="shared" si="6"/>
        <v>1.9396964884373535E-2</v>
      </c>
      <c r="O32" s="96">
        <f>Amnt_Deposited!B27</f>
        <v>2013</v>
      </c>
      <c r="P32" s="99">
        <f>Amnt_Deposited!C27</f>
        <v>0.59466473333999992</v>
      </c>
      <c r="Q32" s="284">
        <f>MCF!R31</f>
        <v>0.8</v>
      </c>
      <c r="R32" s="67">
        <f t="shared" si="4"/>
        <v>3.5679884000399995E-2</v>
      </c>
      <c r="S32" s="67">
        <f t="shared" si="7"/>
        <v>3.5679884000399995E-2</v>
      </c>
      <c r="T32" s="67">
        <f t="shared" si="8"/>
        <v>0</v>
      </c>
      <c r="U32" s="67">
        <f t="shared" si="9"/>
        <v>7.5259388760790413E-2</v>
      </c>
      <c r="V32" s="67">
        <f t="shared" si="10"/>
        <v>1.9466177961570231E-2</v>
      </c>
      <c r="W32" s="100">
        <f t="shared" si="11"/>
        <v>1.2977451974380154E-2</v>
      </c>
    </row>
    <row r="33" spans="2:23">
      <c r="B33" s="96">
        <f>Amnt_Deposited!B28</f>
        <v>2014</v>
      </c>
      <c r="C33" s="99">
        <f>Amnt_Deposited!C28</f>
        <v>0.59966697581999995</v>
      </c>
      <c r="D33" s="418">
        <f>Dry_Matter_Content!C20</f>
        <v>0.59</v>
      </c>
      <c r="E33" s="284">
        <f>MCF!R32</f>
        <v>0.8</v>
      </c>
      <c r="F33" s="67">
        <f t="shared" si="5"/>
        <v>5.3778134391537606E-2</v>
      </c>
      <c r="G33" s="67">
        <f t="shared" si="0"/>
        <v>5.3778134391537606E-2</v>
      </c>
      <c r="H33" s="67">
        <f t="shared" si="1"/>
        <v>0</v>
      </c>
      <c r="I33" s="67">
        <f t="shared" si="2"/>
        <v>0.12918089445598493</v>
      </c>
      <c r="J33" s="67">
        <f t="shared" si="3"/>
        <v>3.7084939670014055E-2</v>
      </c>
      <c r="K33" s="100">
        <f t="shared" si="6"/>
        <v>2.4723293113342704E-2</v>
      </c>
      <c r="O33" s="96">
        <f>Amnt_Deposited!B28</f>
        <v>2014</v>
      </c>
      <c r="P33" s="99">
        <f>Amnt_Deposited!C28</f>
        <v>0.59966697581999995</v>
      </c>
      <c r="Q33" s="284">
        <f>MCF!R32</f>
        <v>0.8</v>
      </c>
      <c r="R33" s="67">
        <f t="shared" si="4"/>
        <v>3.5980018549199994E-2</v>
      </c>
      <c r="S33" s="67">
        <f t="shared" si="7"/>
        <v>3.5980018549199994E-2</v>
      </c>
      <c r="T33" s="67">
        <f t="shared" si="8"/>
        <v>0</v>
      </c>
      <c r="U33" s="67">
        <f t="shared" si="9"/>
        <v>8.6427895487947104E-2</v>
      </c>
      <c r="V33" s="67">
        <f t="shared" si="10"/>
        <v>2.4811511822043306E-2</v>
      </c>
      <c r="W33" s="100">
        <f t="shared" si="11"/>
        <v>1.6541007881362202E-2</v>
      </c>
    </row>
    <row r="34" spans="2:23">
      <c r="B34" s="96">
        <f>Amnt_Deposited!B29</f>
        <v>2015</v>
      </c>
      <c r="C34" s="99">
        <f>Amnt_Deposited!C29</f>
        <v>0.60142702410000004</v>
      </c>
      <c r="D34" s="418">
        <f>Dry_Matter_Content!C21</f>
        <v>0.59</v>
      </c>
      <c r="E34" s="284">
        <f>MCF!R33</f>
        <v>0.8</v>
      </c>
      <c r="F34" s="67">
        <f t="shared" si="5"/>
        <v>5.393597552128801E-2</v>
      </c>
      <c r="G34" s="67">
        <f t="shared" si="0"/>
        <v>5.393597552128801E-2</v>
      </c>
      <c r="H34" s="67">
        <f t="shared" si="1"/>
        <v>0</v>
      </c>
      <c r="I34" s="67">
        <f t="shared" si="2"/>
        <v>0.14052851863994889</v>
      </c>
      <c r="J34" s="67">
        <f t="shared" si="3"/>
        <v>4.2588351337324047E-2</v>
      </c>
      <c r="K34" s="100">
        <f t="shared" si="6"/>
        <v>2.8392234224882698E-2</v>
      </c>
      <c r="O34" s="96">
        <f>Amnt_Deposited!B29</f>
        <v>2015</v>
      </c>
      <c r="P34" s="99">
        <f>Amnt_Deposited!C29</f>
        <v>0.60142702410000004</v>
      </c>
      <c r="Q34" s="284">
        <f>MCF!R33</f>
        <v>0.8</v>
      </c>
      <c r="R34" s="67">
        <f t="shared" si="4"/>
        <v>3.6085621445999999E-2</v>
      </c>
      <c r="S34" s="67">
        <f t="shared" si="7"/>
        <v>3.6085621445999999E-2</v>
      </c>
      <c r="T34" s="67">
        <f t="shared" si="8"/>
        <v>0</v>
      </c>
      <c r="U34" s="67">
        <f t="shared" si="9"/>
        <v>9.4019972328244134E-2</v>
      </c>
      <c r="V34" s="67">
        <f t="shared" si="10"/>
        <v>2.8493544605702976E-2</v>
      </c>
      <c r="W34" s="100">
        <f t="shared" si="11"/>
        <v>1.8995696403801984E-2</v>
      </c>
    </row>
    <row r="35" spans="2:23">
      <c r="B35" s="96">
        <f>Amnt_Deposited!B30</f>
        <v>2016</v>
      </c>
      <c r="C35" s="99">
        <f>Amnt_Deposited!C30</f>
        <v>0.60418288916999996</v>
      </c>
      <c r="D35" s="418">
        <f>Dry_Matter_Content!C22</f>
        <v>0.59</v>
      </c>
      <c r="E35" s="284">
        <f>MCF!R34</f>
        <v>0.8</v>
      </c>
      <c r="F35" s="67">
        <f t="shared" si="5"/>
        <v>5.4183121500765596E-2</v>
      </c>
      <c r="G35" s="67">
        <f t="shared" si="0"/>
        <v>5.4183121500765596E-2</v>
      </c>
      <c r="H35" s="67">
        <f t="shared" si="1"/>
        <v>0</v>
      </c>
      <c r="I35" s="67">
        <f t="shared" si="2"/>
        <v>0.14838220458481632</v>
      </c>
      <c r="J35" s="67">
        <f t="shared" si="3"/>
        <v>4.6329435555898149E-2</v>
      </c>
      <c r="K35" s="100">
        <f t="shared" si="6"/>
        <v>3.0886290370598764E-2</v>
      </c>
      <c r="O35" s="96">
        <f>Amnt_Deposited!B30</f>
        <v>2016</v>
      </c>
      <c r="P35" s="99">
        <f>Amnt_Deposited!C30</f>
        <v>0.60418288916999996</v>
      </c>
      <c r="Q35" s="284">
        <f>MCF!R34</f>
        <v>0.8</v>
      </c>
      <c r="R35" s="67">
        <f t="shared" si="4"/>
        <v>3.6250973350199993E-2</v>
      </c>
      <c r="S35" s="67">
        <f t="shared" si="7"/>
        <v>3.6250973350199993E-2</v>
      </c>
      <c r="T35" s="67">
        <f t="shared" si="8"/>
        <v>0</v>
      </c>
      <c r="U35" s="67">
        <f t="shared" si="9"/>
        <v>9.9274445529538125E-2</v>
      </c>
      <c r="V35" s="67">
        <f t="shared" si="10"/>
        <v>3.0996500148905991E-2</v>
      </c>
      <c r="W35" s="100">
        <f t="shared" si="11"/>
        <v>2.0664333432603994E-2</v>
      </c>
    </row>
    <row r="36" spans="2:23">
      <c r="B36" s="96">
        <f>Amnt_Deposited!B31</f>
        <v>2017</v>
      </c>
      <c r="C36" s="99">
        <f>Amnt_Deposited!C31</f>
        <v>0.59425675966042624</v>
      </c>
      <c r="D36" s="418">
        <f>Dry_Matter_Content!C23</f>
        <v>0.59</v>
      </c>
      <c r="E36" s="284">
        <f>MCF!R35</f>
        <v>0.8</v>
      </c>
      <c r="F36" s="67">
        <f t="shared" si="5"/>
        <v>5.3292946206347031E-2</v>
      </c>
      <c r="G36" s="67">
        <f t="shared" si="0"/>
        <v>5.3292946206347031E-2</v>
      </c>
      <c r="H36" s="67">
        <f t="shared" si="1"/>
        <v>0</v>
      </c>
      <c r="I36" s="67">
        <f t="shared" si="2"/>
        <v>0.15275651241451077</v>
      </c>
      <c r="J36" s="67">
        <f t="shared" si="3"/>
        <v>4.8918638376652591E-2</v>
      </c>
      <c r="K36" s="100">
        <f t="shared" si="6"/>
        <v>3.2612425584435056E-2</v>
      </c>
      <c r="O36" s="96">
        <f>Amnt_Deposited!B31</f>
        <v>2017</v>
      </c>
      <c r="P36" s="99">
        <f>Amnt_Deposited!C31</f>
        <v>0.59425675966042624</v>
      </c>
      <c r="Q36" s="284">
        <f>MCF!R35</f>
        <v>0.8</v>
      </c>
      <c r="R36" s="67">
        <f t="shared" si="4"/>
        <v>3.5655405579625571E-2</v>
      </c>
      <c r="S36" s="67">
        <f t="shared" si="7"/>
        <v>3.5655405579625571E-2</v>
      </c>
      <c r="T36" s="67">
        <f t="shared" si="8"/>
        <v>0</v>
      </c>
      <c r="U36" s="67">
        <f t="shared" si="9"/>
        <v>0.10220105647714814</v>
      </c>
      <c r="V36" s="67">
        <f t="shared" si="10"/>
        <v>3.2728794632015563E-2</v>
      </c>
      <c r="W36" s="100">
        <f t="shared" si="11"/>
        <v>2.1819196421343709E-2</v>
      </c>
    </row>
    <row r="37" spans="2:23">
      <c r="B37" s="96">
        <f>Amnt_Deposited!B32</f>
        <v>2018</v>
      </c>
      <c r="C37" s="99">
        <f>Amnt_Deposited!C32</f>
        <v>0.58352470077360397</v>
      </c>
      <c r="D37" s="418">
        <f>Dry_Matter_Content!C24</f>
        <v>0.59</v>
      </c>
      <c r="E37" s="284">
        <f>MCF!R36</f>
        <v>0.8</v>
      </c>
      <c r="F37" s="67">
        <f t="shared" si="5"/>
        <v>5.23304951653768E-2</v>
      </c>
      <c r="G37" s="67">
        <f t="shared" si="0"/>
        <v>5.23304951653768E-2</v>
      </c>
      <c r="H37" s="67">
        <f t="shared" si="1"/>
        <v>0</v>
      </c>
      <c r="I37" s="67">
        <f t="shared" si="2"/>
        <v>0.15472624759931536</v>
      </c>
      <c r="J37" s="67">
        <f t="shared" si="3"/>
        <v>5.0360759980572198E-2</v>
      </c>
      <c r="K37" s="100">
        <f t="shared" si="6"/>
        <v>3.3573839987048132E-2</v>
      </c>
      <c r="O37" s="96">
        <f>Amnt_Deposited!B32</f>
        <v>2018</v>
      </c>
      <c r="P37" s="99">
        <f>Amnt_Deposited!C32</f>
        <v>0.58352470077360397</v>
      </c>
      <c r="Q37" s="284">
        <f>MCF!R36</f>
        <v>0.8</v>
      </c>
      <c r="R37" s="67">
        <f t="shared" si="4"/>
        <v>3.5011482046416235E-2</v>
      </c>
      <c r="S37" s="67">
        <f t="shared" si="7"/>
        <v>3.5011482046416235E-2</v>
      </c>
      <c r="T37" s="67">
        <f t="shared" si="8"/>
        <v>0</v>
      </c>
      <c r="U37" s="67">
        <f t="shared" si="9"/>
        <v>0.10351889892906915</v>
      </c>
      <c r="V37" s="67">
        <f t="shared" si="10"/>
        <v>3.3693639594495221E-2</v>
      </c>
      <c r="W37" s="100">
        <f t="shared" si="11"/>
        <v>2.2462426396330146E-2</v>
      </c>
    </row>
    <row r="38" spans="2:23">
      <c r="B38" s="96">
        <f>Amnt_Deposited!B33</f>
        <v>2019</v>
      </c>
      <c r="C38" s="99">
        <f>Amnt_Deposited!C33</f>
        <v>0.57296687709085259</v>
      </c>
      <c r="D38" s="418">
        <f>Dry_Matter_Content!C25</f>
        <v>0.59</v>
      </c>
      <c r="E38" s="284">
        <f>MCF!R37</f>
        <v>0.8</v>
      </c>
      <c r="F38" s="67">
        <f t="shared" si="5"/>
        <v>5.1383669537507663E-2</v>
      </c>
      <c r="G38" s="67">
        <f t="shared" si="0"/>
        <v>5.1383669537507663E-2</v>
      </c>
      <c r="H38" s="67">
        <f t="shared" si="1"/>
        <v>0</v>
      </c>
      <c r="I38" s="67">
        <f t="shared" si="2"/>
        <v>0.15509977495120247</v>
      </c>
      <c r="J38" s="67">
        <f t="shared" si="3"/>
        <v>5.1010142185620555E-2</v>
      </c>
      <c r="K38" s="100">
        <f t="shared" si="6"/>
        <v>3.400676145708037E-2</v>
      </c>
      <c r="O38" s="96">
        <f>Amnt_Deposited!B33</f>
        <v>2019</v>
      </c>
      <c r="P38" s="99">
        <f>Amnt_Deposited!C33</f>
        <v>0.57296687709085259</v>
      </c>
      <c r="Q38" s="284">
        <f>MCF!R37</f>
        <v>0.8</v>
      </c>
      <c r="R38" s="67">
        <f t="shared" si="4"/>
        <v>3.4378012625451156E-2</v>
      </c>
      <c r="S38" s="67">
        <f t="shared" si="7"/>
        <v>3.4378012625451156E-2</v>
      </c>
      <c r="T38" s="67">
        <f t="shared" si="8"/>
        <v>0</v>
      </c>
      <c r="U38" s="67">
        <f t="shared" si="9"/>
        <v>0.1037688057211435</v>
      </c>
      <c r="V38" s="67">
        <f t="shared" si="10"/>
        <v>3.4128105833376825E-2</v>
      </c>
      <c r="W38" s="100">
        <f t="shared" si="11"/>
        <v>2.275207055558455E-2</v>
      </c>
    </row>
    <row r="39" spans="2:23">
      <c r="B39" s="96">
        <f>Amnt_Deposited!B34</f>
        <v>2020</v>
      </c>
      <c r="C39" s="99">
        <f>Amnt_Deposited!C34</f>
        <v>0.56258107408389402</v>
      </c>
      <c r="D39" s="418">
        <f>Dry_Matter_Content!C26</f>
        <v>0.59</v>
      </c>
      <c r="E39" s="284">
        <f>MCF!R38</f>
        <v>0.8</v>
      </c>
      <c r="F39" s="67">
        <f t="shared" si="5"/>
        <v>5.0452270723843611E-2</v>
      </c>
      <c r="G39" s="67">
        <f t="shared" si="0"/>
        <v>5.0452270723843611E-2</v>
      </c>
      <c r="H39" s="67">
        <f t="shared" si="1"/>
        <v>0</v>
      </c>
      <c r="I39" s="67">
        <f t="shared" si="2"/>
        <v>0.15441875900925095</v>
      </c>
      <c r="J39" s="67">
        <f t="shared" si="3"/>
        <v>5.1133286665795134E-2</v>
      </c>
      <c r="K39" s="100">
        <f t="shared" si="6"/>
        <v>3.4088857777196752E-2</v>
      </c>
      <c r="O39" s="96">
        <f>Amnt_Deposited!B34</f>
        <v>2020</v>
      </c>
      <c r="P39" s="99">
        <f>Amnt_Deposited!C34</f>
        <v>0.56258107408389402</v>
      </c>
      <c r="Q39" s="284">
        <f>MCF!R38</f>
        <v>0.8</v>
      </c>
      <c r="R39" s="67">
        <f t="shared" si="4"/>
        <v>3.3754864445033637E-2</v>
      </c>
      <c r="S39" s="67">
        <f t="shared" si="7"/>
        <v>3.3754864445033637E-2</v>
      </c>
      <c r="T39" s="67">
        <f t="shared" si="8"/>
        <v>0</v>
      </c>
      <c r="U39" s="67">
        <f t="shared" si="9"/>
        <v>0.10331317507309387</v>
      </c>
      <c r="V39" s="67">
        <f t="shared" si="10"/>
        <v>3.4210495093083278E-2</v>
      </c>
      <c r="W39" s="100">
        <f t="shared" si="11"/>
        <v>2.2806996728722183E-2</v>
      </c>
    </row>
    <row r="40" spans="2:23">
      <c r="B40" s="96">
        <f>Amnt_Deposited!B35</f>
        <v>2021</v>
      </c>
      <c r="C40" s="99">
        <f>Amnt_Deposited!C35</f>
        <v>0.55236508394220718</v>
      </c>
      <c r="D40" s="418">
        <f>Dry_Matter_Content!C27</f>
        <v>0.59</v>
      </c>
      <c r="E40" s="284">
        <f>MCF!R39</f>
        <v>0.8</v>
      </c>
      <c r="F40" s="67">
        <f t="shared" si="5"/>
        <v>4.9536100727937148E-2</v>
      </c>
      <c r="G40" s="67">
        <f t="shared" si="0"/>
        <v>4.9536100727937148E-2</v>
      </c>
      <c r="H40" s="67">
        <f t="shared" si="1"/>
        <v>0</v>
      </c>
      <c r="I40" s="67">
        <f t="shared" si="2"/>
        <v>0.15304609037578454</v>
      </c>
      <c r="J40" s="67">
        <f t="shared" si="3"/>
        <v>5.0908769361403559E-2</v>
      </c>
      <c r="K40" s="100">
        <f t="shared" si="6"/>
        <v>3.3939179574269035E-2</v>
      </c>
      <c r="O40" s="96">
        <f>Amnt_Deposited!B35</f>
        <v>2021</v>
      </c>
      <c r="P40" s="99">
        <f>Amnt_Deposited!C35</f>
        <v>0.55236508394220718</v>
      </c>
      <c r="Q40" s="284">
        <f>MCF!R39</f>
        <v>0.8</v>
      </c>
      <c r="R40" s="67">
        <f t="shared" si="4"/>
        <v>3.3141905036532436E-2</v>
      </c>
      <c r="S40" s="67">
        <f t="shared" si="7"/>
        <v>3.3141905036532436E-2</v>
      </c>
      <c r="T40" s="67">
        <f t="shared" si="8"/>
        <v>0</v>
      </c>
      <c r="U40" s="67">
        <f t="shared" si="9"/>
        <v>0.10239479730761678</v>
      </c>
      <c r="V40" s="67">
        <f t="shared" si="10"/>
        <v>3.4060282802009526E-2</v>
      </c>
      <c r="W40" s="100">
        <f t="shared" si="11"/>
        <v>2.2706855201339683E-2</v>
      </c>
    </row>
    <row r="41" spans="2:23">
      <c r="B41" s="96">
        <f>Amnt_Deposited!B36</f>
        <v>2022</v>
      </c>
      <c r="C41" s="99">
        <f>Amnt_Deposited!C36</f>
        <v>0.54231670650766062</v>
      </c>
      <c r="D41" s="418">
        <f>Dry_Matter_Content!C28</f>
        <v>0.59</v>
      </c>
      <c r="E41" s="284">
        <f>MCF!R40</f>
        <v>0.8</v>
      </c>
      <c r="F41" s="67">
        <f t="shared" si="5"/>
        <v>4.8634962239607005E-2</v>
      </c>
      <c r="G41" s="67">
        <f t="shared" si="0"/>
        <v>4.8634962239607005E-2</v>
      </c>
      <c r="H41" s="67">
        <f t="shared" si="1"/>
        <v>0</v>
      </c>
      <c r="I41" s="67">
        <f t="shared" si="2"/>
        <v>0.15122482458587749</v>
      </c>
      <c r="J41" s="67">
        <f t="shared" si="3"/>
        <v>5.0456228029514029E-2</v>
      </c>
      <c r="K41" s="100">
        <f t="shared" si="6"/>
        <v>3.3637485353009353E-2</v>
      </c>
      <c r="O41" s="96">
        <f>Amnt_Deposited!B36</f>
        <v>2022</v>
      </c>
      <c r="P41" s="99">
        <f>Amnt_Deposited!C36</f>
        <v>0.54231670650766062</v>
      </c>
      <c r="Q41" s="284">
        <f>MCF!R40</f>
        <v>0.8</v>
      </c>
      <c r="R41" s="67">
        <f t="shared" si="4"/>
        <v>3.2539002390459641E-2</v>
      </c>
      <c r="S41" s="67">
        <f t="shared" si="7"/>
        <v>3.2539002390459641E-2</v>
      </c>
      <c r="T41" s="67">
        <f t="shared" si="8"/>
        <v>0</v>
      </c>
      <c r="U41" s="67">
        <f t="shared" si="9"/>
        <v>0.10117628763551129</v>
      </c>
      <c r="V41" s="67">
        <f t="shared" si="10"/>
        <v>3.3757512062565144E-2</v>
      </c>
      <c r="W41" s="100">
        <f t="shared" si="11"/>
        <v>2.2505008041710094E-2</v>
      </c>
    </row>
    <row r="42" spans="2:23">
      <c r="B42" s="96">
        <f>Amnt_Deposited!B37</f>
        <v>2023</v>
      </c>
      <c r="C42" s="99">
        <f>Amnt_Deposited!C37</f>
        <v>0.53243375016085026</v>
      </c>
      <c r="D42" s="418">
        <f>Dry_Matter_Content!C29</f>
        <v>0.59</v>
      </c>
      <c r="E42" s="284">
        <f>MCF!R41</f>
        <v>0.8</v>
      </c>
      <c r="F42" s="67">
        <f t="shared" si="5"/>
        <v>4.7748658714425053E-2</v>
      </c>
      <c r="G42" s="67">
        <f t="shared" si="0"/>
        <v>4.7748658714425053E-2</v>
      </c>
      <c r="H42" s="67">
        <f t="shared" si="1"/>
        <v>0</v>
      </c>
      <c r="I42" s="67">
        <f t="shared" si="2"/>
        <v>0.14911769009256193</v>
      </c>
      <c r="J42" s="67">
        <f t="shared" si="3"/>
        <v>4.9855793207740612E-2</v>
      </c>
      <c r="K42" s="100">
        <f t="shared" si="6"/>
        <v>3.3237195471827075E-2</v>
      </c>
      <c r="O42" s="96">
        <f>Amnt_Deposited!B37</f>
        <v>2023</v>
      </c>
      <c r="P42" s="99">
        <f>Amnt_Deposited!C37</f>
        <v>0.53243375016085026</v>
      </c>
      <c r="Q42" s="284">
        <f>MCF!R41</f>
        <v>0.8</v>
      </c>
      <c r="R42" s="67">
        <f t="shared" si="4"/>
        <v>3.1946025009651012E-2</v>
      </c>
      <c r="S42" s="67">
        <f t="shared" si="7"/>
        <v>3.1946025009651012E-2</v>
      </c>
      <c r="T42" s="67">
        <f t="shared" si="8"/>
        <v>0</v>
      </c>
      <c r="U42" s="67">
        <f t="shared" si="9"/>
        <v>9.9766518795202014E-2</v>
      </c>
      <c r="V42" s="67">
        <f t="shared" si="10"/>
        <v>3.3355793849960277E-2</v>
      </c>
      <c r="W42" s="100">
        <f t="shared" si="11"/>
        <v>2.2237195899973517E-2</v>
      </c>
    </row>
    <row r="43" spans="2:23">
      <c r="B43" s="96">
        <f>Amnt_Deposited!B38</f>
        <v>2024</v>
      </c>
      <c r="C43" s="99">
        <f>Amnt_Deposited!C38</f>
        <v>0.52271403266091376</v>
      </c>
      <c r="D43" s="418">
        <f>Dry_Matter_Content!C30</f>
        <v>0.59</v>
      </c>
      <c r="E43" s="284">
        <f>MCF!R42</f>
        <v>0.8</v>
      </c>
      <c r="F43" s="67">
        <f t="shared" si="5"/>
        <v>4.6876994449030748E-2</v>
      </c>
      <c r="G43" s="67">
        <f t="shared" si="0"/>
        <v>4.6876994449030748E-2</v>
      </c>
      <c r="H43" s="67">
        <f t="shared" si="1"/>
        <v>0</v>
      </c>
      <c r="I43" s="67">
        <f t="shared" si="2"/>
        <v>0.14683357133660507</v>
      </c>
      <c r="J43" s="67">
        <f t="shared" si="3"/>
        <v>4.9161113204987616E-2</v>
      </c>
      <c r="K43" s="100">
        <f t="shared" si="6"/>
        <v>3.277407546999174E-2</v>
      </c>
      <c r="O43" s="96">
        <f>Amnt_Deposited!B38</f>
        <v>2024</v>
      </c>
      <c r="P43" s="99">
        <f>Amnt_Deposited!C38</f>
        <v>0.52271403266091376</v>
      </c>
      <c r="Q43" s="284">
        <f>MCF!R42</f>
        <v>0.8</v>
      </c>
      <c r="R43" s="67">
        <f t="shared" si="4"/>
        <v>3.1362841959654823E-2</v>
      </c>
      <c r="S43" s="67">
        <f t="shared" si="7"/>
        <v>3.1362841959654823E-2</v>
      </c>
      <c r="T43" s="67">
        <f t="shared" si="8"/>
        <v>0</v>
      </c>
      <c r="U43" s="67">
        <f t="shared" si="9"/>
        <v>9.8238339431270111E-2</v>
      </c>
      <c r="V43" s="67">
        <f t="shared" si="10"/>
        <v>3.2891021323586726E-2</v>
      </c>
      <c r="W43" s="100">
        <f t="shared" si="11"/>
        <v>2.1927347549057816E-2</v>
      </c>
    </row>
    <row r="44" spans="2:23">
      <c r="B44" s="96">
        <f>Amnt_Deposited!B39</f>
        <v>2025</v>
      </c>
      <c r="C44" s="99">
        <f>Amnt_Deposited!C39</f>
        <v>0.51315538194053323</v>
      </c>
      <c r="D44" s="418">
        <f>Dry_Matter_Content!C31</f>
        <v>0.59</v>
      </c>
      <c r="E44" s="284">
        <f>MCF!R43</f>
        <v>0.8</v>
      </c>
      <c r="F44" s="67">
        <f t="shared" si="5"/>
        <v>4.6019774652427022E-2</v>
      </c>
      <c r="G44" s="67">
        <f t="shared" si="0"/>
        <v>4.6019774652427022E-2</v>
      </c>
      <c r="H44" s="67">
        <f t="shared" si="1"/>
        <v>0</v>
      </c>
      <c r="I44" s="67">
        <f t="shared" si="2"/>
        <v>0.14444526095035748</v>
      </c>
      <c r="J44" s="67">
        <f t="shared" si="3"/>
        <v>4.8408085038674629E-2</v>
      </c>
      <c r="K44" s="100">
        <f t="shared" si="6"/>
        <v>3.2272056692449751E-2</v>
      </c>
      <c r="O44" s="96">
        <f>Amnt_Deposited!B39</f>
        <v>2025</v>
      </c>
      <c r="P44" s="99">
        <f>Amnt_Deposited!C39</f>
        <v>0.51315538194053323</v>
      </c>
      <c r="Q44" s="284">
        <f>MCF!R43</f>
        <v>0.8</v>
      </c>
      <c r="R44" s="67">
        <f t="shared" si="4"/>
        <v>3.0789322916431994E-2</v>
      </c>
      <c r="S44" s="67">
        <f t="shared" si="7"/>
        <v>3.0789322916431994E-2</v>
      </c>
      <c r="T44" s="67">
        <f t="shared" si="8"/>
        <v>0</v>
      </c>
      <c r="U44" s="67">
        <f t="shared" si="9"/>
        <v>9.6640451126465743E-2</v>
      </c>
      <c r="V44" s="67">
        <f t="shared" si="10"/>
        <v>3.2387211221236369E-2</v>
      </c>
      <c r="W44" s="100">
        <f t="shared" si="11"/>
        <v>2.1591474147490911E-2</v>
      </c>
    </row>
    <row r="45" spans="2:23">
      <c r="B45" s="96">
        <f>Amnt_Deposited!B40</f>
        <v>2026</v>
      </c>
      <c r="C45" s="99">
        <f>Amnt_Deposited!C40</f>
        <v>0.50375563685778246</v>
      </c>
      <c r="D45" s="418">
        <f>Dry_Matter_Content!C32</f>
        <v>0.59</v>
      </c>
      <c r="E45" s="284">
        <f>MCF!R44</f>
        <v>0.8</v>
      </c>
      <c r="F45" s="67">
        <f t="shared" si="5"/>
        <v>4.5176805513405929E-2</v>
      </c>
      <c r="G45" s="67">
        <f t="shared" si="0"/>
        <v>4.5176805513405929E-2</v>
      </c>
      <c r="H45" s="67">
        <f t="shared" si="1"/>
        <v>0</v>
      </c>
      <c r="I45" s="67">
        <f t="shared" si="2"/>
        <v>0.14200135948327949</v>
      </c>
      <c r="J45" s="67">
        <f t="shared" si="3"/>
        <v>4.7620706980483915E-2</v>
      </c>
      <c r="K45" s="100">
        <f t="shared" si="6"/>
        <v>3.1747137986989277E-2</v>
      </c>
      <c r="O45" s="96">
        <f>Amnt_Deposited!B40</f>
        <v>2026</v>
      </c>
      <c r="P45" s="99">
        <f>Amnt_Deposited!C40</f>
        <v>0.50375563685778246</v>
      </c>
      <c r="Q45" s="284">
        <f>MCF!R44</f>
        <v>0.8</v>
      </c>
      <c r="R45" s="67">
        <f t="shared" si="4"/>
        <v>3.0225338211466946E-2</v>
      </c>
      <c r="S45" s="67">
        <f t="shared" si="7"/>
        <v>3.0225338211466946E-2</v>
      </c>
      <c r="T45" s="67">
        <f t="shared" si="8"/>
        <v>0</v>
      </c>
      <c r="U45" s="67">
        <f t="shared" si="9"/>
        <v>9.5005369859464409E-2</v>
      </c>
      <c r="V45" s="67">
        <f t="shared" si="10"/>
        <v>3.1860419478468273E-2</v>
      </c>
      <c r="W45" s="100">
        <f t="shared" si="11"/>
        <v>2.1240279652312181E-2</v>
      </c>
    </row>
    <row r="46" spans="2:23">
      <c r="B46" s="96">
        <f>Amnt_Deposited!B41</f>
        <v>2027</v>
      </c>
      <c r="C46" s="99">
        <f>Amnt_Deposited!C41</f>
        <v>0.49451264790642407</v>
      </c>
      <c r="D46" s="418">
        <f>Dry_Matter_Content!C33</f>
        <v>0.59</v>
      </c>
      <c r="E46" s="284">
        <f>MCF!R45</f>
        <v>0.8</v>
      </c>
      <c r="F46" s="67">
        <f t="shared" si="5"/>
        <v>4.4347894264248115E-2</v>
      </c>
      <c r="G46" s="67">
        <f t="shared" si="0"/>
        <v>4.4347894264248115E-2</v>
      </c>
      <c r="H46" s="67">
        <f t="shared" si="1"/>
        <v>0</v>
      </c>
      <c r="I46" s="67">
        <f t="shared" si="2"/>
        <v>0.1395342520902034</v>
      </c>
      <c r="J46" s="67">
        <f t="shared" si="3"/>
        <v>4.6815001657324211E-2</v>
      </c>
      <c r="K46" s="100">
        <f t="shared" si="6"/>
        <v>3.1210001104882805E-2</v>
      </c>
      <c r="O46" s="96">
        <f>Amnt_Deposited!B41</f>
        <v>2027</v>
      </c>
      <c r="P46" s="99">
        <f>Amnt_Deposited!C41</f>
        <v>0.49451264790642407</v>
      </c>
      <c r="Q46" s="284">
        <f>MCF!R45</f>
        <v>0.8</v>
      </c>
      <c r="R46" s="67">
        <f t="shared" si="4"/>
        <v>2.9670758874385444E-2</v>
      </c>
      <c r="S46" s="67">
        <f t="shared" si="7"/>
        <v>2.9670758874385444E-2</v>
      </c>
      <c r="T46" s="67">
        <f t="shared" si="8"/>
        <v>0</v>
      </c>
      <c r="U46" s="67">
        <f t="shared" si="9"/>
        <v>9.3354762772214564E-2</v>
      </c>
      <c r="V46" s="67">
        <f t="shared" si="10"/>
        <v>3.1321365961635282E-2</v>
      </c>
      <c r="W46" s="100">
        <f t="shared" si="11"/>
        <v>2.0880910641090187E-2</v>
      </c>
    </row>
    <row r="47" spans="2:23">
      <c r="B47" s="96">
        <f>Amnt_Deposited!B42</f>
        <v>2028</v>
      </c>
      <c r="C47" s="99">
        <f>Amnt_Deposited!C42</f>
        <v>0.48542427788620868</v>
      </c>
      <c r="D47" s="418">
        <f>Dry_Matter_Content!C34</f>
        <v>0.59</v>
      </c>
      <c r="E47" s="284">
        <f>MCF!R46</f>
        <v>0.8</v>
      </c>
      <c r="F47" s="67">
        <f t="shared" si="5"/>
        <v>4.3532849240835191E-2</v>
      </c>
      <c r="G47" s="67">
        <f t="shared" si="0"/>
        <v>4.3532849240835191E-2</v>
      </c>
      <c r="H47" s="67">
        <f t="shared" si="1"/>
        <v>0</v>
      </c>
      <c r="I47" s="67">
        <f t="shared" si="2"/>
        <v>0.13706545552548882</v>
      </c>
      <c r="J47" s="67">
        <f t="shared" si="3"/>
        <v>4.6001645805549753E-2</v>
      </c>
      <c r="K47" s="100">
        <f t="shared" si="6"/>
        <v>3.0667763870366502E-2</v>
      </c>
      <c r="O47" s="96">
        <f>Amnt_Deposited!B42</f>
        <v>2028</v>
      </c>
      <c r="P47" s="99">
        <f>Amnt_Deposited!C42</f>
        <v>0.48542427788620868</v>
      </c>
      <c r="Q47" s="284">
        <f>MCF!R46</f>
        <v>0.8</v>
      </c>
      <c r="R47" s="67">
        <f t="shared" si="4"/>
        <v>2.9125456673172519E-2</v>
      </c>
      <c r="S47" s="67">
        <f t="shared" si="7"/>
        <v>2.9125456673172519E-2</v>
      </c>
      <c r="T47" s="67">
        <f t="shared" si="8"/>
        <v>0</v>
      </c>
      <c r="U47" s="67">
        <f t="shared" si="9"/>
        <v>9.1703025552289569E-2</v>
      </c>
      <c r="V47" s="67">
        <f t="shared" si="10"/>
        <v>3.077719389309751E-2</v>
      </c>
      <c r="W47" s="100">
        <f t="shared" si="11"/>
        <v>2.0518129262065005E-2</v>
      </c>
    </row>
    <row r="48" spans="2:23">
      <c r="B48" s="96">
        <f>Amnt_Deposited!B43</f>
        <v>2029</v>
      </c>
      <c r="C48" s="99">
        <f>Amnt_Deposited!C43</f>
        <v>0.47648840253467545</v>
      </c>
      <c r="D48" s="418">
        <f>Dry_Matter_Content!C35</f>
        <v>0.59</v>
      </c>
      <c r="E48" s="284">
        <f>MCF!R47</f>
        <v>0.8</v>
      </c>
      <c r="F48" s="67">
        <f t="shared" si="5"/>
        <v>4.2731479939309695E-2</v>
      </c>
      <c r="G48" s="67">
        <f t="shared" si="0"/>
        <v>4.2731479939309695E-2</v>
      </c>
      <c r="H48" s="67">
        <f t="shared" si="1"/>
        <v>0</v>
      </c>
      <c r="I48" s="67">
        <f t="shared" si="2"/>
        <v>0.13460920239705124</v>
      </c>
      <c r="J48" s="67">
        <f t="shared" si="3"/>
        <v>4.5187733067747281E-2</v>
      </c>
      <c r="K48" s="100">
        <f t="shared" si="6"/>
        <v>3.0125155378498185E-2</v>
      </c>
      <c r="O48" s="96">
        <f>Amnt_Deposited!B43</f>
        <v>2029</v>
      </c>
      <c r="P48" s="99">
        <f>Amnt_Deposited!C43</f>
        <v>0.47648840253467545</v>
      </c>
      <c r="Q48" s="284">
        <f>MCF!R47</f>
        <v>0.8</v>
      </c>
      <c r="R48" s="67">
        <f t="shared" si="4"/>
        <v>2.8589304152080525E-2</v>
      </c>
      <c r="S48" s="67">
        <f t="shared" si="7"/>
        <v>2.8589304152080525E-2</v>
      </c>
      <c r="T48" s="67">
        <f t="shared" si="8"/>
        <v>0</v>
      </c>
      <c r="U48" s="67">
        <f t="shared" si="9"/>
        <v>9.0059680461898675E-2</v>
      </c>
      <c r="V48" s="67">
        <f t="shared" si="10"/>
        <v>3.0232649242471415E-2</v>
      </c>
      <c r="W48" s="100">
        <f t="shared" si="11"/>
        <v>2.0155099494980941E-2</v>
      </c>
    </row>
    <row r="49" spans="2:23">
      <c r="B49" s="96">
        <f>Amnt_Deposited!B44</f>
        <v>2030</v>
      </c>
      <c r="C49" s="99">
        <f>Amnt_Deposited!C44</f>
        <v>0.46772296200000002</v>
      </c>
      <c r="D49" s="418">
        <f>Dry_Matter_Content!C36</f>
        <v>0.59</v>
      </c>
      <c r="E49" s="284">
        <f>MCF!R48</f>
        <v>0.8</v>
      </c>
      <c r="F49" s="67">
        <f t="shared" si="5"/>
        <v>4.1945395232160003E-2</v>
      </c>
      <c r="G49" s="67">
        <f t="shared" si="0"/>
        <v>4.1945395232160003E-2</v>
      </c>
      <c r="H49" s="67">
        <f t="shared" si="1"/>
        <v>0</v>
      </c>
      <c r="I49" s="67">
        <f t="shared" si="2"/>
        <v>0.13217664197977208</v>
      </c>
      <c r="J49" s="67">
        <f t="shared" si="3"/>
        <v>4.4377955649439159E-2</v>
      </c>
      <c r="K49" s="100">
        <f t="shared" si="6"/>
        <v>2.9585303766292773E-2</v>
      </c>
      <c r="O49" s="96">
        <f>Amnt_Deposited!B44</f>
        <v>2030</v>
      </c>
      <c r="P49" s="99">
        <f>Amnt_Deposited!C44</f>
        <v>0.46772296200000002</v>
      </c>
      <c r="Q49" s="284">
        <f>MCF!R48</f>
        <v>0.8</v>
      </c>
      <c r="R49" s="67">
        <f t="shared" si="4"/>
        <v>2.8063377720000001E-2</v>
      </c>
      <c r="S49" s="67">
        <f t="shared" si="7"/>
        <v>2.8063377720000001E-2</v>
      </c>
      <c r="T49" s="67">
        <f t="shared" si="8"/>
        <v>0</v>
      </c>
      <c r="U49" s="67">
        <f t="shared" si="9"/>
        <v>8.8432186873174889E-2</v>
      </c>
      <c r="V49" s="67">
        <f t="shared" si="10"/>
        <v>2.9690871308723787E-2</v>
      </c>
      <c r="W49" s="100">
        <f t="shared" si="11"/>
        <v>1.9793914205815857E-2</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8.8600652736717037E-2</v>
      </c>
      <c r="J50" s="67">
        <f t="shared" si="3"/>
        <v>4.3575989243055044E-2</v>
      </c>
      <c r="K50" s="100">
        <f t="shared" si="6"/>
        <v>2.9050659495370029E-2</v>
      </c>
      <c r="O50" s="96">
        <f>Amnt_Deposited!B45</f>
        <v>2031</v>
      </c>
      <c r="P50" s="99">
        <f>Amnt_Deposited!C45</f>
        <v>0</v>
      </c>
      <c r="Q50" s="284">
        <f>MCF!R49</f>
        <v>0.8</v>
      </c>
      <c r="R50" s="67">
        <f t="shared" si="4"/>
        <v>0</v>
      </c>
      <c r="S50" s="67">
        <f t="shared" si="7"/>
        <v>0</v>
      </c>
      <c r="T50" s="67">
        <f t="shared" si="8"/>
        <v>0</v>
      </c>
      <c r="U50" s="67">
        <f t="shared" si="9"/>
        <v>5.9277867575858852E-2</v>
      </c>
      <c r="V50" s="67">
        <f t="shared" si="10"/>
        <v>2.9154319297316038E-2</v>
      </c>
      <c r="W50" s="100">
        <f t="shared" si="11"/>
        <v>1.9436212864877359E-2</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5.9390793621263857E-2</v>
      </c>
      <c r="J51" s="67">
        <f t="shared" ref="J51:J82" si="16">I50*(1-$K$10)+H51</f>
        <v>2.9209859115453179E-2</v>
      </c>
      <c r="K51" s="100">
        <f t="shared" si="6"/>
        <v>1.9473239410302118E-2</v>
      </c>
      <c r="O51" s="96">
        <f>Amnt_Deposited!B46</f>
        <v>2032</v>
      </c>
      <c r="P51" s="99">
        <f>Amnt_Deposited!C46</f>
        <v>0</v>
      </c>
      <c r="Q51" s="284">
        <f>MCF!R50</f>
        <v>0.8</v>
      </c>
      <c r="R51" s="67">
        <f t="shared" ref="R51:R82" si="17">P51*$W$6*DOCF*Q51</f>
        <v>0</v>
      </c>
      <c r="S51" s="67">
        <f t="shared" si="7"/>
        <v>0</v>
      </c>
      <c r="T51" s="67">
        <f t="shared" si="8"/>
        <v>0</v>
      </c>
      <c r="U51" s="67">
        <f t="shared" si="9"/>
        <v>3.9735142922344237E-2</v>
      </c>
      <c r="V51" s="67">
        <f t="shared" si="10"/>
        <v>1.9542724653514615E-2</v>
      </c>
      <c r="W51" s="100">
        <f t="shared" si="11"/>
        <v>1.3028483102343075E-2</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3.9810839514298743E-2</v>
      </c>
      <c r="J52" s="67">
        <f t="shared" si="16"/>
        <v>1.9579954106965114E-2</v>
      </c>
      <c r="K52" s="100">
        <f t="shared" si="6"/>
        <v>1.3053302737976741E-2</v>
      </c>
      <c r="O52" s="96">
        <f>Amnt_Deposited!B47</f>
        <v>2033</v>
      </c>
      <c r="P52" s="99">
        <f>Amnt_Deposited!C47</f>
        <v>0</v>
      </c>
      <c r="Q52" s="284">
        <f>MCF!R51</f>
        <v>0.8</v>
      </c>
      <c r="R52" s="67">
        <f t="shared" si="17"/>
        <v>0</v>
      </c>
      <c r="S52" s="67">
        <f t="shared" si="7"/>
        <v>0</v>
      </c>
      <c r="T52" s="67">
        <f t="shared" si="8"/>
        <v>0</v>
      </c>
      <c r="U52" s="67">
        <f t="shared" si="9"/>
        <v>2.6635262832938496E-2</v>
      </c>
      <c r="V52" s="67">
        <f t="shared" si="10"/>
        <v>1.3099880089405739E-2</v>
      </c>
      <c r="W52" s="100">
        <f t="shared" si="11"/>
        <v>8.7332533929371584E-3</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2.6686003775942182E-2</v>
      </c>
      <c r="J53" s="67">
        <f t="shared" si="16"/>
        <v>1.3124835738356561E-2</v>
      </c>
      <c r="K53" s="100">
        <f t="shared" si="6"/>
        <v>8.7498904922377069E-3</v>
      </c>
      <c r="O53" s="96">
        <f>Amnt_Deposited!B48</f>
        <v>2034</v>
      </c>
      <c r="P53" s="99">
        <f>Amnt_Deposited!C48</f>
        <v>0</v>
      </c>
      <c r="Q53" s="284">
        <f>MCF!R52</f>
        <v>0.8</v>
      </c>
      <c r="R53" s="67">
        <f t="shared" si="17"/>
        <v>0</v>
      </c>
      <c r="S53" s="67">
        <f t="shared" si="7"/>
        <v>0</v>
      </c>
      <c r="T53" s="67">
        <f t="shared" si="8"/>
        <v>0</v>
      </c>
      <c r="U53" s="67">
        <f t="shared" si="9"/>
        <v>1.7854150608346685E-2</v>
      </c>
      <c r="V53" s="67">
        <f t="shared" si="10"/>
        <v>8.7811122245918093E-3</v>
      </c>
      <c r="W53" s="100">
        <f t="shared" si="11"/>
        <v>5.8540748163945396E-3</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1.788816327959681E-2</v>
      </c>
      <c r="J54" s="67">
        <f t="shared" si="16"/>
        <v>8.797840496345374E-3</v>
      </c>
      <c r="K54" s="100">
        <f t="shared" si="6"/>
        <v>5.8652269975635824E-3</v>
      </c>
      <c r="O54" s="96">
        <f>Amnt_Deposited!B49</f>
        <v>2035</v>
      </c>
      <c r="P54" s="99">
        <f>Amnt_Deposited!C49</f>
        <v>0</v>
      </c>
      <c r="Q54" s="284">
        <f>MCF!R53</f>
        <v>0.8</v>
      </c>
      <c r="R54" s="67">
        <f t="shared" si="17"/>
        <v>0</v>
      </c>
      <c r="S54" s="67">
        <f t="shared" si="7"/>
        <v>0</v>
      </c>
      <c r="T54" s="67">
        <f t="shared" si="8"/>
        <v>0</v>
      </c>
      <c r="U54" s="67">
        <f t="shared" si="9"/>
        <v>1.1967995057714188E-2</v>
      </c>
      <c r="V54" s="67">
        <f t="shared" si="10"/>
        <v>5.8861555506324967E-3</v>
      </c>
      <c r="W54" s="100">
        <f t="shared" si="11"/>
        <v>3.9241037004216642E-3</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1.1990794433072367E-2</v>
      </c>
      <c r="J55" s="67">
        <f t="shared" si="16"/>
        <v>5.8973688465244435E-3</v>
      </c>
      <c r="K55" s="100">
        <f t="shared" si="6"/>
        <v>3.9315792310162957E-3</v>
      </c>
      <c r="O55" s="96">
        <f>Amnt_Deposited!B50</f>
        <v>2036</v>
      </c>
      <c r="P55" s="99">
        <f>Amnt_Deposited!C50</f>
        <v>0</v>
      </c>
      <c r="Q55" s="284">
        <f>MCF!R54</f>
        <v>0.8</v>
      </c>
      <c r="R55" s="67">
        <f t="shared" si="17"/>
        <v>0</v>
      </c>
      <c r="S55" s="67">
        <f t="shared" si="7"/>
        <v>0</v>
      </c>
      <c r="T55" s="67">
        <f t="shared" si="8"/>
        <v>0</v>
      </c>
      <c r="U55" s="67">
        <f t="shared" si="9"/>
        <v>8.0223869980412792E-3</v>
      </c>
      <c r="V55" s="67">
        <f t="shared" si="10"/>
        <v>3.9456080596729096E-3</v>
      </c>
      <c r="W55" s="100">
        <f t="shared" si="11"/>
        <v>2.6304053731152728E-3</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8.0376698763809564E-3</v>
      </c>
      <c r="J56" s="67">
        <f t="shared" si="16"/>
        <v>3.9531245566914106E-3</v>
      </c>
      <c r="K56" s="100">
        <f t="shared" si="6"/>
        <v>2.6354163711276067E-3</v>
      </c>
      <c r="O56" s="96">
        <f>Amnt_Deposited!B51</f>
        <v>2037</v>
      </c>
      <c r="P56" s="99">
        <f>Amnt_Deposited!C51</f>
        <v>0</v>
      </c>
      <c r="Q56" s="284">
        <f>MCF!R55</f>
        <v>0.8</v>
      </c>
      <c r="R56" s="67">
        <f t="shared" si="17"/>
        <v>0</v>
      </c>
      <c r="S56" s="67">
        <f t="shared" si="7"/>
        <v>0</v>
      </c>
      <c r="T56" s="67">
        <f t="shared" si="8"/>
        <v>0</v>
      </c>
      <c r="U56" s="67">
        <f t="shared" si="9"/>
        <v>5.3775668218427443E-3</v>
      </c>
      <c r="V56" s="67">
        <f t="shared" si="10"/>
        <v>2.6448201761985345E-3</v>
      </c>
      <c r="W56" s="100">
        <f t="shared" si="11"/>
        <v>1.7632134507990229E-3</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5.3878112415549542E-3</v>
      </c>
      <c r="J57" s="67">
        <f t="shared" si="16"/>
        <v>2.6498586348260023E-3</v>
      </c>
      <c r="K57" s="100">
        <f t="shared" si="6"/>
        <v>1.7665724232173348E-3</v>
      </c>
      <c r="O57" s="96">
        <f>Amnt_Deposited!B52</f>
        <v>2038</v>
      </c>
      <c r="P57" s="99">
        <f>Amnt_Deposited!C52</f>
        <v>0</v>
      </c>
      <c r="Q57" s="284">
        <f>MCF!R56</f>
        <v>0.8</v>
      </c>
      <c r="R57" s="67">
        <f t="shared" si="17"/>
        <v>0</v>
      </c>
      <c r="S57" s="67">
        <f t="shared" si="7"/>
        <v>0</v>
      </c>
      <c r="T57" s="67">
        <f t="shared" si="8"/>
        <v>0</v>
      </c>
      <c r="U57" s="67">
        <f t="shared" si="9"/>
        <v>3.6046908395773549E-3</v>
      </c>
      <c r="V57" s="67">
        <f t="shared" si="10"/>
        <v>1.7728759822653892E-3</v>
      </c>
      <c r="W57" s="100">
        <f t="shared" si="11"/>
        <v>1.1819173215102594E-3</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3.6115578794704518E-3</v>
      </c>
      <c r="J58" s="67">
        <f t="shared" si="16"/>
        <v>1.7762533620845021E-3</v>
      </c>
      <c r="K58" s="100">
        <f t="shared" si="6"/>
        <v>1.1841689080563348E-3</v>
      </c>
      <c r="O58" s="96">
        <f>Amnt_Deposited!B53</f>
        <v>2039</v>
      </c>
      <c r="P58" s="99">
        <f>Amnt_Deposited!C53</f>
        <v>0</v>
      </c>
      <c r="Q58" s="284">
        <f>MCF!R57</f>
        <v>0.8</v>
      </c>
      <c r="R58" s="67">
        <f t="shared" si="17"/>
        <v>0</v>
      </c>
      <c r="S58" s="67">
        <f t="shared" si="7"/>
        <v>0</v>
      </c>
      <c r="T58" s="67">
        <f t="shared" si="8"/>
        <v>0</v>
      </c>
      <c r="U58" s="67">
        <f t="shared" si="9"/>
        <v>2.41629652952974E-3</v>
      </c>
      <c r="V58" s="67">
        <f t="shared" si="10"/>
        <v>1.1883943100476149E-3</v>
      </c>
      <c r="W58" s="100">
        <f t="shared" si="11"/>
        <v>7.9226287336507661E-4</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2.420899644027009E-3</v>
      </c>
      <c r="J59" s="67">
        <f t="shared" si="16"/>
        <v>1.1906582354434426E-3</v>
      </c>
      <c r="K59" s="100">
        <f t="shared" si="6"/>
        <v>7.9377215696229504E-4</v>
      </c>
      <c r="O59" s="96">
        <f>Amnt_Deposited!B54</f>
        <v>2040</v>
      </c>
      <c r="P59" s="99">
        <f>Amnt_Deposited!C54</f>
        <v>0</v>
      </c>
      <c r="Q59" s="284">
        <f>MCF!R58</f>
        <v>0.8</v>
      </c>
      <c r="R59" s="67">
        <f t="shared" si="17"/>
        <v>0</v>
      </c>
      <c r="S59" s="67">
        <f t="shared" si="7"/>
        <v>0</v>
      </c>
      <c r="T59" s="67">
        <f t="shared" si="8"/>
        <v>0</v>
      </c>
      <c r="U59" s="67">
        <f t="shared" si="9"/>
        <v>1.619692000910131E-3</v>
      </c>
      <c r="V59" s="67">
        <f t="shared" si="10"/>
        <v>7.9660452861960915E-4</v>
      </c>
      <c r="W59" s="100">
        <f t="shared" si="11"/>
        <v>5.3106968574640606E-4</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1.6227775608318475E-3</v>
      </c>
      <c r="J60" s="67">
        <f t="shared" si="16"/>
        <v>7.9812208319516144E-4</v>
      </c>
      <c r="K60" s="100">
        <f t="shared" si="6"/>
        <v>5.3208138879677429E-4</v>
      </c>
      <c r="O60" s="96">
        <f>Amnt_Deposited!B55</f>
        <v>2041</v>
      </c>
      <c r="P60" s="99">
        <f>Amnt_Deposited!C55</f>
        <v>0</v>
      </c>
      <c r="Q60" s="284">
        <f>MCF!R59</f>
        <v>0.8</v>
      </c>
      <c r="R60" s="67">
        <f t="shared" si="17"/>
        <v>0</v>
      </c>
      <c r="S60" s="67">
        <f t="shared" si="7"/>
        <v>0</v>
      </c>
      <c r="T60" s="67">
        <f t="shared" si="8"/>
        <v>0</v>
      </c>
      <c r="U60" s="67">
        <f t="shared" si="9"/>
        <v>1.0857120166136358E-3</v>
      </c>
      <c r="V60" s="67">
        <f t="shared" si="10"/>
        <v>5.3397998429649519E-4</v>
      </c>
      <c r="W60" s="100">
        <f t="shared" si="11"/>
        <v>3.5598665619766346E-4</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1.0877803292824065E-3</v>
      </c>
      <c r="J61" s="67">
        <f t="shared" si="16"/>
        <v>5.3499723154944103E-4</v>
      </c>
      <c r="K61" s="100">
        <f t="shared" si="6"/>
        <v>3.5666482103296067E-4</v>
      </c>
      <c r="O61" s="96">
        <f>Amnt_Deposited!B56</f>
        <v>2042</v>
      </c>
      <c r="P61" s="99">
        <f>Amnt_Deposited!C56</f>
        <v>0</v>
      </c>
      <c r="Q61" s="284">
        <f>MCF!R60</f>
        <v>0.8</v>
      </c>
      <c r="R61" s="67">
        <f t="shared" si="17"/>
        <v>0</v>
      </c>
      <c r="S61" s="67">
        <f t="shared" si="7"/>
        <v>0</v>
      </c>
      <c r="T61" s="67">
        <f t="shared" si="8"/>
        <v>0</v>
      </c>
      <c r="U61" s="67">
        <f t="shared" si="9"/>
        <v>7.2777452895789912E-4</v>
      </c>
      <c r="V61" s="67">
        <f t="shared" si="10"/>
        <v>3.5793748765573666E-4</v>
      </c>
      <c r="W61" s="100">
        <f t="shared" si="11"/>
        <v>2.3862499177049109E-4</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7.2916096040124558E-4</v>
      </c>
      <c r="J62" s="67">
        <f t="shared" si="16"/>
        <v>3.5861936888116088E-4</v>
      </c>
      <c r="K62" s="100">
        <f t="shared" si="6"/>
        <v>2.3907957925410725E-4</v>
      </c>
      <c r="O62" s="96">
        <f>Amnt_Deposited!B57</f>
        <v>2043</v>
      </c>
      <c r="P62" s="99">
        <f>Amnt_Deposited!C57</f>
        <v>0</v>
      </c>
      <c r="Q62" s="284">
        <f>MCF!R61</f>
        <v>0.8</v>
      </c>
      <c r="R62" s="67">
        <f t="shared" si="17"/>
        <v>0</v>
      </c>
      <c r="S62" s="67">
        <f t="shared" si="7"/>
        <v>0</v>
      </c>
      <c r="T62" s="67">
        <f t="shared" si="8"/>
        <v>0</v>
      </c>
      <c r="U62" s="67">
        <f t="shared" si="9"/>
        <v>4.8784185575462464E-4</v>
      </c>
      <c r="V62" s="67">
        <f t="shared" si="10"/>
        <v>2.3993267320327445E-4</v>
      </c>
      <c r="W62" s="100">
        <f t="shared" si="11"/>
        <v>1.5995511546884963E-4</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4.8877120854355389E-4</v>
      </c>
      <c r="J63" s="67">
        <f t="shared" si="16"/>
        <v>2.4038975185769167E-4</v>
      </c>
      <c r="K63" s="100">
        <f t="shared" si="6"/>
        <v>1.6025983457179443E-4</v>
      </c>
      <c r="O63" s="96">
        <f>Amnt_Deposited!B58</f>
        <v>2044</v>
      </c>
      <c r="P63" s="99">
        <f>Amnt_Deposited!C58</f>
        <v>0</v>
      </c>
      <c r="Q63" s="284">
        <f>MCF!R62</f>
        <v>0.8</v>
      </c>
      <c r="R63" s="67">
        <f t="shared" si="17"/>
        <v>0</v>
      </c>
      <c r="S63" s="67">
        <f t="shared" si="7"/>
        <v>0</v>
      </c>
      <c r="T63" s="67">
        <f t="shared" si="8"/>
        <v>0</v>
      </c>
      <c r="U63" s="67">
        <f t="shared" si="9"/>
        <v>3.2701017520755173E-4</v>
      </c>
      <c r="V63" s="67">
        <f t="shared" si="10"/>
        <v>1.6083168054707294E-4</v>
      </c>
      <c r="W63" s="100">
        <f t="shared" si="11"/>
        <v>1.0722112036471529E-4</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3.2763313901181012E-4</v>
      </c>
      <c r="J64" s="67">
        <f t="shared" si="16"/>
        <v>1.6113806953174377E-4</v>
      </c>
      <c r="K64" s="100">
        <f t="shared" si="6"/>
        <v>1.0742537968782917E-4</v>
      </c>
      <c r="O64" s="96">
        <f>Amnt_Deposited!B59</f>
        <v>2045</v>
      </c>
      <c r="P64" s="99">
        <f>Amnt_Deposited!C59</f>
        <v>0</v>
      </c>
      <c r="Q64" s="284">
        <f>MCF!R63</f>
        <v>0.8</v>
      </c>
      <c r="R64" s="67">
        <f t="shared" si="17"/>
        <v>0</v>
      </c>
      <c r="S64" s="67">
        <f t="shared" si="7"/>
        <v>0</v>
      </c>
      <c r="T64" s="67">
        <f t="shared" si="8"/>
        <v>0</v>
      </c>
      <c r="U64" s="67">
        <f t="shared" si="9"/>
        <v>2.1920147569924855E-4</v>
      </c>
      <c r="V64" s="67">
        <f t="shared" si="10"/>
        <v>1.0780869950830318E-4</v>
      </c>
      <c r="W64" s="100">
        <f t="shared" si="11"/>
        <v>7.1872466338868785E-5</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2.1961906082519758E-4</v>
      </c>
      <c r="J65" s="67">
        <f t="shared" si="16"/>
        <v>1.0801407818661254E-4</v>
      </c>
      <c r="K65" s="100">
        <f t="shared" si="6"/>
        <v>7.2009385457741688E-5</v>
      </c>
      <c r="O65" s="96">
        <f>Amnt_Deposited!B60</f>
        <v>2046</v>
      </c>
      <c r="P65" s="99">
        <f>Amnt_Deposited!C60</f>
        <v>0</v>
      </c>
      <c r="Q65" s="284">
        <f>MCF!R64</f>
        <v>0.8</v>
      </c>
      <c r="R65" s="67">
        <f t="shared" si="17"/>
        <v>0</v>
      </c>
      <c r="S65" s="67">
        <f t="shared" si="7"/>
        <v>0</v>
      </c>
      <c r="T65" s="67">
        <f t="shared" si="8"/>
        <v>0</v>
      </c>
      <c r="U65" s="67">
        <f t="shared" si="9"/>
        <v>1.4693514328180035E-4</v>
      </c>
      <c r="V65" s="67">
        <f t="shared" si="10"/>
        <v>7.2266332417448184E-5</v>
      </c>
      <c r="W65" s="100">
        <f t="shared" si="11"/>
        <v>4.8177554944965452E-5</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1.4721505896265032E-4</v>
      </c>
      <c r="J66" s="67">
        <f t="shared" si="16"/>
        <v>7.240400186254726E-5</v>
      </c>
      <c r="K66" s="100">
        <f t="shared" si="6"/>
        <v>4.8269334575031506E-5</v>
      </c>
      <c r="O66" s="96">
        <f>Amnt_Deposited!B61</f>
        <v>2047</v>
      </c>
      <c r="P66" s="99">
        <f>Amnt_Deposited!C61</f>
        <v>0</v>
      </c>
      <c r="Q66" s="284">
        <f>MCF!R65</f>
        <v>0.8</v>
      </c>
      <c r="R66" s="67">
        <f t="shared" si="17"/>
        <v>0</v>
      </c>
      <c r="S66" s="67">
        <f t="shared" si="7"/>
        <v>0</v>
      </c>
      <c r="T66" s="67">
        <f t="shared" si="8"/>
        <v>0</v>
      </c>
      <c r="U66" s="67">
        <f t="shared" si="9"/>
        <v>9.8493572008909674E-5</v>
      </c>
      <c r="V66" s="67">
        <f t="shared" si="10"/>
        <v>4.8441571272890679E-5</v>
      </c>
      <c r="W66" s="100">
        <f t="shared" si="11"/>
        <v>3.2294380848593784E-5</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9.8681205100983126E-5</v>
      </c>
      <c r="J67" s="67">
        <f t="shared" si="16"/>
        <v>4.8533853861667201E-5</v>
      </c>
      <c r="K67" s="100">
        <f t="shared" si="6"/>
        <v>3.2355902574444801E-5</v>
      </c>
      <c r="O67" s="96">
        <f>Amnt_Deposited!B62</f>
        <v>2048</v>
      </c>
      <c r="P67" s="99">
        <f>Amnt_Deposited!C62</f>
        <v>0</v>
      </c>
      <c r="Q67" s="284">
        <f>MCF!R66</f>
        <v>0.8</v>
      </c>
      <c r="R67" s="67">
        <f t="shared" si="17"/>
        <v>0</v>
      </c>
      <c r="S67" s="67">
        <f t="shared" si="7"/>
        <v>0</v>
      </c>
      <c r="T67" s="67">
        <f t="shared" si="8"/>
        <v>0</v>
      </c>
      <c r="U67" s="67">
        <f t="shared" si="9"/>
        <v>6.6022215723226892E-5</v>
      </c>
      <c r="V67" s="67">
        <f t="shared" si="10"/>
        <v>3.2471356285682782E-5</v>
      </c>
      <c r="W67" s="100">
        <f t="shared" si="11"/>
        <v>2.1647570857121852E-5</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6.6147989946143372E-5</v>
      </c>
      <c r="J68" s="67">
        <f t="shared" si="16"/>
        <v>3.2533215154839754E-5</v>
      </c>
      <c r="K68" s="100">
        <f t="shared" si="6"/>
        <v>2.1688810103226501E-5</v>
      </c>
      <c r="O68" s="96">
        <f>Amnt_Deposited!B63</f>
        <v>2049</v>
      </c>
      <c r="P68" s="99">
        <f>Amnt_Deposited!C63</f>
        <v>0</v>
      </c>
      <c r="Q68" s="284">
        <f>MCF!R67</f>
        <v>0.8</v>
      </c>
      <c r="R68" s="67">
        <f t="shared" si="17"/>
        <v>0</v>
      </c>
      <c r="S68" s="67">
        <f t="shared" si="7"/>
        <v>0</v>
      </c>
      <c r="T68" s="67">
        <f t="shared" si="8"/>
        <v>0</v>
      </c>
      <c r="U68" s="67">
        <f t="shared" si="9"/>
        <v>4.425601468296836E-5</v>
      </c>
      <c r="V68" s="67">
        <f t="shared" si="10"/>
        <v>2.1766201040258532E-5</v>
      </c>
      <c r="W68" s="100">
        <f t="shared" si="11"/>
        <v>1.4510800693505688E-5</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4.4340323665863831E-5</v>
      </c>
      <c r="J69" s="67">
        <f t="shared" si="16"/>
        <v>2.1807666280279538E-5</v>
      </c>
      <c r="K69" s="100">
        <f t="shared" si="6"/>
        <v>1.4538444186853025E-5</v>
      </c>
      <c r="O69" s="96">
        <f>Amnt_Deposited!B64</f>
        <v>2050</v>
      </c>
      <c r="P69" s="99">
        <f>Amnt_Deposited!C64</f>
        <v>0</v>
      </c>
      <c r="Q69" s="284">
        <f>MCF!R68</f>
        <v>0.8</v>
      </c>
      <c r="R69" s="67">
        <f t="shared" si="17"/>
        <v>0</v>
      </c>
      <c r="S69" s="67">
        <f t="shared" si="7"/>
        <v>0</v>
      </c>
      <c r="T69" s="67">
        <f t="shared" si="8"/>
        <v>0</v>
      </c>
      <c r="U69" s="67">
        <f t="shared" si="9"/>
        <v>2.9665693799641281E-5</v>
      </c>
      <c r="V69" s="67">
        <f t="shared" si="10"/>
        <v>1.4590320883327079E-5</v>
      </c>
      <c r="W69" s="100">
        <f t="shared" si="11"/>
        <v>9.7268805888847186E-6</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2.9722207800936991E-5</v>
      </c>
      <c r="J70" s="67">
        <f t="shared" si="16"/>
        <v>1.4618115864926839E-5</v>
      </c>
      <c r="K70" s="100">
        <f t="shared" si="6"/>
        <v>9.7454105766178929E-6</v>
      </c>
      <c r="O70" s="96">
        <f>Amnt_Deposited!B65</f>
        <v>2051</v>
      </c>
      <c r="P70" s="99">
        <f>Amnt_Deposited!C65</f>
        <v>0</v>
      </c>
      <c r="Q70" s="284">
        <f>MCF!R69</f>
        <v>0.8</v>
      </c>
      <c r="R70" s="67">
        <f t="shared" si="17"/>
        <v>0</v>
      </c>
      <c r="S70" s="67">
        <f t="shared" si="7"/>
        <v>0</v>
      </c>
      <c r="T70" s="67">
        <f t="shared" si="8"/>
        <v>0</v>
      </c>
      <c r="U70" s="67">
        <f t="shared" si="9"/>
        <v>1.9885509233454724E-5</v>
      </c>
      <c r="V70" s="67">
        <f t="shared" si="10"/>
        <v>9.7801845661865574E-6</v>
      </c>
      <c r="W70" s="100">
        <f t="shared" si="11"/>
        <v>6.5201230441243713E-6</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1.9923391701404922E-5</v>
      </c>
      <c r="J71" s="67">
        <f t="shared" si="16"/>
        <v>9.798816099532069E-6</v>
      </c>
      <c r="K71" s="100">
        <f t="shared" si="6"/>
        <v>6.5325440663547121E-6</v>
      </c>
      <c r="O71" s="96">
        <f>Amnt_Deposited!B66</f>
        <v>2052</v>
      </c>
      <c r="P71" s="99">
        <f>Amnt_Deposited!C66</f>
        <v>0</v>
      </c>
      <c r="Q71" s="284">
        <f>MCF!R70</f>
        <v>0.8</v>
      </c>
      <c r="R71" s="67">
        <f t="shared" si="17"/>
        <v>0</v>
      </c>
      <c r="S71" s="67">
        <f t="shared" si="7"/>
        <v>0</v>
      </c>
      <c r="T71" s="67">
        <f t="shared" si="8"/>
        <v>0</v>
      </c>
      <c r="U71" s="67">
        <f t="shared" si="9"/>
        <v>1.3329655464811502E-5</v>
      </c>
      <c r="V71" s="67">
        <f t="shared" si="10"/>
        <v>6.5558537686432226E-6</v>
      </c>
      <c r="W71" s="100">
        <f t="shared" si="11"/>
        <v>4.3705691790954812E-6</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1.3355048842471822E-5</v>
      </c>
      <c r="J72" s="67">
        <f t="shared" si="16"/>
        <v>6.5683428589331005E-6</v>
      </c>
      <c r="K72" s="100">
        <f t="shared" si="6"/>
        <v>4.3788952392887331E-6</v>
      </c>
      <c r="O72" s="96">
        <f>Amnt_Deposited!B67</f>
        <v>2053</v>
      </c>
      <c r="P72" s="99">
        <f>Amnt_Deposited!C67</f>
        <v>0</v>
      </c>
      <c r="Q72" s="284">
        <f>MCF!R71</f>
        <v>0.8</v>
      </c>
      <c r="R72" s="67">
        <f t="shared" si="17"/>
        <v>0</v>
      </c>
      <c r="S72" s="67">
        <f t="shared" si="7"/>
        <v>0</v>
      </c>
      <c r="T72" s="67">
        <f t="shared" si="8"/>
        <v>0</v>
      </c>
      <c r="U72" s="67">
        <f t="shared" si="9"/>
        <v>8.9351352648116569E-6</v>
      </c>
      <c r="V72" s="67">
        <f t="shared" si="10"/>
        <v>4.3945201999998446E-6</v>
      </c>
      <c r="W72" s="100">
        <f t="shared" si="11"/>
        <v>2.9296801333332295E-6</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8.9521569548939229E-6</v>
      </c>
      <c r="J73" s="67">
        <f t="shared" si="16"/>
        <v>4.4028918875778989E-6</v>
      </c>
      <c r="K73" s="100">
        <f t="shared" si="6"/>
        <v>2.9352612583852657E-6</v>
      </c>
      <c r="O73" s="96">
        <f>Amnt_Deposited!B68</f>
        <v>2054</v>
      </c>
      <c r="P73" s="99">
        <f>Amnt_Deposited!C68</f>
        <v>0</v>
      </c>
      <c r="Q73" s="284">
        <f>MCF!R72</f>
        <v>0.8</v>
      </c>
      <c r="R73" s="67">
        <f t="shared" si="17"/>
        <v>0</v>
      </c>
      <c r="S73" s="67">
        <f t="shared" si="7"/>
        <v>0</v>
      </c>
      <c r="T73" s="67">
        <f t="shared" si="8"/>
        <v>0</v>
      </c>
      <c r="U73" s="67">
        <f t="shared" si="9"/>
        <v>5.9894002820432145E-6</v>
      </c>
      <c r="V73" s="67">
        <f t="shared" si="10"/>
        <v>2.9457349827684428E-6</v>
      </c>
      <c r="W73" s="100">
        <f t="shared" si="11"/>
        <v>1.9638233218456285E-6</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6.0008102621227634E-6</v>
      </c>
      <c r="J74" s="67">
        <f t="shared" si="16"/>
        <v>2.9513466927711595E-6</v>
      </c>
      <c r="K74" s="100">
        <f t="shared" si="6"/>
        <v>1.9675644618474397E-6</v>
      </c>
      <c r="O74" s="96">
        <f>Amnt_Deposited!B69</f>
        <v>2055</v>
      </c>
      <c r="P74" s="99">
        <f>Amnt_Deposited!C69</f>
        <v>0</v>
      </c>
      <c r="Q74" s="284">
        <f>MCF!R73</f>
        <v>0.8</v>
      </c>
      <c r="R74" s="67">
        <f t="shared" si="17"/>
        <v>0</v>
      </c>
      <c r="S74" s="67">
        <f t="shared" si="7"/>
        <v>0</v>
      </c>
      <c r="T74" s="67">
        <f t="shared" si="8"/>
        <v>0</v>
      </c>
      <c r="U74" s="67">
        <f t="shared" si="9"/>
        <v>4.014815072785079E-6</v>
      </c>
      <c r="V74" s="67">
        <f t="shared" si="10"/>
        <v>1.974585209258136E-6</v>
      </c>
      <c r="W74" s="100">
        <f t="shared" si="11"/>
        <v>1.3163901395054238E-6</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4.0224634111572673E-6</v>
      </c>
      <c r="J75" s="67">
        <f t="shared" si="16"/>
        <v>1.9783468509654957E-6</v>
      </c>
      <c r="K75" s="100">
        <f t="shared" si="6"/>
        <v>1.3188979006436637E-6</v>
      </c>
      <c r="O75" s="96">
        <f>Amnt_Deposited!B70</f>
        <v>2056</v>
      </c>
      <c r="P75" s="99">
        <f>Amnt_Deposited!C70</f>
        <v>0</v>
      </c>
      <c r="Q75" s="284">
        <f>MCF!R74</f>
        <v>0.8</v>
      </c>
      <c r="R75" s="67">
        <f t="shared" si="17"/>
        <v>0</v>
      </c>
      <c r="S75" s="67">
        <f t="shared" si="7"/>
        <v>0</v>
      </c>
      <c r="T75" s="67">
        <f t="shared" si="8"/>
        <v>0</v>
      </c>
      <c r="U75" s="67">
        <f t="shared" si="9"/>
        <v>2.6912110244138729E-6</v>
      </c>
      <c r="V75" s="67">
        <f t="shared" si="10"/>
        <v>1.3236040483712062E-6</v>
      </c>
      <c r="W75" s="100">
        <f t="shared" si="11"/>
        <v>8.824026989141375E-7</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2.6963378589436144E-6</v>
      </c>
      <c r="J76" s="67">
        <f t="shared" si="16"/>
        <v>1.3261255522136531E-6</v>
      </c>
      <c r="K76" s="100">
        <f t="shared" si="6"/>
        <v>8.8408370147576866E-7</v>
      </c>
      <c r="O76" s="96">
        <f>Amnt_Deposited!B71</f>
        <v>2057</v>
      </c>
      <c r="P76" s="99">
        <f>Amnt_Deposited!C71</f>
        <v>0</v>
      </c>
      <c r="Q76" s="284">
        <f>MCF!R75</f>
        <v>0.8</v>
      </c>
      <c r="R76" s="67">
        <f t="shared" si="17"/>
        <v>0</v>
      </c>
      <c r="S76" s="67">
        <f t="shared" si="7"/>
        <v>0</v>
      </c>
      <c r="T76" s="67">
        <f t="shared" si="8"/>
        <v>0</v>
      </c>
      <c r="U76" s="67">
        <f t="shared" si="9"/>
        <v>1.8039726977767275E-6</v>
      </c>
      <c r="V76" s="67">
        <f t="shared" si="10"/>
        <v>8.8723832663714555E-7</v>
      </c>
      <c r="W76" s="100">
        <f t="shared" si="11"/>
        <v>5.9149221775809704E-7</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1.8074093177347209E-6</v>
      </c>
      <c r="J77" s="67">
        <f t="shared" si="16"/>
        <v>8.8892854120889363E-7</v>
      </c>
      <c r="K77" s="100">
        <f t="shared" si="6"/>
        <v>5.9261902747259572E-7</v>
      </c>
      <c r="O77" s="96">
        <f>Amnt_Deposited!B72</f>
        <v>2058</v>
      </c>
      <c r="P77" s="99">
        <f>Amnt_Deposited!C72</f>
        <v>0</v>
      </c>
      <c r="Q77" s="284">
        <f>MCF!R76</f>
        <v>0.8</v>
      </c>
      <c r="R77" s="67">
        <f t="shared" si="17"/>
        <v>0</v>
      </c>
      <c r="S77" s="67">
        <f t="shared" si="7"/>
        <v>0</v>
      </c>
      <c r="T77" s="67">
        <f t="shared" si="8"/>
        <v>0</v>
      </c>
      <c r="U77" s="67">
        <f t="shared" si="9"/>
        <v>1.2092390618207325E-6</v>
      </c>
      <c r="V77" s="67">
        <f t="shared" si="10"/>
        <v>5.9473363595599509E-7</v>
      </c>
      <c r="W77" s="100">
        <f t="shared" si="11"/>
        <v>3.9648909063733004E-7</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1.2115426970691816E-6</v>
      </c>
      <c r="J78" s="67">
        <f t="shared" si="16"/>
        <v>5.9586662066553933E-7</v>
      </c>
      <c r="K78" s="100">
        <f t="shared" si="6"/>
        <v>3.972444137770262E-7</v>
      </c>
      <c r="O78" s="96">
        <f>Amnt_Deposited!B73</f>
        <v>2059</v>
      </c>
      <c r="P78" s="99">
        <f>Amnt_Deposited!C73</f>
        <v>0</v>
      </c>
      <c r="Q78" s="284">
        <f>MCF!R77</f>
        <v>0.8</v>
      </c>
      <c r="R78" s="67">
        <f t="shared" si="17"/>
        <v>0</v>
      </c>
      <c r="S78" s="67">
        <f t="shared" si="7"/>
        <v>0</v>
      </c>
      <c r="T78" s="67">
        <f t="shared" si="8"/>
        <v>0</v>
      </c>
      <c r="U78" s="67">
        <f t="shared" si="9"/>
        <v>8.1057718358776669E-7</v>
      </c>
      <c r="V78" s="67">
        <f t="shared" si="10"/>
        <v>3.9866187823296581E-7</v>
      </c>
      <c r="W78" s="100">
        <f t="shared" si="11"/>
        <v>2.6577458548864387E-7</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8.1212135647355642E-7</v>
      </c>
      <c r="J79" s="67">
        <f t="shared" si="16"/>
        <v>3.9942134059562515E-7</v>
      </c>
      <c r="K79" s="100">
        <f t="shared" si="6"/>
        <v>2.6628089373041677E-7</v>
      </c>
      <c r="O79" s="96">
        <f>Amnt_Deposited!B74</f>
        <v>2060</v>
      </c>
      <c r="P79" s="99">
        <f>Amnt_Deposited!C74</f>
        <v>0</v>
      </c>
      <c r="Q79" s="284">
        <f>MCF!R78</f>
        <v>0.8</v>
      </c>
      <c r="R79" s="67">
        <f t="shared" si="17"/>
        <v>0</v>
      </c>
      <c r="S79" s="67">
        <f t="shared" si="7"/>
        <v>0</v>
      </c>
      <c r="T79" s="67">
        <f t="shared" si="8"/>
        <v>0</v>
      </c>
      <c r="U79" s="67">
        <f t="shared" si="9"/>
        <v>5.4334613501799068E-7</v>
      </c>
      <c r="V79" s="67">
        <f t="shared" si="10"/>
        <v>2.6723104856977607E-7</v>
      </c>
      <c r="W79" s="100">
        <f t="shared" si="11"/>
        <v>1.7815403237985071E-7</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5.443812250578802E-7</v>
      </c>
      <c r="J80" s="67">
        <f t="shared" si="16"/>
        <v>2.6774013141567622E-7</v>
      </c>
      <c r="K80" s="100">
        <f t="shared" si="6"/>
        <v>1.7849342094378414E-7</v>
      </c>
      <c r="O80" s="96">
        <f>Amnt_Deposited!B75</f>
        <v>2061</v>
      </c>
      <c r="P80" s="99">
        <f>Amnt_Deposited!C75</f>
        <v>0</v>
      </c>
      <c r="Q80" s="284">
        <f>MCF!R79</f>
        <v>0.8</v>
      </c>
      <c r="R80" s="67">
        <f t="shared" si="17"/>
        <v>0</v>
      </c>
      <c r="S80" s="67">
        <f t="shared" si="7"/>
        <v>0</v>
      </c>
      <c r="T80" s="67">
        <f t="shared" si="8"/>
        <v>0</v>
      </c>
      <c r="U80" s="67">
        <f t="shared" si="9"/>
        <v>3.6421580623854623E-7</v>
      </c>
      <c r="V80" s="67">
        <f t="shared" si="10"/>
        <v>1.7913032877944447E-7</v>
      </c>
      <c r="W80" s="100">
        <f t="shared" si="11"/>
        <v>1.1942021918629631E-7</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3.6490964784173597E-7</v>
      </c>
      <c r="J81" s="67">
        <f t="shared" si="16"/>
        <v>1.7947157721614421E-7</v>
      </c>
      <c r="K81" s="100">
        <f t="shared" si="6"/>
        <v>1.1964771814409613E-7</v>
      </c>
      <c r="O81" s="96">
        <f>Amnt_Deposited!B76</f>
        <v>2062</v>
      </c>
      <c r="P81" s="99">
        <f>Amnt_Deposited!C76</f>
        <v>0</v>
      </c>
      <c r="Q81" s="284">
        <f>MCF!R80</f>
        <v>0.8</v>
      </c>
      <c r="R81" s="67">
        <f t="shared" si="17"/>
        <v>0</v>
      </c>
      <c r="S81" s="67">
        <f t="shared" si="7"/>
        <v>0</v>
      </c>
      <c r="T81" s="67">
        <f t="shared" si="8"/>
        <v>0</v>
      </c>
      <c r="U81" s="67">
        <f t="shared" si="9"/>
        <v>2.441411560047298E-7</v>
      </c>
      <c r="V81" s="67">
        <f t="shared" si="10"/>
        <v>1.2007465023381643E-7</v>
      </c>
      <c r="W81" s="100">
        <f t="shared" si="11"/>
        <v>8.0049766822544275E-8</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2.4460625194012136E-7</v>
      </c>
      <c r="J82" s="67">
        <f t="shared" si="16"/>
        <v>1.2030339590161458E-7</v>
      </c>
      <c r="K82" s="100">
        <f t="shared" si="6"/>
        <v>8.020226393440971E-8</v>
      </c>
      <c r="O82" s="96">
        <f>Amnt_Deposited!B77</f>
        <v>2063</v>
      </c>
      <c r="P82" s="99">
        <f>Amnt_Deposited!C77</f>
        <v>0</v>
      </c>
      <c r="Q82" s="284">
        <f>MCF!R81</f>
        <v>0.8</v>
      </c>
      <c r="R82" s="67">
        <f t="shared" si="17"/>
        <v>0</v>
      </c>
      <c r="S82" s="67">
        <f t="shared" si="7"/>
        <v>0</v>
      </c>
      <c r="T82" s="67">
        <f t="shared" si="8"/>
        <v>0</v>
      </c>
      <c r="U82" s="67">
        <f t="shared" si="9"/>
        <v>1.6365271093228469E-7</v>
      </c>
      <c r="V82" s="67">
        <f t="shared" si="10"/>
        <v>8.0488445072445125E-8</v>
      </c>
      <c r="W82" s="100">
        <f t="shared" si="11"/>
        <v>5.3658963381630081E-8</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1.6396447406110734E-7</v>
      </c>
      <c r="J83" s="67">
        <f t="shared" ref="J83:J99" si="22">I82*(1-$K$10)+H83</f>
        <v>8.0641777879014013E-8</v>
      </c>
      <c r="K83" s="100">
        <f t="shared" si="6"/>
        <v>5.3761185252676006E-8</v>
      </c>
      <c r="O83" s="96">
        <f>Amnt_Deposited!B78</f>
        <v>2064</v>
      </c>
      <c r="P83" s="99">
        <f>Amnt_Deposited!C78</f>
        <v>0</v>
      </c>
      <c r="Q83" s="284">
        <f>MCF!R82</f>
        <v>0.8</v>
      </c>
      <c r="R83" s="67">
        <f t="shared" ref="R83:R99" si="23">P83*$W$6*DOCF*Q83</f>
        <v>0</v>
      </c>
      <c r="S83" s="67">
        <f t="shared" si="7"/>
        <v>0</v>
      </c>
      <c r="T83" s="67">
        <f t="shared" si="8"/>
        <v>0</v>
      </c>
      <c r="U83" s="67">
        <f t="shared" si="9"/>
        <v>1.0969969272598625E-7</v>
      </c>
      <c r="V83" s="67">
        <f t="shared" si="10"/>
        <v>5.395301820629844E-8</v>
      </c>
      <c r="W83" s="100">
        <f t="shared" si="11"/>
        <v>3.596867880419896E-8</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1.0990867380085086E-7</v>
      </c>
      <c r="J84" s="67">
        <f t="shared" si="22"/>
        <v>5.4055800260256478E-8</v>
      </c>
      <c r="K84" s="100">
        <f t="shared" si="6"/>
        <v>3.6037200173504314E-8</v>
      </c>
      <c r="O84" s="96">
        <f>Amnt_Deposited!B79</f>
        <v>2065</v>
      </c>
      <c r="P84" s="99">
        <f>Amnt_Deposited!C79</f>
        <v>0</v>
      </c>
      <c r="Q84" s="284">
        <f>MCF!R83</f>
        <v>0.8</v>
      </c>
      <c r="R84" s="67">
        <f t="shared" si="23"/>
        <v>0</v>
      </c>
      <c r="S84" s="67">
        <f t="shared" si="7"/>
        <v>0</v>
      </c>
      <c r="T84" s="67">
        <f t="shared" si="8"/>
        <v>0</v>
      </c>
      <c r="U84" s="67">
        <f t="shared" si="9"/>
        <v>7.3533903078178594E-8</v>
      </c>
      <c r="V84" s="67">
        <f t="shared" si="10"/>
        <v>3.6165789647807658E-8</v>
      </c>
      <c r="W84" s="100">
        <f t="shared" si="11"/>
        <v>2.411052643187177E-8</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7.3673987281902419E-8</v>
      </c>
      <c r="J85" s="67">
        <f t="shared" si="22"/>
        <v>3.6234686518948446E-8</v>
      </c>
      <c r="K85" s="100">
        <f t="shared" ref="K85:K99" si="24">J85*CH4_fraction*conv</f>
        <v>2.4156457679298961E-8</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4.9291249296544916E-8</v>
      </c>
      <c r="V85" s="67">
        <f t="shared" ref="V85:V98" si="28">U84*(1-$W$10)+T85</f>
        <v>2.4242653781633678E-8</v>
      </c>
      <c r="W85" s="100">
        <f t="shared" ref="W85:W99" si="29">V85*CH4_fraction*conv</f>
        <v>1.6161769187755783E-8</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4.9385150546433934E-8</v>
      </c>
      <c r="J86" s="67">
        <f t="shared" si="22"/>
        <v>2.4288836735468485E-8</v>
      </c>
      <c r="K86" s="100">
        <f t="shared" si="24"/>
        <v>1.6192557823645655E-8</v>
      </c>
      <c r="O86" s="96">
        <f>Amnt_Deposited!B81</f>
        <v>2067</v>
      </c>
      <c r="P86" s="99">
        <f>Amnt_Deposited!C81</f>
        <v>0</v>
      </c>
      <c r="Q86" s="284">
        <f>MCF!R85</f>
        <v>0.8</v>
      </c>
      <c r="R86" s="67">
        <f t="shared" si="23"/>
        <v>0</v>
      </c>
      <c r="S86" s="67">
        <f t="shared" si="25"/>
        <v>0</v>
      </c>
      <c r="T86" s="67">
        <f t="shared" si="26"/>
        <v>0</v>
      </c>
      <c r="U86" s="67">
        <f t="shared" si="27"/>
        <v>3.3040912497614164E-8</v>
      </c>
      <c r="V86" s="67">
        <f t="shared" si="28"/>
        <v>1.6250336798930755E-8</v>
      </c>
      <c r="W86" s="100">
        <f t="shared" si="29"/>
        <v>1.0833557865953836E-8</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3.3103856387762575E-8</v>
      </c>
      <c r="J87" s="67">
        <f t="shared" si="22"/>
        <v>1.628129415867136E-8</v>
      </c>
      <c r="K87" s="100">
        <f t="shared" si="24"/>
        <v>1.0854196105780906E-8</v>
      </c>
      <c r="O87" s="96">
        <f>Amnt_Deposited!B82</f>
        <v>2068</v>
      </c>
      <c r="P87" s="99">
        <f>Amnt_Deposited!C82</f>
        <v>0</v>
      </c>
      <c r="Q87" s="284">
        <f>MCF!R86</f>
        <v>0.8</v>
      </c>
      <c r="R87" s="67">
        <f t="shared" si="23"/>
        <v>0</v>
      </c>
      <c r="S87" s="67">
        <f t="shared" si="25"/>
        <v>0</v>
      </c>
      <c r="T87" s="67">
        <f t="shared" si="26"/>
        <v>0</v>
      </c>
      <c r="U87" s="67">
        <f t="shared" si="27"/>
        <v>2.2147985986460257E-8</v>
      </c>
      <c r="V87" s="67">
        <f t="shared" si="28"/>
        <v>1.0892926511153907E-8</v>
      </c>
      <c r="W87" s="100">
        <f t="shared" si="29"/>
        <v>7.2619510074359377E-9</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2.2190178537802201E-8</v>
      </c>
      <c r="J88" s="67">
        <f t="shared" si="22"/>
        <v>1.0913677849960373E-8</v>
      </c>
      <c r="K88" s="100">
        <f t="shared" si="24"/>
        <v>7.2757852333069149E-9</v>
      </c>
      <c r="O88" s="96">
        <f>Amnt_Deposited!B83</f>
        <v>2069</v>
      </c>
      <c r="P88" s="99">
        <f>Amnt_Deposited!C83</f>
        <v>0</v>
      </c>
      <c r="Q88" s="284">
        <f>MCF!R87</f>
        <v>0.8</v>
      </c>
      <c r="R88" s="67">
        <f t="shared" si="23"/>
        <v>0</v>
      </c>
      <c r="S88" s="67">
        <f t="shared" si="25"/>
        <v>0</v>
      </c>
      <c r="T88" s="67">
        <f t="shared" si="26"/>
        <v>0</v>
      </c>
      <c r="U88" s="67">
        <f t="shared" si="27"/>
        <v>1.4846238986040734E-8</v>
      </c>
      <c r="V88" s="67">
        <f t="shared" si="28"/>
        <v>7.3017470004195231E-9</v>
      </c>
      <c r="W88" s="100">
        <f t="shared" si="29"/>
        <v>4.8678313336130154E-9</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1.4874521498998627E-8</v>
      </c>
      <c r="J89" s="67">
        <f t="shared" si="22"/>
        <v>7.3156570388035742E-9</v>
      </c>
      <c r="K89" s="100">
        <f t="shared" si="24"/>
        <v>4.8771046925357156E-9</v>
      </c>
      <c r="O89" s="96">
        <f>Amnt_Deposited!B84</f>
        <v>2070</v>
      </c>
      <c r="P89" s="99">
        <f>Amnt_Deposited!C84</f>
        <v>0</v>
      </c>
      <c r="Q89" s="284">
        <f>MCF!R88</f>
        <v>0.8</v>
      </c>
      <c r="R89" s="67">
        <f t="shared" si="23"/>
        <v>0</v>
      </c>
      <c r="S89" s="67">
        <f t="shared" si="25"/>
        <v>0</v>
      </c>
      <c r="T89" s="67">
        <f t="shared" si="26"/>
        <v>0</v>
      </c>
      <c r="U89" s="67">
        <f t="shared" si="27"/>
        <v>9.951731600578928E-9</v>
      </c>
      <c r="V89" s="67">
        <f t="shared" si="28"/>
        <v>4.8945073854618064E-9</v>
      </c>
      <c r="W89" s="100">
        <f t="shared" si="29"/>
        <v>3.263004923641204E-9</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9.970689935966866E-9</v>
      </c>
      <c r="J90" s="67">
        <f t="shared" si="22"/>
        <v>4.9038315630317604E-9</v>
      </c>
      <c r="K90" s="100">
        <f t="shared" si="24"/>
        <v>3.2692210420211733E-9</v>
      </c>
      <c r="O90" s="96">
        <f>Amnt_Deposited!B85</f>
        <v>2071</v>
      </c>
      <c r="P90" s="99">
        <f>Amnt_Deposited!C85</f>
        <v>0</v>
      </c>
      <c r="Q90" s="284">
        <f>MCF!R89</f>
        <v>0.8</v>
      </c>
      <c r="R90" s="67">
        <f t="shared" si="23"/>
        <v>0</v>
      </c>
      <c r="S90" s="67">
        <f t="shared" si="25"/>
        <v>0</v>
      </c>
      <c r="T90" s="67">
        <f t="shared" si="26"/>
        <v>0</v>
      </c>
      <c r="U90" s="67">
        <f t="shared" si="27"/>
        <v>6.670845184634394E-9</v>
      </c>
      <c r="V90" s="67">
        <f t="shared" si="28"/>
        <v>3.2808864159445345E-9</v>
      </c>
      <c r="W90" s="100">
        <f t="shared" si="29"/>
        <v>2.1872576106296896E-9</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6.683553336884395E-9</v>
      </c>
      <c r="J91" s="67">
        <f t="shared" si="22"/>
        <v>3.2871365990824706E-9</v>
      </c>
      <c r="K91" s="100">
        <f t="shared" si="24"/>
        <v>2.1914243993883136E-9</v>
      </c>
      <c r="O91" s="96">
        <f>Amnt_Deposited!B86</f>
        <v>2072</v>
      </c>
      <c r="P91" s="99">
        <f>Amnt_Deposited!C86</f>
        <v>0</v>
      </c>
      <c r="Q91" s="284">
        <f>MCF!R90</f>
        <v>0.8</v>
      </c>
      <c r="R91" s="67">
        <f t="shared" si="23"/>
        <v>0</v>
      </c>
      <c r="S91" s="67">
        <f t="shared" si="25"/>
        <v>0</v>
      </c>
      <c r="T91" s="67">
        <f t="shared" si="26"/>
        <v>0</v>
      </c>
      <c r="U91" s="67">
        <f t="shared" si="27"/>
        <v>4.4716012512607495E-9</v>
      </c>
      <c r="V91" s="67">
        <f t="shared" si="28"/>
        <v>2.199243933373644E-9</v>
      </c>
      <c r="W91" s="100">
        <f t="shared" si="29"/>
        <v>1.4661626222490959E-9</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4.4801197804619985E-9</v>
      </c>
      <c r="J92" s="67">
        <f t="shared" si="22"/>
        <v>2.2034335564223965E-9</v>
      </c>
      <c r="K92" s="100">
        <f t="shared" si="24"/>
        <v>1.4689557042815976E-9</v>
      </c>
      <c r="O92" s="96">
        <f>Amnt_Deposited!B87</f>
        <v>2073</v>
      </c>
      <c r="P92" s="99">
        <f>Amnt_Deposited!C87</f>
        <v>0</v>
      </c>
      <c r="Q92" s="284">
        <f>MCF!R91</f>
        <v>0.8</v>
      </c>
      <c r="R92" s="67">
        <f t="shared" si="23"/>
        <v>0</v>
      </c>
      <c r="S92" s="67">
        <f t="shared" si="25"/>
        <v>0</v>
      </c>
      <c r="T92" s="67">
        <f t="shared" si="26"/>
        <v>0</v>
      </c>
      <c r="U92" s="67">
        <f t="shared" si="27"/>
        <v>2.9974039565981282E-9</v>
      </c>
      <c r="V92" s="67">
        <f t="shared" si="28"/>
        <v>1.4741972946626215E-9</v>
      </c>
      <c r="W92" s="100">
        <f t="shared" si="29"/>
        <v>9.8279819644174756E-10</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3.0031140974844652E-9</v>
      </c>
      <c r="J93" s="67">
        <f t="shared" si="22"/>
        <v>1.4770056829775332E-9</v>
      </c>
      <c r="K93" s="100">
        <f t="shared" si="24"/>
        <v>9.8467045531835549E-10</v>
      </c>
      <c r="O93" s="96">
        <f>Amnt_Deposited!B88</f>
        <v>2074</v>
      </c>
      <c r="P93" s="99">
        <f>Amnt_Deposited!C88</f>
        <v>0</v>
      </c>
      <c r="Q93" s="284">
        <f>MCF!R92</f>
        <v>0.8</v>
      </c>
      <c r="R93" s="67">
        <f t="shared" si="23"/>
        <v>0</v>
      </c>
      <c r="S93" s="67">
        <f t="shared" si="25"/>
        <v>0</v>
      </c>
      <c r="T93" s="67">
        <f t="shared" si="26"/>
        <v>0</v>
      </c>
      <c r="U93" s="67">
        <f t="shared" si="27"/>
        <v>2.0092199581742648E-9</v>
      </c>
      <c r="V93" s="67">
        <f t="shared" si="28"/>
        <v>9.8818399842386341E-10</v>
      </c>
      <c r="W93" s="100">
        <f t="shared" si="29"/>
        <v>6.5878933228257561E-10</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2.013047580076064E-9</v>
      </c>
      <c r="J94" s="67">
        <f t="shared" si="22"/>
        <v>9.9006651740840104E-10</v>
      </c>
      <c r="K94" s="100">
        <f t="shared" si="24"/>
        <v>6.6004434493893396E-10</v>
      </c>
      <c r="O94" s="96">
        <f>Amnt_Deposited!B89</f>
        <v>2075</v>
      </c>
      <c r="P94" s="99">
        <f>Amnt_Deposited!C89</f>
        <v>0</v>
      </c>
      <c r="Q94" s="284">
        <f>MCF!R93</f>
        <v>0.8</v>
      </c>
      <c r="R94" s="67">
        <f t="shared" si="23"/>
        <v>0</v>
      </c>
      <c r="S94" s="67">
        <f t="shared" si="25"/>
        <v>0</v>
      </c>
      <c r="T94" s="67">
        <f t="shared" si="26"/>
        <v>0</v>
      </c>
      <c r="U94" s="67">
        <f t="shared" si="27"/>
        <v>1.3468204148590985E-9</v>
      </c>
      <c r="V94" s="67">
        <f t="shared" si="28"/>
        <v>6.6239954331516632E-10</v>
      </c>
      <c r="W94" s="100">
        <f t="shared" si="29"/>
        <v>4.4159969554344421E-10</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1.3493861465485195E-9</v>
      </c>
      <c r="J95" s="67">
        <f t="shared" si="22"/>
        <v>6.6366143352754442E-10</v>
      </c>
      <c r="K95" s="100">
        <f t="shared" si="24"/>
        <v>4.4244095568502961E-10</v>
      </c>
      <c r="O95" s="96">
        <f>Amnt_Deposited!B90</f>
        <v>2076</v>
      </c>
      <c r="P95" s="99">
        <f>Amnt_Deposited!C90</f>
        <v>0</v>
      </c>
      <c r="Q95" s="284">
        <f>MCF!R94</f>
        <v>0.8</v>
      </c>
      <c r="R95" s="67">
        <f t="shared" si="23"/>
        <v>0</v>
      </c>
      <c r="S95" s="67">
        <f t="shared" si="25"/>
        <v>0</v>
      </c>
      <c r="T95" s="67">
        <f t="shared" si="26"/>
        <v>0</v>
      </c>
      <c r="U95" s="67">
        <f t="shared" si="27"/>
        <v>9.0280072249008974E-10</v>
      </c>
      <c r="V95" s="67">
        <f t="shared" si="28"/>
        <v>4.4401969236900872E-10</v>
      </c>
      <c r="W95" s="100">
        <f t="shared" si="29"/>
        <v>2.9601312824600578E-10</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9.0452058387425756E-10</v>
      </c>
      <c r="J96" s="67">
        <f t="shared" si="22"/>
        <v>4.4486556267426195E-10</v>
      </c>
      <c r="K96" s="100">
        <f t="shared" si="24"/>
        <v>2.9657704178284127E-10</v>
      </c>
      <c r="O96" s="96">
        <f>Amnt_Deposited!B91</f>
        <v>2077</v>
      </c>
      <c r="P96" s="99">
        <f>Amnt_Deposited!C91</f>
        <v>0</v>
      </c>
      <c r="Q96" s="284">
        <f>MCF!R95</f>
        <v>0.8</v>
      </c>
      <c r="R96" s="67">
        <f t="shared" si="23"/>
        <v>0</v>
      </c>
      <c r="S96" s="67">
        <f t="shared" si="25"/>
        <v>0</v>
      </c>
      <c r="T96" s="67">
        <f t="shared" si="26"/>
        <v>0</v>
      </c>
      <c r="U96" s="67">
        <f t="shared" si="27"/>
        <v>6.0516542186056542E-10</v>
      </c>
      <c r="V96" s="67">
        <f t="shared" si="28"/>
        <v>2.9763530062952433E-10</v>
      </c>
      <c r="W96" s="100">
        <f t="shared" si="29"/>
        <v>1.9842353375301621E-10</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6.0631827942277571E-10</v>
      </c>
      <c r="J97" s="67">
        <f t="shared" si="22"/>
        <v>2.9820230445148185E-10</v>
      </c>
      <c r="K97" s="100">
        <f t="shared" si="24"/>
        <v>1.988015363009879E-10</v>
      </c>
      <c r="O97" s="96">
        <f>Amnt_Deposited!B92</f>
        <v>2078</v>
      </c>
      <c r="P97" s="99">
        <f>Amnt_Deposited!C92</f>
        <v>0</v>
      </c>
      <c r="Q97" s="284">
        <f>MCF!R96</f>
        <v>0.8</v>
      </c>
      <c r="R97" s="67">
        <f t="shared" si="23"/>
        <v>0</v>
      </c>
      <c r="S97" s="67">
        <f t="shared" si="25"/>
        <v>0</v>
      </c>
      <c r="T97" s="67">
        <f t="shared" si="26"/>
        <v>0</v>
      </c>
      <c r="U97" s="67">
        <f t="shared" si="27"/>
        <v>4.056545134407513E-10</v>
      </c>
      <c r="V97" s="67">
        <f t="shared" si="28"/>
        <v>1.9951090841981412E-10</v>
      </c>
      <c r="W97" s="100">
        <f t="shared" si="29"/>
        <v>1.3300727227987606E-10</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4.0642729697492464E-10</v>
      </c>
      <c r="J98" s="67">
        <f t="shared" si="22"/>
        <v>1.9989098244785107E-10</v>
      </c>
      <c r="K98" s="100">
        <f t="shared" si="24"/>
        <v>1.3326065496523405E-10</v>
      </c>
      <c r="O98" s="96">
        <f>Amnt_Deposited!B93</f>
        <v>2079</v>
      </c>
      <c r="P98" s="99">
        <f>Amnt_Deposited!C93</f>
        <v>0</v>
      </c>
      <c r="Q98" s="284">
        <f>MCF!R97</f>
        <v>0.8</v>
      </c>
      <c r="R98" s="67">
        <f t="shared" si="23"/>
        <v>0</v>
      </c>
      <c r="S98" s="67">
        <f t="shared" si="25"/>
        <v>0</v>
      </c>
      <c r="T98" s="67">
        <f t="shared" si="26"/>
        <v>0</v>
      </c>
      <c r="U98" s="67">
        <f t="shared" si="27"/>
        <v>2.7191835212416928E-10</v>
      </c>
      <c r="V98" s="67">
        <f t="shared" si="28"/>
        <v>1.3373616131658202E-10</v>
      </c>
      <c r="W98" s="100">
        <f t="shared" si="29"/>
        <v>8.9157440877721349E-11</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2.7243636441837191E-10</v>
      </c>
      <c r="J99" s="68">
        <f t="shared" si="22"/>
        <v>1.339909325565527E-10</v>
      </c>
      <c r="K99" s="102">
        <f t="shared" si="24"/>
        <v>8.9327288371035122E-11</v>
      </c>
      <c r="O99" s="97">
        <f>Amnt_Deposited!B94</f>
        <v>2080</v>
      </c>
      <c r="P99" s="101">
        <f>Amnt_Deposited!C94</f>
        <v>0</v>
      </c>
      <c r="Q99" s="285">
        <f>MCF!R98</f>
        <v>0.8</v>
      </c>
      <c r="R99" s="68">
        <f t="shared" si="23"/>
        <v>0</v>
      </c>
      <c r="S99" s="68">
        <f>R99*$W$12</f>
        <v>0</v>
      </c>
      <c r="T99" s="68">
        <f>R99*(1-$W$12)</f>
        <v>0</v>
      </c>
      <c r="U99" s="68">
        <f>S99+U98*$W$10</f>
        <v>1.8227232231380833E-10</v>
      </c>
      <c r="V99" s="68">
        <f>U98*(1-$W$10)+T99</f>
        <v>8.9646029810360939E-11</v>
      </c>
      <c r="W99" s="102">
        <f t="shared" si="29"/>
        <v>5.9764019873573951E-11</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0.17388334693799998</v>
      </c>
      <c r="D30" s="418">
        <f>Dry_Matter_Content!D17</f>
        <v>0.44</v>
      </c>
      <c r="E30" s="284">
        <f>MCF!R29</f>
        <v>0.8</v>
      </c>
      <c r="F30" s="67">
        <f t="shared" si="0"/>
        <v>1.3465526386878719E-2</v>
      </c>
      <c r="G30" s="67">
        <f t="shared" si="1"/>
        <v>1.3465526386878719E-2</v>
      </c>
      <c r="H30" s="67">
        <f t="shared" si="2"/>
        <v>0</v>
      </c>
      <c r="I30" s="67">
        <f t="shared" si="3"/>
        <v>1.3465526386878719E-2</v>
      </c>
      <c r="J30" s="67">
        <f t="shared" si="4"/>
        <v>0</v>
      </c>
      <c r="K30" s="100">
        <f t="shared" si="6"/>
        <v>0</v>
      </c>
      <c r="O30" s="96">
        <f>Amnt_Deposited!B25</f>
        <v>2011</v>
      </c>
      <c r="P30" s="99">
        <f>Amnt_Deposited!D25</f>
        <v>0.17388334693799998</v>
      </c>
      <c r="Q30" s="284">
        <f>MCF!R29</f>
        <v>0.8</v>
      </c>
      <c r="R30" s="67">
        <f t="shared" si="5"/>
        <v>2.7821335510079998E-2</v>
      </c>
      <c r="S30" s="67">
        <f t="shared" si="7"/>
        <v>2.7821335510079998E-2</v>
      </c>
      <c r="T30" s="67">
        <f t="shared" si="8"/>
        <v>0</v>
      </c>
      <c r="U30" s="67">
        <f t="shared" si="9"/>
        <v>2.7821335510079998E-2</v>
      </c>
      <c r="V30" s="67">
        <f t="shared" si="10"/>
        <v>0</v>
      </c>
      <c r="W30" s="100">
        <f t="shared" si="11"/>
        <v>0</v>
      </c>
    </row>
    <row r="31" spans="2:23">
      <c r="B31" s="96">
        <f>Amnt_Deposited!B26</f>
        <v>2012</v>
      </c>
      <c r="C31" s="99">
        <f>Amnt_Deposited!D26</f>
        <v>0.17527749044400004</v>
      </c>
      <c r="D31" s="418">
        <f>Dry_Matter_Content!D18</f>
        <v>0.44</v>
      </c>
      <c r="E31" s="284">
        <f>MCF!R30</f>
        <v>0.8</v>
      </c>
      <c r="F31" s="67">
        <f t="shared" si="0"/>
        <v>1.3573488859983364E-2</v>
      </c>
      <c r="G31" s="67">
        <f t="shared" si="1"/>
        <v>1.3573488859983364E-2</v>
      </c>
      <c r="H31" s="67">
        <f t="shared" si="2"/>
        <v>0</v>
      </c>
      <c r="I31" s="67">
        <f t="shared" si="3"/>
        <v>2.6128662444889553E-2</v>
      </c>
      <c r="J31" s="67">
        <f t="shared" si="4"/>
        <v>9.1035280197252833E-4</v>
      </c>
      <c r="K31" s="100">
        <f t="shared" si="6"/>
        <v>6.0690186798168552E-4</v>
      </c>
      <c r="O31" s="96">
        <f>Amnt_Deposited!B26</f>
        <v>2012</v>
      </c>
      <c r="P31" s="99">
        <f>Amnt_Deposited!D26</f>
        <v>0.17527749044400004</v>
      </c>
      <c r="Q31" s="284">
        <f>MCF!R30</f>
        <v>0.8</v>
      </c>
      <c r="R31" s="67">
        <f t="shared" si="5"/>
        <v>2.8044398471040007E-2</v>
      </c>
      <c r="S31" s="67">
        <f t="shared" si="7"/>
        <v>2.8044398471040007E-2</v>
      </c>
      <c r="T31" s="67">
        <f t="shared" si="8"/>
        <v>0</v>
      </c>
      <c r="U31" s="67">
        <f t="shared" si="9"/>
        <v>5.3984839762168502E-2</v>
      </c>
      <c r="V31" s="67">
        <f t="shared" si="10"/>
        <v>1.8808942189515049E-3</v>
      </c>
      <c r="W31" s="100">
        <f t="shared" si="11"/>
        <v>1.2539294793010032E-3</v>
      </c>
    </row>
    <row r="32" spans="2:23">
      <c r="B32" s="96">
        <f>Amnt_Deposited!B27</f>
        <v>2013</v>
      </c>
      <c r="C32" s="99">
        <f>Amnt_Deposited!D27</f>
        <v>0.17634885195599997</v>
      </c>
      <c r="D32" s="418">
        <f>Dry_Matter_Content!D19</f>
        <v>0.44</v>
      </c>
      <c r="E32" s="284">
        <f>MCF!R31</f>
        <v>0.8</v>
      </c>
      <c r="F32" s="67">
        <f t="shared" si="0"/>
        <v>1.365645509547264E-2</v>
      </c>
      <c r="G32" s="67">
        <f t="shared" si="1"/>
        <v>1.365645509547264E-2</v>
      </c>
      <c r="H32" s="67">
        <f t="shared" si="2"/>
        <v>0</v>
      </c>
      <c r="I32" s="67">
        <f t="shared" si="3"/>
        <v>3.8018658481496305E-2</v>
      </c>
      <c r="J32" s="67">
        <f t="shared" si="4"/>
        <v>1.7664590588658889E-3</v>
      </c>
      <c r="K32" s="100">
        <f t="shared" si="6"/>
        <v>1.1776393725772593E-3</v>
      </c>
      <c r="O32" s="96">
        <f>Amnt_Deposited!B27</f>
        <v>2013</v>
      </c>
      <c r="P32" s="99">
        <f>Amnt_Deposited!D27</f>
        <v>0.17634885195599997</v>
      </c>
      <c r="Q32" s="284">
        <f>MCF!R31</f>
        <v>0.8</v>
      </c>
      <c r="R32" s="67">
        <f t="shared" si="5"/>
        <v>2.8215816312959996E-2</v>
      </c>
      <c r="S32" s="67">
        <f t="shared" si="7"/>
        <v>2.8215816312959996E-2</v>
      </c>
      <c r="T32" s="67">
        <f t="shared" si="8"/>
        <v>0</v>
      </c>
      <c r="U32" s="67">
        <f t="shared" si="9"/>
        <v>7.8550947275818808E-2</v>
      </c>
      <c r="V32" s="67">
        <f t="shared" si="10"/>
        <v>3.6497087993096881E-3</v>
      </c>
      <c r="W32" s="100">
        <f t="shared" si="11"/>
        <v>2.4331391995397918E-3</v>
      </c>
    </row>
    <row r="33" spans="2:23">
      <c r="B33" s="96">
        <f>Amnt_Deposited!B28</f>
        <v>2014</v>
      </c>
      <c r="C33" s="99">
        <f>Amnt_Deposited!D28</f>
        <v>0.17783227558799999</v>
      </c>
      <c r="D33" s="418">
        <f>Dry_Matter_Content!D20</f>
        <v>0.44</v>
      </c>
      <c r="E33" s="284">
        <f>MCF!R32</f>
        <v>0.8</v>
      </c>
      <c r="F33" s="67">
        <f t="shared" si="0"/>
        <v>1.377133142153472E-2</v>
      </c>
      <c r="G33" s="67">
        <f t="shared" si="1"/>
        <v>1.377133142153472E-2</v>
      </c>
      <c r="H33" s="67">
        <f t="shared" si="2"/>
        <v>0</v>
      </c>
      <c r="I33" s="67">
        <f t="shared" si="3"/>
        <v>4.9219693630796743E-2</v>
      </c>
      <c r="J33" s="67">
        <f t="shared" si="4"/>
        <v>2.5702962722342865E-3</v>
      </c>
      <c r="K33" s="100">
        <f t="shared" si="6"/>
        <v>1.7135308481561909E-3</v>
      </c>
      <c r="O33" s="96">
        <f>Amnt_Deposited!B28</f>
        <v>2014</v>
      </c>
      <c r="P33" s="99">
        <f>Amnt_Deposited!D28</f>
        <v>0.17783227558799999</v>
      </c>
      <c r="Q33" s="284">
        <f>MCF!R32</f>
        <v>0.8</v>
      </c>
      <c r="R33" s="67">
        <f t="shared" si="5"/>
        <v>2.8453164094080004E-2</v>
      </c>
      <c r="S33" s="67">
        <f t="shared" si="7"/>
        <v>2.8453164094080004E-2</v>
      </c>
      <c r="T33" s="67">
        <f t="shared" si="8"/>
        <v>0</v>
      </c>
      <c r="U33" s="67">
        <f t="shared" si="9"/>
        <v>0.10169358188181143</v>
      </c>
      <c r="V33" s="67">
        <f t="shared" si="10"/>
        <v>5.3105294880873679E-3</v>
      </c>
      <c r="W33" s="100">
        <f t="shared" si="11"/>
        <v>3.5403529920582451E-3</v>
      </c>
    </row>
    <row r="34" spans="2:23">
      <c r="B34" s="96">
        <f>Amnt_Deposited!B29</f>
        <v>2015</v>
      </c>
      <c r="C34" s="99">
        <f>Amnt_Deposited!D29</f>
        <v>0.17835422094000003</v>
      </c>
      <c r="D34" s="418">
        <f>Dry_Matter_Content!D21</f>
        <v>0.44</v>
      </c>
      <c r="E34" s="284">
        <f>MCF!R33</f>
        <v>0.8</v>
      </c>
      <c r="F34" s="67">
        <f t="shared" si="0"/>
        <v>1.3811750869593601E-2</v>
      </c>
      <c r="G34" s="67">
        <f t="shared" si="1"/>
        <v>1.3811750869593601E-2</v>
      </c>
      <c r="H34" s="67">
        <f t="shared" si="2"/>
        <v>0</v>
      </c>
      <c r="I34" s="67">
        <f t="shared" si="3"/>
        <v>5.970388902861265E-2</v>
      </c>
      <c r="J34" s="67">
        <f t="shared" si="4"/>
        <v>3.3275554717776953E-3</v>
      </c>
      <c r="K34" s="100">
        <f t="shared" si="6"/>
        <v>2.2183703145184632E-3</v>
      </c>
      <c r="O34" s="96">
        <f>Amnt_Deposited!B29</f>
        <v>2015</v>
      </c>
      <c r="P34" s="99">
        <f>Amnt_Deposited!D29</f>
        <v>0.17835422094000003</v>
      </c>
      <c r="Q34" s="284">
        <f>MCF!R33</f>
        <v>0.8</v>
      </c>
      <c r="R34" s="67">
        <f t="shared" si="5"/>
        <v>2.8536675350400005E-2</v>
      </c>
      <c r="S34" s="67">
        <f t="shared" si="7"/>
        <v>2.8536675350400005E-2</v>
      </c>
      <c r="T34" s="67">
        <f t="shared" si="8"/>
        <v>0</v>
      </c>
      <c r="U34" s="67">
        <f t="shared" si="9"/>
        <v>0.12335514262110051</v>
      </c>
      <c r="V34" s="67">
        <f t="shared" si="10"/>
        <v>6.8751146111109395E-3</v>
      </c>
      <c r="W34" s="100">
        <f t="shared" si="11"/>
        <v>4.583409740740626E-3</v>
      </c>
    </row>
    <row r="35" spans="2:23">
      <c r="B35" s="96">
        <f>Amnt_Deposited!B30</f>
        <v>2016</v>
      </c>
      <c r="C35" s="99">
        <f>Amnt_Deposited!D30</f>
        <v>0.179171477478</v>
      </c>
      <c r="D35" s="418">
        <f>Dry_Matter_Content!D22</f>
        <v>0.44</v>
      </c>
      <c r="E35" s="284">
        <f>MCF!R34</f>
        <v>0.8</v>
      </c>
      <c r="F35" s="67">
        <f t="shared" si="0"/>
        <v>1.387503921589632E-2</v>
      </c>
      <c r="G35" s="67">
        <f t="shared" si="1"/>
        <v>1.387503921589632E-2</v>
      </c>
      <c r="H35" s="67">
        <f t="shared" si="2"/>
        <v>0</v>
      </c>
      <c r="I35" s="67">
        <f t="shared" si="3"/>
        <v>6.95425763705253E-2</v>
      </c>
      <c r="J35" s="67">
        <f t="shared" si="4"/>
        <v>4.0363518739836655E-3</v>
      </c>
      <c r="K35" s="100">
        <f t="shared" si="6"/>
        <v>2.6909012493224437E-3</v>
      </c>
      <c r="O35" s="96">
        <f>Amnt_Deposited!B30</f>
        <v>2016</v>
      </c>
      <c r="P35" s="99">
        <f>Amnt_Deposited!D30</f>
        <v>0.179171477478</v>
      </c>
      <c r="Q35" s="284">
        <f>MCF!R34</f>
        <v>0.8</v>
      </c>
      <c r="R35" s="67">
        <f t="shared" si="5"/>
        <v>2.8667436396480003E-2</v>
      </c>
      <c r="S35" s="67">
        <f t="shared" si="7"/>
        <v>2.8667436396480003E-2</v>
      </c>
      <c r="T35" s="67">
        <f t="shared" si="8"/>
        <v>0</v>
      </c>
      <c r="U35" s="67">
        <f t="shared" si="9"/>
        <v>0.14368300903001094</v>
      </c>
      <c r="V35" s="67">
        <f t="shared" si="10"/>
        <v>8.3395699875695572E-3</v>
      </c>
      <c r="W35" s="100">
        <f t="shared" si="11"/>
        <v>5.5597133250463709E-3</v>
      </c>
    </row>
    <row r="36" spans="2:23">
      <c r="B36" s="96">
        <f>Amnt_Deposited!B31</f>
        <v>2017</v>
      </c>
      <c r="C36" s="99">
        <f>Amnt_Deposited!D31</f>
        <v>0.17622786665791951</v>
      </c>
      <c r="D36" s="418">
        <f>Dry_Matter_Content!D23</f>
        <v>0.44</v>
      </c>
      <c r="E36" s="284">
        <f>MCF!R35</f>
        <v>0.8</v>
      </c>
      <c r="F36" s="67">
        <f t="shared" si="0"/>
        <v>1.3647085993989286E-2</v>
      </c>
      <c r="G36" s="67">
        <f t="shared" si="1"/>
        <v>1.3647085993989286E-2</v>
      </c>
      <c r="H36" s="67">
        <f t="shared" si="2"/>
        <v>0</v>
      </c>
      <c r="I36" s="67">
        <f t="shared" si="3"/>
        <v>7.8488154422204498E-2</v>
      </c>
      <c r="J36" s="67">
        <f t="shared" si="4"/>
        <v>4.7015079423100795E-3</v>
      </c>
      <c r="K36" s="100">
        <f t="shared" si="6"/>
        <v>3.1343386282067197E-3</v>
      </c>
      <c r="O36" s="96">
        <f>Amnt_Deposited!B31</f>
        <v>2017</v>
      </c>
      <c r="P36" s="99">
        <f>Amnt_Deposited!D31</f>
        <v>0.17622786665791951</v>
      </c>
      <c r="Q36" s="284">
        <f>MCF!R35</f>
        <v>0.8</v>
      </c>
      <c r="R36" s="67">
        <f t="shared" si="5"/>
        <v>2.8196458665267123E-2</v>
      </c>
      <c r="S36" s="67">
        <f t="shared" si="7"/>
        <v>2.8196458665267123E-2</v>
      </c>
      <c r="T36" s="67">
        <f t="shared" si="8"/>
        <v>0</v>
      </c>
      <c r="U36" s="67">
        <f t="shared" si="9"/>
        <v>0.16216560831033988</v>
      </c>
      <c r="V36" s="67">
        <f t="shared" si="10"/>
        <v>9.7138593849381803E-3</v>
      </c>
      <c r="W36" s="100">
        <f t="shared" si="11"/>
        <v>6.4759062566254535E-3</v>
      </c>
    </row>
    <row r="37" spans="2:23">
      <c r="B37" s="96">
        <f>Amnt_Deposited!B32</f>
        <v>2018</v>
      </c>
      <c r="C37" s="99">
        <f>Amnt_Deposited!D32</f>
        <v>0.17304525609148258</v>
      </c>
      <c r="D37" s="418">
        <f>Dry_Matter_Content!D24</f>
        <v>0.44</v>
      </c>
      <c r="E37" s="284">
        <f>MCF!R36</f>
        <v>0.8</v>
      </c>
      <c r="F37" s="67">
        <f t="shared" si="0"/>
        <v>1.3400624631724412E-2</v>
      </c>
      <c r="G37" s="67">
        <f t="shared" si="1"/>
        <v>1.3400624631724412E-2</v>
      </c>
      <c r="H37" s="67">
        <f t="shared" si="2"/>
        <v>0</v>
      </c>
      <c r="I37" s="67">
        <f t="shared" si="3"/>
        <v>8.6582494750811603E-2</v>
      </c>
      <c r="J37" s="67">
        <f t="shared" si="4"/>
        <v>5.3062843031173E-3</v>
      </c>
      <c r="K37" s="100">
        <f t="shared" si="6"/>
        <v>3.5375228687448664E-3</v>
      </c>
      <c r="O37" s="96">
        <f>Amnt_Deposited!B32</f>
        <v>2018</v>
      </c>
      <c r="P37" s="99">
        <f>Amnt_Deposited!D32</f>
        <v>0.17304525609148258</v>
      </c>
      <c r="Q37" s="284">
        <f>MCF!R36</f>
        <v>0.8</v>
      </c>
      <c r="R37" s="67">
        <f t="shared" si="5"/>
        <v>2.7687240974637213E-2</v>
      </c>
      <c r="S37" s="67">
        <f t="shared" si="7"/>
        <v>2.7687240974637213E-2</v>
      </c>
      <c r="T37" s="67">
        <f t="shared" si="8"/>
        <v>0</v>
      </c>
      <c r="U37" s="67">
        <f t="shared" si="9"/>
        <v>0.1788894519644868</v>
      </c>
      <c r="V37" s="67">
        <f t="shared" si="10"/>
        <v>1.0963397320490289E-2</v>
      </c>
      <c r="W37" s="100">
        <f t="shared" si="11"/>
        <v>7.3089315469935254E-3</v>
      </c>
    </row>
    <row r="38" spans="2:23">
      <c r="B38" s="96">
        <f>Amnt_Deposited!B33</f>
        <v>2019</v>
      </c>
      <c r="C38" s="99">
        <f>Amnt_Deposited!D33</f>
        <v>0.16991431527521836</v>
      </c>
      <c r="D38" s="418">
        <f>Dry_Matter_Content!D25</f>
        <v>0.44</v>
      </c>
      <c r="E38" s="284">
        <f>MCF!R37</f>
        <v>0.8</v>
      </c>
      <c r="F38" s="67">
        <f t="shared" si="0"/>
        <v>1.3158164574912909E-2</v>
      </c>
      <c r="G38" s="67">
        <f t="shared" si="1"/>
        <v>1.3158164574912909E-2</v>
      </c>
      <c r="H38" s="67">
        <f t="shared" si="2"/>
        <v>0</v>
      </c>
      <c r="I38" s="67">
        <f t="shared" si="3"/>
        <v>9.3887147592608855E-2</v>
      </c>
      <c r="J38" s="67">
        <f t="shared" si="4"/>
        <v>5.8535117331156572E-3</v>
      </c>
      <c r="K38" s="100">
        <f t="shared" si="6"/>
        <v>3.9023411554104381E-3</v>
      </c>
      <c r="O38" s="96">
        <f>Amnt_Deposited!B33</f>
        <v>2019</v>
      </c>
      <c r="P38" s="99">
        <f>Amnt_Deposited!D33</f>
        <v>0.16991431527521836</v>
      </c>
      <c r="Q38" s="284">
        <f>MCF!R37</f>
        <v>0.8</v>
      </c>
      <c r="R38" s="67">
        <f t="shared" si="5"/>
        <v>2.7186290444034939E-2</v>
      </c>
      <c r="S38" s="67">
        <f t="shared" si="7"/>
        <v>2.7186290444034939E-2</v>
      </c>
      <c r="T38" s="67">
        <f t="shared" si="8"/>
        <v>0</v>
      </c>
      <c r="U38" s="67">
        <f t="shared" si="9"/>
        <v>0.19398170990208444</v>
      </c>
      <c r="V38" s="67">
        <f t="shared" si="10"/>
        <v>1.209403250643731E-2</v>
      </c>
      <c r="W38" s="100">
        <f t="shared" si="11"/>
        <v>8.0626883376248727E-3</v>
      </c>
    </row>
    <row r="39" spans="2:23">
      <c r="B39" s="96">
        <f>Amnt_Deposited!B34</f>
        <v>2020</v>
      </c>
      <c r="C39" s="99">
        <f>Amnt_Deposited!D34</f>
        <v>0.16683438748694787</v>
      </c>
      <c r="D39" s="418">
        <f>Dry_Matter_Content!D26</f>
        <v>0.44</v>
      </c>
      <c r="E39" s="284">
        <f>MCF!R38</f>
        <v>0.8</v>
      </c>
      <c r="F39" s="67">
        <f t="shared" si="0"/>
        <v>1.2919654966989245E-2</v>
      </c>
      <c r="G39" s="67">
        <f t="shared" si="1"/>
        <v>1.2919654966989245E-2</v>
      </c>
      <c r="H39" s="67">
        <f t="shared" si="2"/>
        <v>0</v>
      </c>
      <c r="I39" s="67">
        <f t="shared" si="3"/>
        <v>0.10045945115093537</v>
      </c>
      <c r="J39" s="67">
        <f t="shared" si="4"/>
        <v>6.3473514086627289E-3</v>
      </c>
      <c r="K39" s="100">
        <f t="shared" si="6"/>
        <v>4.2315676057751526E-3</v>
      </c>
      <c r="O39" s="96">
        <f>Amnt_Deposited!B34</f>
        <v>2020</v>
      </c>
      <c r="P39" s="99">
        <f>Amnt_Deposited!D34</f>
        <v>0.16683438748694787</v>
      </c>
      <c r="Q39" s="284">
        <f>MCF!R38</f>
        <v>0.8</v>
      </c>
      <c r="R39" s="67">
        <f t="shared" si="5"/>
        <v>2.6693501997911664E-2</v>
      </c>
      <c r="S39" s="67">
        <f t="shared" si="7"/>
        <v>2.6693501997911664E-2</v>
      </c>
      <c r="T39" s="67">
        <f t="shared" si="8"/>
        <v>0</v>
      </c>
      <c r="U39" s="67">
        <f t="shared" si="9"/>
        <v>0.20756084948540371</v>
      </c>
      <c r="V39" s="67">
        <f t="shared" si="10"/>
        <v>1.3114362414592417E-2</v>
      </c>
      <c r="W39" s="100">
        <f t="shared" si="11"/>
        <v>8.742908276394944E-3</v>
      </c>
    </row>
    <row r="40" spans="2:23">
      <c r="B40" s="96">
        <f>Amnt_Deposited!B35</f>
        <v>2021</v>
      </c>
      <c r="C40" s="99">
        <f>Amnt_Deposited!D35</f>
        <v>0.16380481799665456</v>
      </c>
      <c r="D40" s="418">
        <f>Dry_Matter_Content!D27</f>
        <v>0.44</v>
      </c>
      <c r="E40" s="284">
        <f>MCF!R39</f>
        <v>0.8</v>
      </c>
      <c r="F40" s="67">
        <f t="shared" si="0"/>
        <v>1.268504510566093E-2</v>
      </c>
      <c r="G40" s="67">
        <f t="shared" si="1"/>
        <v>1.268504510566093E-2</v>
      </c>
      <c r="H40" s="67">
        <f t="shared" si="2"/>
        <v>0</v>
      </c>
      <c r="I40" s="67">
        <f t="shared" si="3"/>
        <v>0.10635281650993657</v>
      </c>
      <c r="J40" s="67">
        <f t="shared" si="4"/>
        <v>6.7916797466597281E-3</v>
      </c>
      <c r="K40" s="100">
        <f t="shared" si="6"/>
        <v>4.5277864977731515E-3</v>
      </c>
      <c r="O40" s="96">
        <f>Amnt_Deposited!B35</f>
        <v>2021</v>
      </c>
      <c r="P40" s="99">
        <f>Amnt_Deposited!D35</f>
        <v>0.16380481799665456</v>
      </c>
      <c r="Q40" s="284">
        <f>MCF!R39</f>
        <v>0.8</v>
      </c>
      <c r="R40" s="67">
        <f t="shared" si="5"/>
        <v>2.6208770879464733E-2</v>
      </c>
      <c r="S40" s="67">
        <f t="shared" si="7"/>
        <v>2.6208770879464733E-2</v>
      </c>
      <c r="T40" s="67">
        <f t="shared" si="8"/>
        <v>0</v>
      </c>
      <c r="U40" s="67">
        <f t="shared" si="9"/>
        <v>0.2197372241940839</v>
      </c>
      <c r="V40" s="67">
        <f t="shared" si="10"/>
        <v>1.4032396170784566E-2</v>
      </c>
      <c r="W40" s="100">
        <f t="shared" si="11"/>
        <v>9.3549307805230429E-3</v>
      </c>
    </row>
    <row r="41" spans="2:23">
      <c r="B41" s="96">
        <f>Amnt_Deposited!B36</f>
        <v>2022</v>
      </c>
      <c r="C41" s="99">
        <f>Amnt_Deposited!D36</f>
        <v>0.16082495434365107</v>
      </c>
      <c r="D41" s="418">
        <f>Dry_Matter_Content!D28</f>
        <v>0.44</v>
      </c>
      <c r="E41" s="284">
        <f>MCF!R40</f>
        <v>0.8</v>
      </c>
      <c r="F41" s="67">
        <f t="shared" si="0"/>
        <v>1.245428446437234E-2</v>
      </c>
      <c r="G41" s="67">
        <f t="shared" si="1"/>
        <v>1.245428446437234E-2</v>
      </c>
      <c r="H41" s="67">
        <f t="shared" si="2"/>
        <v>0</v>
      </c>
      <c r="I41" s="67">
        <f t="shared" si="3"/>
        <v>0.1116169933078285</v>
      </c>
      <c r="J41" s="67">
        <f t="shared" si="4"/>
        <v>7.1901076664804093E-3</v>
      </c>
      <c r="K41" s="100">
        <f t="shared" si="6"/>
        <v>4.793405110986939E-3</v>
      </c>
      <c r="O41" s="96">
        <f>Amnt_Deposited!B36</f>
        <v>2022</v>
      </c>
      <c r="P41" s="99">
        <f>Amnt_Deposited!D36</f>
        <v>0.16082495434365107</v>
      </c>
      <c r="Q41" s="284">
        <f>MCF!R40</f>
        <v>0.8</v>
      </c>
      <c r="R41" s="67">
        <f t="shared" si="5"/>
        <v>2.5731992694984177E-2</v>
      </c>
      <c r="S41" s="67">
        <f t="shared" si="7"/>
        <v>2.5731992694984177E-2</v>
      </c>
      <c r="T41" s="67">
        <f t="shared" si="8"/>
        <v>0</v>
      </c>
      <c r="U41" s="67">
        <f t="shared" si="9"/>
        <v>0.23061362253683582</v>
      </c>
      <c r="V41" s="67">
        <f t="shared" si="10"/>
        <v>1.4855594352232257E-2</v>
      </c>
      <c r="W41" s="100">
        <f t="shared" si="11"/>
        <v>9.9037295681548374E-3</v>
      </c>
    </row>
    <row r="42" spans="2:23">
      <c r="B42" s="96">
        <f>Amnt_Deposited!B37</f>
        <v>2023</v>
      </c>
      <c r="C42" s="99">
        <f>Amnt_Deposited!D37</f>
        <v>0.15789414659942458</v>
      </c>
      <c r="D42" s="418">
        <f>Dry_Matter_Content!D29</f>
        <v>0.44</v>
      </c>
      <c r="E42" s="284">
        <f>MCF!R41</f>
        <v>0.8</v>
      </c>
      <c r="F42" s="67">
        <f t="shared" si="0"/>
        <v>1.2227322712659441E-2</v>
      </c>
      <c r="G42" s="67">
        <f t="shared" si="1"/>
        <v>1.2227322712659441E-2</v>
      </c>
      <c r="H42" s="67">
        <f t="shared" si="2"/>
        <v>0</v>
      </c>
      <c r="I42" s="67">
        <f t="shared" si="3"/>
        <v>0.11629831746936233</v>
      </c>
      <c r="J42" s="67">
        <f t="shared" si="4"/>
        <v>7.5459985511256199E-3</v>
      </c>
      <c r="K42" s="100">
        <f t="shared" si="6"/>
        <v>5.0306657007504127E-3</v>
      </c>
      <c r="O42" s="96">
        <f>Amnt_Deposited!B37</f>
        <v>2023</v>
      </c>
      <c r="P42" s="99">
        <f>Amnt_Deposited!D37</f>
        <v>0.15789414659942458</v>
      </c>
      <c r="Q42" s="284">
        <f>MCF!R41</f>
        <v>0.8</v>
      </c>
      <c r="R42" s="67">
        <f t="shared" si="5"/>
        <v>2.5263063455907939E-2</v>
      </c>
      <c r="S42" s="67">
        <f t="shared" si="7"/>
        <v>2.5263063455907939E-2</v>
      </c>
      <c r="T42" s="67">
        <f t="shared" si="8"/>
        <v>0</v>
      </c>
      <c r="U42" s="67">
        <f t="shared" si="9"/>
        <v>0.24028577989537675</v>
      </c>
      <c r="V42" s="67">
        <f t="shared" si="10"/>
        <v>1.5590906097366988E-2</v>
      </c>
      <c r="W42" s="100">
        <f t="shared" si="11"/>
        <v>1.0393937398244658E-2</v>
      </c>
    </row>
    <row r="43" spans="2:23">
      <c r="B43" s="96">
        <f>Amnt_Deposited!B38</f>
        <v>2024</v>
      </c>
      <c r="C43" s="99">
        <f>Amnt_Deposited!D38</f>
        <v>0.15501174761668479</v>
      </c>
      <c r="D43" s="418">
        <f>Dry_Matter_Content!D30</f>
        <v>0.44</v>
      </c>
      <c r="E43" s="284">
        <f>MCF!R42</f>
        <v>0.8</v>
      </c>
      <c r="F43" s="67">
        <f t="shared" si="0"/>
        <v>1.2004109735436072E-2</v>
      </c>
      <c r="G43" s="67">
        <f t="shared" si="1"/>
        <v>1.2004109735436072E-2</v>
      </c>
      <c r="H43" s="67">
        <f t="shared" si="2"/>
        <v>0</v>
      </c>
      <c r="I43" s="67">
        <f t="shared" si="3"/>
        <v>0.12043994220932949</v>
      </c>
      <c r="J43" s="67">
        <f t="shared" si="4"/>
        <v>7.8624849954689116E-3</v>
      </c>
      <c r="K43" s="100">
        <f t="shared" si="6"/>
        <v>5.2416566636459411E-3</v>
      </c>
      <c r="O43" s="96">
        <f>Amnt_Deposited!B38</f>
        <v>2024</v>
      </c>
      <c r="P43" s="99">
        <f>Amnt_Deposited!D38</f>
        <v>0.15501174761668479</v>
      </c>
      <c r="Q43" s="284">
        <f>MCF!R42</f>
        <v>0.8</v>
      </c>
      <c r="R43" s="67">
        <f t="shared" si="5"/>
        <v>2.4801879618669569E-2</v>
      </c>
      <c r="S43" s="67">
        <f t="shared" si="7"/>
        <v>2.4801879618669569E-2</v>
      </c>
      <c r="T43" s="67">
        <f t="shared" si="8"/>
        <v>0</v>
      </c>
      <c r="U43" s="67">
        <f t="shared" si="9"/>
        <v>0.2488428558043998</v>
      </c>
      <c r="V43" s="67">
        <f t="shared" si="10"/>
        <v>1.6244803709646514E-2</v>
      </c>
      <c r="W43" s="100">
        <f t="shared" si="11"/>
        <v>1.0829869139764341E-2</v>
      </c>
    </row>
    <row r="44" spans="2:23">
      <c r="B44" s="96">
        <f>Amnt_Deposited!B39</f>
        <v>2025</v>
      </c>
      <c r="C44" s="99">
        <f>Amnt_Deposited!D39</f>
        <v>0.15217711326512368</v>
      </c>
      <c r="D44" s="418">
        <f>Dry_Matter_Content!D31</f>
        <v>0.44</v>
      </c>
      <c r="E44" s="284">
        <f>MCF!R43</f>
        <v>0.8</v>
      </c>
      <c r="F44" s="67">
        <f t="shared" si="0"/>
        <v>1.1784595651251178E-2</v>
      </c>
      <c r="G44" s="67">
        <f t="shared" si="1"/>
        <v>1.1784595651251178E-2</v>
      </c>
      <c r="H44" s="67">
        <f t="shared" si="2"/>
        <v>0</v>
      </c>
      <c r="I44" s="67">
        <f t="shared" si="3"/>
        <v>0.12408205343705955</v>
      </c>
      <c r="J44" s="67">
        <f t="shared" si="4"/>
        <v>8.1424844235211125E-3</v>
      </c>
      <c r="K44" s="100">
        <f t="shared" si="6"/>
        <v>5.428322949014075E-3</v>
      </c>
      <c r="O44" s="96">
        <f>Amnt_Deposited!B39</f>
        <v>2025</v>
      </c>
      <c r="P44" s="99">
        <f>Amnt_Deposited!D39</f>
        <v>0.15217711326512368</v>
      </c>
      <c r="Q44" s="284">
        <f>MCF!R43</f>
        <v>0.8</v>
      </c>
      <c r="R44" s="67">
        <f t="shared" si="5"/>
        <v>2.434833812241979E-2</v>
      </c>
      <c r="S44" s="67">
        <f t="shared" si="7"/>
        <v>2.434833812241979E-2</v>
      </c>
      <c r="T44" s="67">
        <f t="shared" si="8"/>
        <v>0</v>
      </c>
      <c r="U44" s="67">
        <f t="shared" si="9"/>
        <v>0.25636787900218916</v>
      </c>
      <c r="V44" s="67">
        <f t="shared" si="10"/>
        <v>1.6823314924630399E-2</v>
      </c>
      <c r="W44" s="100">
        <f t="shared" si="11"/>
        <v>1.1215543283086932E-2</v>
      </c>
    </row>
    <row r="45" spans="2:23">
      <c r="B45" s="96">
        <f>Amnt_Deposited!B40</f>
        <v>2026</v>
      </c>
      <c r="C45" s="99">
        <f>Amnt_Deposited!D40</f>
        <v>0.14938960265437687</v>
      </c>
      <c r="D45" s="418">
        <f>Dry_Matter_Content!D32</f>
        <v>0.44</v>
      </c>
      <c r="E45" s="284">
        <f>MCF!R44</f>
        <v>0.8</v>
      </c>
      <c r="F45" s="67">
        <f t="shared" si="0"/>
        <v>1.1568730829554945E-2</v>
      </c>
      <c r="G45" s="67">
        <f t="shared" si="1"/>
        <v>1.1568730829554945E-2</v>
      </c>
      <c r="H45" s="67">
        <f t="shared" si="2"/>
        <v>0</v>
      </c>
      <c r="I45" s="67">
        <f t="shared" si="3"/>
        <v>0.1272620706155089</v>
      </c>
      <c r="J45" s="67">
        <f t="shared" si="4"/>
        <v>8.388713651105599E-3</v>
      </c>
      <c r="K45" s="100">
        <f t="shared" si="6"/>
        <v>5.5924757674037321E-3</v>
      </c>
      <c r="O45" s="96">
        <f>Amnt_Deposited!B40</f>
        <v>2026</v>
      </c>
      <c r="P45" s="99">
        <f>Amnt_Deposited!D40</f>
        <v>0.14938960265437687</v>
      </c>
      <c r="Q45" s="284">
        <f>MCF!R44</f>
        <v>0.8</v>
      </c>
      <c r="R45" s="67">
        <f t="shared" si="5"/>
        <v>2.3902336424700299E-2</v>
      </c>
      <c r="S45" s="67">
        <f t="shared" si="7"/>
        <v>2.3902336424700299E-2</v>
      </c>
      <c r="T45" s="67">
        <f t="shared" si="8"/>
        <v>0</v>
      </c>
      <c r="U45" s="67">
        <f t="shared" si="9"/>
        <v>0.26293816242873735</v>
      </c>
      <c r="V45" s="67">
        <f t="shared" si="10"/>
        <v>1.7332052998152062E-2</v>
      </c>
      <c r="W45" s="100">
        <f t="shared" si="11"/>
        <v>1.1554701998768041E-2</v>
      </c>
    </row>
    <row r="46" spans="2:23">
      <c r="B46" s="96">
        <f>Amnt_Deposited!B41</f>
        <v>2027</v>
      </c>
      <c r="C46" s="99">
        <f>Amnt_Deposited!D41</f>
        <v>0.14664857834466372</v>
      </c>
      <c r="D46" s="418">
        <f>Dry_Matter_Content!D33</f>
        <v>0.44</v>
      </c>
      <c r="E46" s="284">
        <f>MCF!R45</f>
        <v>0.8</v>
      </c>
      <c r="F46" s="67">
        <f t="shared" si="0"/>
        <v>1.135646590701076E-2</v>
      </c>
      <c r="G46" s="67">
        <f t="shared" si="1"/>
        <v>1.135646590701076E-2</v>
      </c>
      <c r="H46" s="67">
        <f t="shared" si="2"/>
        <v>0</v>
      </c>
      <c r="I46" s="67">
        <f t="shared" si="3"/>
        <v>0.13001483405734562</v>
      </c>
      <c r="J46" s="67">
        <f t="shared" si="4"/>
        <v>8.6037024651740221E-3</v>
      </c>
      <c r="K46" s="100">
        <f t="shared" si="6"/>
        <v>5.7358016434493481E-3</v>
      </c>
      <c r="O46" s="96">
        <f>Amnt_Deposited!B41</f>
        <v>2027</v>
      </c>
      <c r="P46" s="99">
        <f>Amnt_Deposited!D41</f>
        <v>0.14664857834466372</v>
      </c>
      <c r="Q46" s="284">
        <f>MCF!R45</f>
        <v>0.8</v>
      </c>
      <c r="R46" s="67">
        <f t="shared" si="5"/>
        <v>2.3463772535146199E-2</v>
      </c>
      <c r="S46" s="67">
        <f t="shared" si="7"/>
        <v>2.3463772535146199E-2</v>
      </c>
      <c r="T46" s="67">
        <f t="shared" si="8"/>
        <v>0</v>
      </c>
      <c r="U46" s="67">
        <f t="shared" si="9"/>
        <v>0.26862569020112731</v>
      </c>
      <c r="V46" s="67">
        <f t="shared" si="10"/>
        <v>1.7776244762756244E-2</v>
      </c>
      <c r="W46" s="100">
        <f t="shared" si="11"/>
        <v>1.1850829841837496E-2</v>
      </c>
    </row>
    <row r="47" spans="2:23">
      <c r="B47" s="96">
        <f>Amnt_Deposited!B42</f>
        <v>2028</v>
      </c>
      <c r="C47" s="99">
        <f>Amnt_Deposited!D42</f>
        <v>0.14395340654556532</v>
      </c>
      <c r="D47" s="418">
        <f>Dry_Matter_Content!D34</f>
        <v>0.44</v>
      </c>
      <c r="E47" s="284">
        <f>MCF!R46</f>
        <v>0.8</v>
      </c>
      <c r="F47" s="67">
        <f t="shared" si="0"/>
        <v>1.1147751802888579E-2</v>
      </c>
      <c r="G47" s="67">
        <f t="shared" si="1"/>
        <v>1.1147751802888579E-2</v>
      </c>
      <c r="H47" s="67">
        <f t="shared" si="2"/>
        <v>0</v>
      </c>
      <c r="I47" s="67">
        <f t="shared" si="3"/>
        <v>0.13237277957405505</v>
      </c>
      <c r="J47" s="67">
        <f t="shared" si="4"/>
        <v>8.7898062861791575E-3</v>
      </c>
      <c r="K47" s="100">
        <f t="shared" si="6"/>
        <v>5.8598708574527716E-3</v>
      </c>
      <c r="O47" s="96">
        <f>Amnt_Deposited!B42</f>
        <v>2028</v>
      </c>
      <c r="P47" s="99">
        <f>Amnt_Deposited!D42</f>
        <v>0.14395340654556532</v>
      </c>
      <c r="Q47" s="284">
        <f>MCF!R46</f>
        <v>0.8</v>
      </c>
      <c r="R47" s="67">
        <f t="shared" si="5"/>
        <v>2.3032545047290454E-2</v>
      </c>
      <c r="S47" s="67">
        <f t="shared" si="7"/>
        <v>2.3032545047290454E-2</v>
      </c>
      <c r="T47" s="67">
        <f t="shared" si="8"/>
        <v>0</v>
      </c>
      <c r="U47" s="67">
        <f t="shared" si="9"/>
        <v>0.27349747845879141</v>
      </c>
      <c r="V47" s="67">
        <f t="shared" si="10"/>
        <v>1.8160756789626357E-2</v>
      </c>
      <c r="W47" s="100">
        <f t="shared" si="11"/>
        <v>1.2107171193084238E-2</v>
      </c>
    </row>
    <row r="48" spans="2:23">
      <c r="B48" s="96">
        <f>Amnt_Deposited!B43</f>
        <v>2029</v>
      </c>
      <c r="C48" s="99">
        <f>Amnt_Deposited!D43</f>
        <v>0.14130345730338653</v>
      </c>
      <c r="D48" s="418">
        <f>Dry_Matter_Content!D35</f>
        <v>0.44</v>
      </c>
      <c r="E48" s="284">
        <f>MCF!R47</f>
        <v>0.8</v>
      </c>
      <c r="F48" s="67">
        <f t="shared" si="0"/>
        <v>1.0942539733574255E-2</v>
      </c>
      <c r="G48" s="67">
        <f t="shared" si="1"/>
        <v>1.0942539733574255E-2</v>
      </c>
      <c r="H48" s="67">
        <f t="shared" si="2"/>
        <v>0</v>
      </c>
      <c r="I48" s="67">
        <f t="shared" si="3"/>
        <v>0.13436610133219554</v>
      </c>
      <c r="J48" s="67">
        <f t="shared" si="4"/>
        <v>8.9492179754337778E-3</v>
      </c>
      <c r="K48" s="100">
        <f t="shared" si="6"/>
        <v>5.9661453169558513E-3</v>
      </c>
      <c r="O48" s="96">
        <f>Amnt_Deposited!B43</f>
        <v>2029</v>
      </c>
      <c r="P48" s="99">
        <f>Amnt_Deposited!D43</f>
        <v>0.14130345730338653</v>
      </c>
      <c r="Q48" s="284">
        <f>MCF!R47</f>
        <v>0.8</v>
      </c>
      <c r="R48" s="67">
        <f t="shared" si="5"/>
        <v>2.2608553168541847E-2</v>
      </c>
      <c r="S48" s="67">
        <f t="shared" si="7"/>
        <v>2.2608553168541847E-2</v>
      </c>
      <c r="T48" s="67">
        <f t="shared" si="8"/>
        <v>0</v>
      </c>
      <c r="U48" s="67">
        <f t="shared" si="9"/>
        <v>0.27761591184337914</v>
      </c>
      <c r="V48" s="67">
        <f t="shared" si="10"/>
        <v>1.8490119783954085E-2</v>
      </c>
      <c r="W48" s="100">
        <f t="shared" si="11"/>
        <v>1.2326746522636055E-2</v>
      </c>
    </row>
    <row r="49" spans="2:23">
      <c r="B49" s="96">
        <f>Amnt_Deposited!B44</f>
        <v>2030</v>
      </c>
      <c r="C49" s="99">
        <f>Amnt_Deposited!D44</f>
        <v>0.13870405080000001</v>
      </c>
      <c r="D49" s="418">
        <f>Dry_Matter_Content!D36</f>
        <v>0.44</v>
      </c>
      <c r="E49" s="284">
        <f>MCF!R48</f>
        <v>0.8</v>
      </c>
      <c r="F49" s="67">
        <f t="shared" si="0"/>
        <v>1.0741241693952E-2</v>
      </c>
      <c r="G49" s="67">
        <f t="shared" si="1"/>
        <v>1.0741241693952E-2</v>
      </c>
      <c r="H49" s="67">
        <f t="shared" si="2"/>
        <v>0</v>
      </c>
      <c r="I49" s="67">
        <f t="shared" si="3"/>
        <v>0.13602336418094751</v>
      </c>
      <c r="J49" s="67">
        <f t="shared" si="4"/>
        <v>9.0839788452000154E-3</v>
      </c>
      <c r="K49" s="100">
        <f t="shared" si="6"/>
        <v>6.05598589680001E-3</v>
      </c>
      <c r="O49" s="96">
        <f>Amnt_Deposited!B44</f>
        <v>2030</v>
      </c>
      <c r="P49" s="99">
        <f>Amnt_Deposited!D44</f>
        <v>0.13870405080000001</v>
      </c>
      <c r="Q49" s="284">
        <f>MCF!R48</f>
        <v>0.8</v>
      </c>
      <c r="R49" s="67">
        <f t="shared" si="5"/>
        <v>2.2192648128000005E-2</v>
      </c>
      <c r="S49" s="67">
        <f t="shared" si="7"/>
        <v>2.2192648128000005E-2</v>
      </c>
      <c r="T49" s="67">
        <f t="shared" si="8"/>
        <v>0</v>
      </c>
      <c r="U49" s="67">
        <f t="shared" si="9"/>
        <v>0.28104000863832124</v>
      </c>
      <c r="V49" s="67">
        <f t="shared" si="10"/>
        <v>1.8768551333057878E-2</v>
      </c>
      <c r="W49" s="100">
        <f t="shared" si="11"/>
        <v>1.2512367555371919E-2</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0.12682734412513158</v>
      </c>
      <c r="J50" s="67">
        <f t="shared" si="4"/>
        <v>9.1960200558159223E-3</v>
      </c>
      <c r="K50" s="100">
        <f t="shared" si="6"/>
        <v>6.1306800372106143E-3</v>
      </c>
      <c r="O50" s="96">
        <f>Amnt_Deposited!B45</f>
        <v>2031</v>
      </c>
      <c r="P50" s="99">
        <f>Amnt_Deposited!D45</f>
        <v>0</v>
      </c>
      <c r="Q50" s="284">
        <f>MCF!R49</f>
        <v>0.8</v>
      </c>
      <c r="R50" s="67">
        <f t="shared" si="5"/>
        <v>0</v>
      </c>
      <c r="S50" s="67">
        <f t="shared" si="7"/>
        <v>0</v>
      </c>
      <c r="T50" s="67">
        <f t="shared" si="8"/>
        <v>0</v>
      </c>
      <c r="U50" s="67">
        <f t="shared" si="9"/>
        <v>0.26203996720068506</v>
      </c>
      <c r="V50" s="67">
        <f t="shared" si="10"/>
        <v>1.9000041437636197E-2</v>
      </c>
      <c r="W50" s="100">
        <f t="shared" si="11"/>
        <v>1.2666694291757465E-2</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0.11825303185735767</v>
      </c>
      <c r="J51" s="67">
        <f t="shared" si="4"/>
        <v>8.5743122677739182E-3</v>
      </c>
      <c r="K51" s="100">
        <f t="shared" si="6"/>
        <v>5.7162081785159455E-3</v>
      </c>
      <c r="O51" s="96">
        <f>Amnt_Deposited!B46</f>
        <v>2032</v>
      </c>
      <c r="P51" s="99">
        <f>Amnt_Deposited!D46</f>
        <v>0</v>
      </c>
      <c r="Q51" s="284">
        <f>MCF!R50</f>
        <v>0.8</v>
      </c>
      <c r="R51" s="67">
        <f t="shared" ref="R51:R82" si="13">P51*$W$6*DOCF*Q51</f>
        <v>0</v>
      </c>
      <c r="S51" s="67">
        <f t="shared" si="7"/>
        <v>0</v>
      </c>
      <c r="T51" s="67">
        <f t="shared" si="8"/>
        <v>0</v>
      </c>
      <c r="U51" s="67">
        <f t="shared" si="9"/>
        <v>0.24432444598627615</v>
      </c>
      <c r="V51" s="67">
        <f t="shared" si="10"/>
        <v>1.7715521214408923E-2</v>
      </c>
      <c r="W51" s="100">
        <f t="shared" si="11"/>
        <v>1.1810347476272614E-2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0.1102583960889415</v>
      </c>
      <c r="J52" s="67">
        <f t="shared" si="4"/>
        <v>7.9946357684161588E-3</v>
      </c>
      <c r="K52" s="100">
        <f t="shared" si="6"/>
        <v>5.3297571789441053E-3</v>
      </c>
      <c r="O52" s="96">
        <f>Amnt_Deposited!B47</f>
        <v>2033</v>
      </c>
      <c r="P52" s="99">
        <f>Amnt_Deposited!D47</f>
        <v>0</v>
      </c>
      <c r="Q52" s="284">
        <f>MCF!R51</f>
        <v>0.8</v>
      </c>
      <c r="R52" s="67">
        <f t="shared" si="13"/>
        <v>0</v>
      </c>
      <c r="S52" s="67">
        <f t="shared" si="7"/>
        <v>0</v>
      </c>
      <c r="T52" s="67">
        <f t="shared" si="8"/>
        <v>0</v>
      </c>
      <c r="U52" s="67">
        <f t="shared" si="9"/>
        <v>0.22780660348954854</v>
      </c>
      <c r="V52" s="67">
        <f t="shared" si="10"/>
        <v>1.6517842496727598E-2</v>
      </c>
      <c r="W52" s="100">
        <f t="shared" si="11"/>
        <v>1.1011894997818399E-2</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0.10280424710607124</v>
      </c>
      <c r="J53" s="67">
        <f t="shared" si="4"/>
        <v>7.4541489828702677E-3</v>
      </c>
      <c r="K53" s="100">
        <f t="shared" si="6"/>
        <v>4.9694326552468448E-3</v>
      </c>
      <c r="O53" s="96">
        <f>Amnt_Deposited!B48</f>
        <v>2034</v>
      </c>
      <c r="P53" s="99">
        <f>Amnt_Deposited!D48</f>
        <v>0</v>
      </c>
      <c r="Q53" s="284">
        <f>MCF!R52</f>
        <v>0.8</v>
      </c>
      <c r="R53" s="67">
        <f t="shared" si="13"/>
        <v>0</v>
      </c>
      <c r="S53" s="67">
        <f t="shared" si="7"/>
        <v>0</v>
      </c>
      <c r="T53" s="67">
        <f t="shared" si="8"/>
        <v>0</v>
      </c>
      <c r="U53" s="67">
        <f t="shared" si="9"/>
        <v>0.21240546922741987</v>
      </c>
      <c r="V53" s="67">
        <f t="shared" si="10"/>
        <v>1.5401134262128651E-2</v>
      </c>
      <c r="W53" s="100">
        <f t="shared" si="11"/>
        <v>1.0267422841419099E-2</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9.5854044661784793E-2</v>
      </c>
      <c r="J54" s="67">
        <f t="shared" si="4"/>
        <v>6.9502024442864479E-3</v>
      </c>
      <c r="K54" s="100">
        <f t="shared" si="6"/>
        <v>4.6334682961909649E-3</v>
      </c>
      <c r="O54" s="96">
        <f>Amnt_Deposited!B49</f>
        <v>2035</v>
      </c>
      <c r="P54" s="99">
        <f>Amnt_Deposited!D49</f>
        <v>0</v>
      </c>
      <c r="Q54" s="284">
        <f>MCF!R53</f>
        <v>0.8</v>
      </c>
      <c r="R54" s="67">
        <f t="shared" si="13"/>
        <v>0</v>
      </c>
      <c r="S54" s="67">
        <f t="shared" si="7"/>
        <v>0</v>
      </c>
      <c r="T54" s="67">
        <f t="shared" si="8"/>
        <v>0</v>
      </c>
      <c r="U54" s="67">
        <f t="shared" si="9"/>
        <v>0.19804554682186937</v>
      </c>
      <c r="V54" s="67">
        <f t="shared" si="10"/>
        <v>1.435992240555051E-2</v>
      </c>
      <c r="W54" s="100">
        <f t="shared" si="11"/>
        <v>9.5732816037003392E-3</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8.9373718855636899E-2</v>
      </c>
      <c r="J55" s="67">
        <f t="shared" si="4"/>
        <v>6.4803258061479005E-3</v>
      </c>
      <c r="K55" s="100">
        <f t="shared" si="6"/>
        <v>4.3202172040986003E-3</v>
      </c>
      <c r="O55" s="96">
        <f>Amnt_Deposited!B50</f>
        <v>2036</v>
      </c>
      <c r="P55" s="99">
        <f>Amnt_Deposited!D50</f>
        <v>0</v>
      </c>
      <c r="Q55" s="284">
        <f>MCF!R54</f>
        <v>0.8</v>
      </c>
      <c r="R55" s="67">
        <f t="shared" si="13"/>
        <v>0</v>
      </c>
      <c r="S55" s="67">
        <f t="shared" si="7"/>
        <v>0</v>
      </c>
      <c r="T55" s="67">
        <f t="shared" si="8"/>
        <v>0</v>
      </c>
      <c r="U55" s="67">
        <f t="shared" si="9"/>
        <v>0.1846564439166051</v>
      </c>
      <c r="V55" s="67">
        <f t="shared" si="10"/>
        <v>1.3389102905264254E-2</v>
      </c>
      <c r="W55" s="100">
        <f t="shared" si="11"/>
        <v>8.9260686035095016E-3</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8.3331503123007564E-2</v>
      </c>
      <c r="J56" s="67">
        <f t="shared" si="4"/>
        <v>6.0422157326293349E-3</v>
      </c>
      <c r="K56" s="100">
        <f t="shared" si="6"/>
        <v>4.0281438217528893E-3</v>
      </c>
      <c r="O56" s="96">
        <f>Amnt_Deposited!B51</f>
        <v>2037</v>
      </c>
      <c r="P56" s="99">
        <f>Amnt_Deposited!D51</f>
        <v>0</v>
      </c>
      <c r="Q56" s="284">
        <f>MCF!R55</f>
        <v>0.8</v>
      </c>
      <c r="R56" s="67">
        <f t="shared" si="13"/>
        <v>0</v>
      </c>
      <c r="S56" s="67">
        <f t="shared" si="7"/>
        <v>0</v>
      </c>
      <c r="T56" s="67">
        <f t="shared" si="8"/>
        <v>0</v>
      </c>
      <c r="U56" s="67">
        <f t="shared" si="9"/>
        <v>0.17217252711365194</v>
      </c>
      <c r="V56" s="67">
        <f t="shared" si="10"/>
        <v>1.2483916802953167E-2</v>
      </c>
      <c r="W56" s="100">
        <f t="shared" si="11"/>
        <v>8.3226112019687774E-3</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7.7697778515365482E-2</v>
      </c>
      <c r="J57" s="67">
        <f t="shared" si="4"/>
        <v>5.633724607642083E-3</v>
      </c>
      <c r="K57" s="100">
        <f t="shared" si="6"/>
        <v>3.755816405094722E-3</v>
      </c>
      <c r="O57" s="96">
        <f>Amnt_Deposited!B52</f>
        <v>2038</v>
      </c>
      <c r="P57" s="99">
        <f>Amnt_Deposited!D52</f>
        <v>0</v>
      </c>
      <c r="Q57" s="284">
        <f>MCF!R56</f>
        <v>0.8</v>
      </c>
      <c r="R57" s="67">
        <f t="shared" si="13"/>
        <v>0</v>
      </c>
      <c r="S57" s="67">
        <f t="shared" si="7"/>
        <v>0</v>
      </c>
      <c r="T57" s="67">
        <f t="shared" si="8"/>
        <v>0</v>
      </c>
      <c r="U57" s="67">
        <f t="shared" si="9"/>
        <v>0.16053260023835839</v>
      </c>
      <c r="V57" s="67">
        <f t="shared" si="10"/>
        <v>1.1639926875293556E-2</v>
      </c>
      <c r="W57" s="100">
        <f t="shared" si="11"/>
        <v>7.7599512501957037E-3</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7.2444928508147946E-2</v>
      </c>
      <c r="J58" s="67">
        <f t="shared" si="4"/>
        <v>5.2528500072175415E-3</v>
      </c>
      <c r="K58" s="100">
        <f t="shared" si="6"/>
        <v>3.5019000048116941E-3</v>
      </c>
      <c r="O58" s="96">
        <f>Amnt_Deposited!B53</f>
        <v>2039</v>
      </c>
      <c r="P58" s="99">
        <f>Amnt_Deposited!D53</f>
        <v>0</v>
      </c>
      <c r="Q58" s="284">
        <f>MCF!R57</f>
        <v>0.8</v>
      </c>
      <c r="R58" s="67">
        <f t="shared" si="13"/>
        <v>0</v>
      </c>
      <c r="S58" s="67">
        <f t="shared" si="7"/>
        <v>0</v>
      </c>
      <c r="T58" s="67">
        <f t="shared" si="8"/>
        <v>0</v>
      </c>
      <c r="U58" s="67">
        <f t="shared" si="9"/>
        <v>0.14967960435567751</v>
      </c>
      <c r="V58" s="67">
        <f t="shared" si="10"/>
        <v>1.0852995882680868E-2</v>
      </c>
      <c r="W58" s="100">
        <f t="shared" si="11"/>
        <v>7.2353305884539122E-3</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6.754720362452539E-2</v>
      </c>
      <c r="J59" s="67">
        <f t="shared" si="4"/>
        <v>4.8977248836225519E-3</v>
      </c>
      <c r="K59" s="100">
        <f t="shared" si="6"/>
        <v>3.2651499224150343E-3</v>
      </c>
      <c r="O59" s="96">
        <f>Amnt_Deposited!B54</f>
        <v>2040</v>
      </c>
      <c r="P59" s="99">
        <f>Amnt_Deposited!D54</f>
        <v>0</v>
      </c>
      <c r="Q59" s="284">
        <f>MCF!R58</f>
        <v>0.8</v>
      </c>
      <c r="R59" s="67">
        <f t="shared" si="13"/>
        <v>0</v>
      </c>
      <c r="S59" s="67">
        <f t="shared" si="7"/>
        <v>0</v>
      </c>
      <c r="T59" s="67">
        <f t="shared" si="8"/>
        <v>0</v>
      </c>
      <c r="U59" s="67">
        <f t="shared" si="9"/>
        <v>0.13956033806720117</v>
      </c>
      <c r="V59" s="67">
        <f t="shared" si="10"/>
        <v>1.0119266288476344E-2</v>
      </c>
      <c r="W59" s="100">
        <f t="shared" si="11"/>
        <v>6.7461775256508951E-3</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6.2980595211436147E-2</v>
      </c>
      <c r="J60" s="67">
        <f t="shared" si="4"/>
        <v>4.5666084130892466E-3</v>
      </c>
      <c r="K60" s="100">
        <f t="shared" si="6"/>
        <v>3.0444056087261641E-3</v>
      </c>
      <c r="O60" s="96">
        <f>Amnt_Deposited!B55</f>
        <v>2041</v>
      </c>
      <c r="P60" s="99">
        <f>Amnt_Deposited!D55</f>
        <v>0</v>
      </c>
      <c r="Q60" s="284">
        <f>MCF!R59</f>
        <v>0.8</v>
      </c>
      <c r="R60" s="67">
        <f t="shared" si="13"/>
        <v>0</v>
      </c>
      <c r="S60" s="67">
        <f t="shared" si="7"/>
        <v>0</v>
      </c>
      <c r="T60" s="67">
        <f t="shared" si="8"/>
        <v>0</v>
      </c>
      <c r="U60" s="67">
        <f t="shared" si="9"/>
        <v>0.13012519671784323</v>
      </c>
      <c r="V60" s="67">
        <f t="shared" si="10"/>
        <v>9.4351413493579447E-3</v>
      </c>
      <c r="W60" s="100">
        <f t="shared" si="11"/>
        <v>6.2900942329052962E-3</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5.8722717749141222E-2</v>
      </c>
      <c r="J61" s="67">
        <f t="shared" si="4"/>
        <v>4.2578774622949239E-3</v>
      </c>
      <c r="K61" s="100">
        <f t="shared" si="6"/>
        <v>2.8385849748632824E-3</v>
      </c>
      <c r="O61" s="96">
        <f>Amnt_Deposited!B56</f>
        <v>2042</v>
      </c>
      <c r="P61" s="99">
        <f>Amnt_Deposited!D56</f>
        <v>0</v>
      </c>
      <c r="Q61" s="284">
        <f>MCF!R60</f>
        <v>0.8</v>
      </c>
      <c r="R61" s="67">
        <f t="shared" si="13"/>
        <v>0</v>
      </c>
      <c r="S61" s="67">
        <f t="shared" si="7"/>
        <v>0</v>
      </c>
      <c r="T61" s="67">
        <f t="shared" si="8"/>
        <v>0</v>
      </c>
      <c r="U61" s="67">
        <f t="shared" si="9"/>
        <v>0.12132792923376282</v>
      </c>
      <c r="V61" s="67">
        <f t="shared" si="10"/>
        <v>8.7972674840804174E-3</v>
      </c>
      <c r="W61" s="100">
        <f t="shared" si="11"/>
        <v>5.8648449893869449E-3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5.4752699117380614E-2</v>
      </c>
      <c r="J62" s="67">
        <f t="shared" si="4"/>
        <v>3.9700186317606096E-3</v>
      </c>
      <c r="K62" s="100">
        <f t="shared" si="6"/>
        <v>2.6466790878404063E-3</v>
      </c>
      <c r="O62" s="96">
        <f>Amnt_Deposited!B57</f>
        <v>2043</v>
      </c>
      <c r="P62" s="99">
        <f>Amnt_Deposited!D57</f>
        <v>0</v>
      </c>
      <c r="Q62" s="284">
        <f>MCF!R61</f>
        <v>0.8</v>
      </c>
      <c r="R62" s="67">
        <f t="shared" si="13"/>
        <v>0</v>
      </c>
      <c r="S62" s="67">
        <f t="shared" si="7"/>
        <v>0</v>
      </c>
      <c r="T62" s="67">
        <f t="shared" si="8"/>
        <v>0</v>
      </c>
      <c r="U62" s="67">
        <f t="shared" si="9"/>
        <v>0.11312541139954668</v>
      </c>
      <c r="V62" s="67">
        <f t="shared" si="10"/>
        <v>8.2025178342161314E-3</v>
      </c>
      <c r="W62" s="100">
        <f t="shared" si="11"/>
        <v>5.4683452228107537E-3</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5.1051078280215552E-2</v>
      </c>
      <c r="J63" s="67">
        <f t="shared" si="4"/>
        <v>3.7016208371650609E-3</v>
      </c>
      <c r="K63" s="100">
        <f t="shared" si="6"/>
        <v>2.467747224776707E-3</v>
      </c>
      <c r="O63" s="96">
        <f>Amnt_Deposited!B58</f>
        <v>2044</v>
      </c>
      <c r="P63" s="99">
        <f>Amnt_Deposited!D58</f>
        <v>0</v>
      </c>
      <c r="Q63" s="284">
        <f>MCF!R62</f>
        <v>0.8</v>
      </c>
      <c r="R63" s="67">
        <f t="shared" si="13"/>
        <v>0</v>
      </c>
      <c r="S63" s="67">
        <f t="shared" si="7"/>
        <v>0</v>
      </c>
      <c r="T63" s="67">
        <f t="shared" si="8"/>
        <v>0</v>
      </c>
      <c r="U63" s="67">
        <f t="shared" si="9"/>
        <v>0.10547743446325523</v>
      </c>
      <c r="V63" s="67">
        <f t="shared" si="10"/>
        <v>7.6479769362914453E-3</v>
      </c>
      <c r="W63" s="100">
        <f t="shared" si="11"/>
        <v>5.098651290860963E-3</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4.7599709888007768E-2</v>
      </c>
      <c r="J64" s="67">
        <f t="shared" si="4"/>
        <v>3.4513683922077851E-3</v>
      </c>
      <c r="K64" s="100">
        <f t="shared" si="6"/>
        <v>2.3009122614718568E-3</v>
      </c>
      <c r="O64" s="96">
        <f>Amnt_Deposited!B59</f>
        <v>2045</v>
      </c>
      <c r="P64" s="99">
        <f>Amnt_Deposited!D59</f>
        <v>0</v>
      </c>
      <c r="Q64" s="284">
        <f>MCF!R63</f>
        <v>0.8</v>
      </c>
      <c r="R64" s="67">
        <f t="shared" si="13"/>
        <v>0</v>
      </c>
      <c r="S64" s="67">
        <f t="shared" si="7"/>
        <v>0</v>
      </c>
      <c r="T64" s="67">
        <f t="shared" si="8"/>
        <v>0</v>
      </c>
      <c r="U64" s="67">
        <f t="shared" si="9"/>
        <v>9.8346508033073862E-2</v>
      </c>
      <c r="V64" s="67">
        <f t="shared" si="10"/>
        <v>7.1309264301813715E-3</v>
      </c>
      <c r="W64" s="100">
        <f t="shared" si="11"/>
        <v>4.7539509534542477E-3</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4.4381675328894497E-2</v>
      </c>
      <c r="J65" s="67">
        <f t="shared" si="4"/>
        <v>3.2180345591132681E-3</v>
      </c>
      <c r="K65" s="100">
        <f t="shared" si="6"/>
        <v>2.1453563727421784E-3</v>
      </c>
      <c r="O65" s="96">
        <f>Amnt_Deposited!B60</f>
        <v>2046</v>
      </c>
      <c r="P65" s="99">
        <f>Amnt_Deposited!D60</f>
        <v>0</v>
      </c>
      <c r="Q65" s="284">
        <f>MCF!R64</f>
        <v>0.8</v>
      </c>
      <c r="R65" s="67">
        <f t="shared" si="13"/>
        <v>0</v>
      </c>
      <c r="S65" s="67">
        <f t="shared" si="7"/>
        <v>0</v>
      </c>
      <c r="T65" s="67">
        <f t="shared" si="8"/>
        <v>0</v>
      </c>
      <c r="U65" s="67">
        <f t="shared" si="9"/>
        <v>9.1697676299368772E-2</v>
      </c>
      <c r="V65" s="67">
        <f t="shared" si="10"/>
        <v>6.6488317337050967E-3</v>
      </c>
      <c r="W65" s="100">
        <f t="shared" si="11"/>
        <v>4.4325544891367311E-3</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4.1381199793733524E-2</v>
      </c>
      <c r="J66" s="67">
        <f t="shared" si="4"/>
        <v>3.000475535160974E-3</v>
      </c>
      <c r="K66" s="100">
        <f t="shared" si="6"/>
        <v>2.0003170234406493E-3</v>
      </c>
      <c r="O66" s="96">
        <f>Amnt_Deposited!B61</f>
        <v>2047</v>
      </c>
      <c r="P66" s="99">
        <f>Amnt_Deposited!D61</f>
        <v>0</v>
      </c>
      <c r="Q66" s="284">
        <f>MCF!R65</f>
        <v>0.8</v>
      </c>
      <c r="R66" s="67">
        <f t="shared" si="13"/>
        <v>0</v>
      </c>
      <c r="S66" s="67">
        <f t="shared" si="7"/>
        <v>0</v>
      </c>
      <c r="T66" s="67">
        <f t="shared" si="8"/>
        <v>0</v>
      </c>
      <c r="U66" s="67">
        <f t="shared" si="9"/>
        <v>8.5498346681267587E-2</v>
      </c>
      <c r="V66" s="67">
        <f t="shared" si="10"/>
        <v>6.1993296181011839E-3</v>
      </c>
      <c r="W66" s="100">
        <f t="shared" si="11"/>
        <v>4.1328864120674554E-3</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3.8583574947970441E-2</v>
      </c>
      <c r="J67" s="67">
        <f t="shared" si="4"/>
        <v>2.7976248457630849E-3</v>
      </c>
      <c r="K67" s="100">
        <f t="shared" si="6"/>
        <v>1.8650832305087232E-3</v>
      </c>
      <c r="O67" s="96">
        <f>Amnt_Deposited!B62</f>
        <v>2048</v>
      </c>
      <c r="P67" s="99">
        <f>Amnt_Deposited!D62</f>
        <v>0</v>
      </c>
      <c r="Q67" s="284">
        <f>MCF!R66</f>
        <v>0.8</v>
      </c>
      <c r="R67" s="67">
        <f t="shared" si="13"/>
        <v>0</v>
      </c>
      <c r="S67" s="67">
        <f t="shared" si="7"/>
        <v>0</v>
      </c>
      <c r="T67" s="67">
        <f t="shared" si="8"/>
        <v>0</v>
      </c>
      <c r="U67" s="67">
        <f t="shared" si="9"/>
        <v>7.9718130057790146E-2</v>
      </c>
      <c r="V67" s="67">
        <f t="shared" si="10"/>
        <v>5.7802166234774462E-3</v>
      </c>
      <c r="W67" s="100">
        <f t="shared" si="11"/>
        <v>3.853477748984964E-3</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3.5975086831365612E-2</v>
      </c>
      <c r="J68" s="67">
        <f t="shared" si="4"/>
        <v>2.6084881166048321E-3</v>
      </c>
      <c r="K68" s="100">
        <f t="shared" si="6"/>
        <v>1.7389920777365546E-3</v>
      </c>
      <c r="O68" s="96">
        <f>Amnt_Deposited!B63</f>
        <v>2049</v>
      </c>
      <c r="P68" s="99">
        <f>Amnt_Deposited!D63</f>
        <v>0</v>
      </c>
      <c r="Q68" s="284">
        <f>MCF!R67</f>
        <v>0.8</v>
      </c>
      <c r="R68" s="67">
        <f t="shared" si="13"/>
        <v>0</v>
      </c>
      <c r="S68" s="67">
        <f t="shared" si="7"/>
        <v>0</v>
      </c>
      <c r="T68" s="67">
        <f t="shared" si="8"/>
        <v>0</v>
      </c>
      <c r="U68" s="67">
        <f t="shared" si="9"/>
        <v>7.4328691800342142E-2</v>
      </c>
      <c r="V68" s="67">
        <f t="shared" si="10"/>
        <v>5.3894382574479986E-3</v>
      </c>
      <c r="W68" s="100">
        <f t="shared" si="11"/>
        <v>3.5929588382986656E-3</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3.3542948632145159E-2</v>
      </c>
      <c r="J69" s="67">
        <f t="shared" si="4"/>
        <v>2.4321381992204521E-3</v>
      </c>
      <c r="K69" s="100">
        <f t="shared" si="6"/>
        <v>1.6214254661469679E-3</v>
      </c>
      <c r="O69" s="96">
        <f>Amnt_Deposited!B64</f>
        <v>2050</v>
      </c>
      <c r="P69" s="99">
        <f>Amnt_Deposited!D64</f>
        <v>0</v>
      </c>
      <c r="Q69" s="284">
        <f>MCF!R68</f>
        <v>0.8</v>
      </c>
      <c r="R69" s="67">
        <f t="shared" si="13"/>
        <v>0</v>
      </c>
      <c r="S69" s="67">
        <f t="shared" si="7"/>
        <v>0</v>
      </c>
      <c r="T69" s="67">
        <f t="shared" si="8"/>
        <v>0</v>
      </c>
      <c r="U69" s="67">
        <f t="shared" si="9"/>
        <v>6.9303612876332951E-2</v>
      </c>
      <c r="V69" s="67">
        <f t="shared" si="10"/>
        <v>5.0250789240091969E-3</v>
      </c>
      <c r="W69" s="100">
        <f t="shared" si="11"/>
        <v>3.3500526160061312E-3</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3.1275238006034829E-2</v>
      </c>
      <c r="J70" s="67">
        <f t="shared" si="4"/>
        <v>2.2677106261103316E-3</v>
      </c>
      <c r="K70" s="100">
        <f t="shared" si="6"/>
        <v>1.5118070840735543E-3</v>
      </c>
      <c r="O70" s="96">
        <f>Amnt_Deposited!B65</f>
        <v>2051</v>
      </c>
      <c r="P70" s="99">
        <f>Amnt_Deposited!D65</f>
        <v>0</v>
      </c>
      <c r="Q70" s="284">
        <f>MCF!R69</f>
        <v>0.8</v>
      </c>
      <c r="R70" s="67">
        <f t="shared" si="13"/>
        <v>0</v>
      </c>
      <c r="S70" s="67">
        <f t="shared" si="7"/>
        <v>0</v>
      </c>
      <c r="T70" s="67">
        <f t="shared" si="8"/>
        <v>0</v>
      </c>
      <c r="U70" s="67">
        <f t="shared" si="9"/>
        <v>6.4618260343047143E-2</v>
      </c>
      <c r="V70" s="67">
        <f t="shared" si="10"/>
        <v>4.6853525332858073E-3</v>
      </c>
      <c r="W70" s="100">
        <f t="shared" si="11"/>
        <v>3.1235683555238714E-3</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2.9160838632914507E-2</v>
      </c>
      <c r="J71" s="67">
        <f t="shared" si="4"/>
        <v>2.1143993731203218E-3</v>
      </c>
      <c r="K71" s="100">
        <f t="shared" si="6"/>
        <v>1.4095995820802144E-3</v>
      </c>
      <c r="O71" s="96">
        <f>Amnt_Deposited!B66</f>
        <v>2052</v>
      </c>
      <c r="P71" s="99">
        <f>Amnt_Deposited!D66</f>
        <v>0</v>
      </c>
      <c r="Q71" s="284">
        <f>MCF!R70</f>
        <v>0.8</v>
      </c>
      <c r="R71" s="67">
        <f t="shared" si="13"/>
        <v>0</v>
      </c>
      <c r="S71" s="67">
        <f t="shared" si="7"/>
        <v>0</v>
      </c>
      <c r="T71" s="67">
        <f t="shared" si="8"/>
        <v>0</v>
      </c>
      <c r="U71" s="67">
        <f t="shared" si="9"/>
        <v>6.0249666596930776E-2</v>
      </c>
      <c r="V71" s="67">
        <f t="shared" si="10"/>
        <v>4.3685937461163662E-3</v>
      </c>
      <c r="W71" s="100">
        <f t="shared" si="11"/>
        <v>2.9123958307442441E-3</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2.7189385724604109E-2</v>
      </c>
      <c r="J72" s="67">
        <f t="shared" si="4"/>
        <v>1.9714529083103994E-3</v>
      </c>
      <c r="K72" s="100">
        <f t="shared" si="6"/>
        <v>1.3143019388735994E-3</v>
      </c>
      <c r="O72" s="96">
        <f>Amnt_Deposited!B67</f>
        <v>2053</v>
      </c>
      <c r="P72" s="99">
        <f>Amnt_Deposited!D67</f>
        <v>0</v>
      </c>
      <c r="Q72" s="284">
        <f>MCF!R71</f>
        <v>0.8</v>
      </c>
      <c r="R72" s="67">
        <f t="shared" si="13"/>
        <v>0</v>
      </c>
      <c r="S72" s="67">
        <f t="shared" si="7"/>
        <v>0</v>
      </c>
      <c r="T72" s="67">
        <f t="shared" si="8"/>
        <v>0</v>
      </c>
      <c r="U72" s="67">
        <f t="shared" si="9"/>
        <v>5.6176416786372099E-2</v>
      </c>
      <c r="V72" s="67">
        <f t="shared" si="10"/>
        <v>4.073249810558675E-3</v>
      </c>
      <c r="W72" s="100">
        <f t="shared" si="11"/>
        <v>2.7154998737057832E-3</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2.5351215216659884E-2</v>
      </c>
      <c r="J73" s="67">
        <f t="shared" si="4"/>
        <v>1.8381705079442245E-3</v>
      </c>
      <c r="K73" s="100">
        <f t="shared" si="6"/>
        <v>1.2254470052961495E-3</v>
      </c>
      <c r="O73" s="96">
        <f>Amnt_Deposited!B68</f>
        <v>2054</v>
      </c>
      <c r="P73" s="99">
        <f>Amnt_Deposited!D68</f>
        <v>0</v>
      </c>
      <c r="Q73" s="284">
        <f>MCF!R72</f>
        <v>0.8</v>
      </c>
      <c r="R73" s="67">
        <f t="shared" si="13"/>
        <v>0</v>
      </c>
      <c r="S73" s="67">
        <f t="shared" si="7"/>
        <v>0</v>
      </c>
      <c r="T73" s="67">
        <f t="shared" si="8"/>
        <v>0</v>
      </c>
      <c r="U73" s="67">
        <f t="shared" si="9"/>
        <v>5.2378543836074119E-2</v>
      </c>
      <c r="V73" s="67">
        <f t="shared" si="10"/>
        <v>3.7978729502979825E-3</v>
      </c>
      <c r="W73" s="100">
        <f t="shared" si="11"/>
        <v>2.531915300198655E-3</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2.3637316395119311E-2</v>
      </c>
      <c r="J74" s="67">
        <f t="shared" si="4"/>
        <v>1.7138988215405727E-3</v>
      </c>
      <c r="K74" s="100">
        <f t="shared" si="6"/>
        <v>1.1425992143603817E-3</v>
      </c>
      <c r="O74" s="96">
        <f>Amnt_Deposited!B69</f>
        <v>2055</v>
      </c>
      <c r="P74" s="99">
        <f>Amnt_Deposited!D69</f>
        <v>0</v>
      </c>
      <c r="Q74" s="284">
        <f>MCF!R73</f>
        <v>0.8</v>
      </c>
      <c r="R74" s="67">
        <f t="shared" si="13"/>
        <v>0</v>
      </c>
      <c r="S74" s="67">
        <f t="shared" si="7"/>
        <v>0</v>
      </c>
      <c r="T74" s="67">
        <f t="shared" si="8"/>
        <v>0</v>
      </c>
      <c r="U74" s="67">
        <f t="shared" si="9"/>
        <v>4.8837430568428312E-2</v>
      </c>
      <c r="V74" s="67">
        <f t="shared" si="10"/>
        <v>3.5411132676458098E-3</v>
      </c>
      <c r="W74" s="100">
        <f t="shared" si="11"/>
        <v>2.3607421784305397E-3</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2.2039287725970792E-2</v>
      </c>
      <c r="J75" s="67">
        <f t="shared" si="4"/>
        <v>1.5980286691485177E-3</v>
      </c>
      <c r="K75" s="100">
        <f t="shared" si="6"/>
        <v>1.0653524460990118E-3</v>
      </c>
      <c r="O75" s="96">
        <f>Amnt_Deposited!B70</f>
        <v>2056</v>
      </c>
      <c r="P75" s="99">
        <f>Amnt_Deposited!D70</f>
        <v>0</v>
      </c>
      <c r="Q75" s="284">
        <f>MCF!R74</f>
        <v>0.8</v>
      </c>
      <c r="R75" s="67">
        <f t="shared" si="13"/>
        <v>0</v>
      </c>
      <c r="S75" s="67">
        <f t="shared" si="7"/>
        <v>0</v>
      </c>
      <c r="T75" s="67">
        <f t="shared" si="8"/>
        <v>0</v>
      </c>
      <c r="U75" s="67">
        <f t="shared" si="9"/>
        <v>4.5535718442088403E-2</v>
      </c>
      <c r="V75" s="67">
        <f t="shared" si="10"/>
        <v>3.3017121263399117E-3</v>
      </c>
      <c r="W75" s="100">
        <f t="shared" si="11"/>
        <v>2.2011414175599408E-3</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2.0549295670824187E-2</v>
      </c>
      <c r="J76" s="67">
        <f t="shared" si="4"/>
        <v>1.489992055146605E-3</v>
      </c>
      <c r="K76" s="100">
        <f t="shared" si="6"/>
        <v>9.9332803676440329E-4</v>
      </c>
      <c r="O76" s="96">
        <f>Amnt_Deposited!B71</f>
        <v>2057</v>
      </c>
      <c r="P76" s="99">
        <f>Amnt_Deposited!D71</f>
        <v>0</v>
      </c>
      <c r="Q76" s="284">
        <f>MCF!R75</f>
        <v>0.8</v>
      </c>
      <c r="R76" s="67">
        <f t="shared" si="13"/>
        <v>0</v>
      </c>
      <c r="S76" s="67">
        <f t="shared" si="7"/>
        <v>0</v>
      </c>
      <c r="T76" s="67">
        <f t="shared" si="8"/>
        <v>0</v>
      </c>
      <c r="U76" s="67">
        <f t="shared" si="9"/>
        <v>4.2457222460380542E-2</v>
      </c>
      <c r="V76" s="67">
        <f t="shared" si="10"/>
        <v>3.0784959817078609E-3</v>
      </c>
      <c r="W76" s="100">
        <f t="shared" si="11"/>
        <v>2.052330654471907E-3</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1.9160036286896529E-2</v>
      </c>
      <c r="J77" s="67">
        <f t="shared" si="4"/>
        <v>1.3892593839276574E-3</v>
      </c>
      <c r="K77" s="100">
        <f t="shared" si="6"/>
        <v>9.261729226184382E-4</v>
      </c>
      <c r="O77" s="96">
        <f>Amnt_Deposited!B72</f>
        <v>2058</v>
      </c>
      <c r="P77" s="99">
        <f>Amnt_Deposited!D72</f>
        <v>0</v>
      </c>
      <c r="Q77" s="284">
        <f>MCF!R76</f>
        <v>0.8</v>
      </c>
      <c r="R77" s="67">
        <f t="shared" si="13"/>
        <v>0</v>
      </c>
      <c r="S77" s="67">
        <f t="shared" si="7"/>
        <v>0</v>
      </c>
      <c r="T77" s="67">
        <f t="shared" si="8"/>
        <v>0</v>
      </c>
      <c r="U77" s="67">
        <f t="shared" si="9"/>
        <v>3.9586851832430839E-2</v>
      </c>
      <c r="V77" s="67">
        <f t="shared" si="10"/>
        <v>2.8703706279497049E-3</v>
      </c>
      <c r="W77" s="100">
        <f t="shared" si="11"/>
        <v>1.9135804186331366E-3</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1.7864699423076037E-2</v>
      </c>
      <c r="J78" s="67">
        <f t="shared" si="4"/>
        <v>1.2953368638204928E-3</v>
      </c>
      <c r="K78" s="100">
        <f t="shared" si="6"/>
        <v>8.6355790921366186E-4</v>
      </c>
      <c r="O78" s="96">
        <f>Amnt_Deposited!B73</f>
        <v>2059</v>
      </c>
      <c r="P78" s="99">
        <f>Amnt_Deposited!D73</f>
        <v>0</v>
      </c>
      <c r="Q78" s="284">
        <f>MCF!R77</f>
        <v>0.8</v>
      </c>
      <c r="R78" s="67">
        <f t="shared" si="13"/>
        <v>0</v>
      </c>
      <c r="S78" s="67">
        <f t="shared" si="7"/>
        <v>0</v>
      </c>
      <c r="T78" s="67">
        <f t="shared" si="8"/>
        <v>0</v>
      </c>
      <c r="U78" s="67">
        <f t="shared" si="9"/>
        <v>3.6910535998090979E-2</v>
      </c>
      <c r="V78" s="67">
        <f t="shared" si="10"/>
        <v>2.6763158343398609E-3</v>
      </c>
      <c r="W78" s="100">
        <f t="shared" si="11"/>
        <v>1.784210556226574E-3</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1.6656935336553456E-2</v>
      </c>
      <c r="J79" s="67">
        <f t="shared" si="4"/>
        <v>1.2077640865225806E-3</v>
      </c>
      <c r="K79" s="100">
        <f t="shared" si="6"/>
        <v>8.0517605768172041E-4</v>
      </c>
      <c r="O79" s="96">
        <f>Amnt_Deposited!B74</f>
        <v>2060</v>
      </c>
      <c r="P79" s="99">
        <f>Amnt_Deposited!D74</f>
        <v>0</v>
      </c>
      <c r="Q79" s="284">
        <f>MCF!R78</f>
        <v>0.8</v>
      </c>
      <c r="R79" s="67">
        <f t="shared" si="13"/>
        <v>0</v>
      </c>
      <c r="S79" s="67">
        <f t="shared" si="7"/>
        <v>0</v>
      </c>
      <c r="T79" s="67">
        <f t="shared" si="8"/>
        <v>0</v>
      </c>
      <c r="U79" s="67">
        <f t="shared" si="9"/>
        <v>3.4415155654036064E-2</v>
      </c>
      <c r="V79" s="67">
        <f t="shared" si="10"/>
        <v>2.495380344054918E-3</v>
      </c>
      <c r="W79" s="100">
        <f t="shared" si="11"/>
        <v>1.663586896036612E-3</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1.5530823566375449E-2</v>
      </c>
      <c r="J80" s="67">
        <f t="shared" si="4"/>
        <v>1.126111770178007E-3</v>
      </c>
      <c r="K80" s="100">
        <f t="shared" si="6"/>
        <v>7.5074118011867136E-4</v>
      </c>
      <c r="O80" s="96">
        <f>Amnt_Deposited!B75</f>
        <v>2061</v>
      </c>
      <c r="P80" s="99">
        <f>Amnt_Deposited!D75</f>
        <v>0</v>
      </c>
      <c r="Q80" s="284">
        <f>MCF!R79</f>
        <v>0.8</v>
      </c>
      <c r="R80" s="67">
        <f t="shared" si="13"/>
        <v>0</v>
      </c>
      <c r="S80" s="67">
        <f t="shared" si="7"/>
        <v>0</v>
      </c>
      <c r="T80" s="67">
        <f t="shared" si="8"/>
        <v>0</v>
      </c>
      <c r="U80" s="67">
        <f t="shared" si="9"/>
        <v>3.2088478442924478E-2</v>
      </c>
      <c r="V80" s="67">
        <f t="shared" si="10"/>
        <v>2.3266772111115849E-3</v>
      </c>
      <c r="W80" s="100">
        <f t="shared" si="11"/>
        <v>1.5511181407410566E-3</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1.4480843911338128E-2</v>
      </c>
      <c r="J81" s="67">
        <f t="shared" si="4"/>
        <v>1.0499796550373214E-3</v>
      </c>
      <c r="K81" s="100">
        <f t="shared" si="6"/>
        <v>6.999864366915476E-4</v>
      </c>
      <c r="O81" s="96">
        <f>Amnt_Deposited!B76</f>
        <v>2062</v>
      </c>
      <c r="P81" s="99">
        <f>Amnt_Deposited!D76</f>
        <v>0</v>
      </c>
      <c r="Q81" s="284">
        <f>MCF!R80</f>
        <v>0.8</v>
      </c>
      <c r="R81" s="67">
        <f t="shared" si="13"/>
        <v>0</v>
      </c>
      <c r="S81" s="67">
        <f t="shared" si="7"/>
        <v>0</v>
      </c>
      <c r="T81" s="67">
        <f t="shared" si="8"/>
        <v>0</v>
      </c>
      <c r="U81" s="67">
        <f t="shared" si="9"/>
        <v>2.9919098990368029E-2</v>
      </c>
      <c r="V81" s="67">
        <f t="shared" si="10"/>
        <v>2.1693794525564488E-3</v>
      </c>
      <c r="W81" s="100">
        <f t="shared" si="11"/>
        <v>1.4462529683709657E-3</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1.350184936995435E-2</v>
      </c>
      <c r="J82" s="67">
        <f t="shared" si="4"/>
        <v>9.7899454138377783E-4</v>
      </c>
      <c r="K82" s="100">
        <f t="shared" si="6"/>
        <v>6.5266302758918522E-4</v>
      </c>
      <c r="O82" s="96">
        <f>Amnt_Deposited!B77</f>
        <v>2063</v>
      </c>
      <c r="P82" s="99">
        <f>Amnt_Deposited!D77</f>
        <v>0</v>
      </c>
      <c r="Q82" s="284">
        <f>MCF!R81</f>
        <v>0.8</v>
      </c>
      <c r="R82" s="67">
        <f t="shared" si="13"/>
        <v>0</v>
      </c>
      <c r="S82" s="67">
        <f t="shared" si="7"/>
        <v>0</v>
      </c>
      <c r="T82" s="67">
        <f t="shared" si="8"/>
        <v>0</v>
      </c>
      <c r="U82" s="67">
        <f t="shared" si="9"/>
        <v>2.7896382995773447E-2</v>
      </c>
      <c r="V82" s="67">
        <f t="shared" si="10"/>
        <v>2.0227159945945821E-3</v>
      </c>
      <c r="W82" s="100">
        <f t="shared" si="11"/>
        <v>1.3484773297297212E-3</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1.2589040909846458E-2</v>
      </c>
      <c r="J83" s="67">
        <f t="shared" ref="J83:J99" si="18">I82*(1-$K$10)+H83</f>
        <v>9.1280846010789263E-4</v>
      </c>
      <c r="K83" s="100">
        <f t="shared" si="6"/>
        <v>6.0853897340526172E-4</v>
      </c>
      <c r="O83" s="96">
        <f>Amnt_Deposited!B78</f>
        <v>2064</v>
      </c>
      <c r="P83" s="99">
        <f>Amnt_Deposited!D78</f>
        <v>0</v>
      </c>
      <c r="Q83" s="284">
        <f>MCF!R82</f>
        <v>0.8</v>
      </c>
      <c r="R83" s="67">
        <f t="shared" ref="R83:R99" si="19">P83*$W$6*DOCF*Q83</f>
        <v>0</v>
      </c>
      <c r="S83" s="67">
        <f t="shared" si="7"/>
        <v>0</v>
      </c>
      <c r="T83" s="67">
        <f t="shared" si="8"/>
        <v>0</v>
      </c>
      <c r="U83" s="67">
        <f t="shared" si="9"/>
        <v>2.6010415102988547E-2</v>
      </c>
      <c r="V83" s="67">
        <f t="shared" si="10"/>
        <v>1.8859678927849019E-3</v>
      </c>
      <c r="W83" s="100">
        <f t="shared" si="11"/>
        <v>1.2573119285232679E-3</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1.1737943942883994E-2</v>
      </c>
      <c r="J84" s="67">
        <f t="shared" si="18"/>
        <v>8.5109696696246439E-4</v>
      </c>
      <c r="K84" s="100">
        <f t="shared" si="6"/>
        <v>5.6739797797497626E-4</v>
      </c>
      <c r="O84" s="96">
        <f>Amnt_Deposited!B79</f>
        <v>2065</v>
      </c>
      <c r="P84" s="99">
        <f>Amnt_Deposited!D79</f>
        <v>0</v>
      </c>
      <c r="Q84" s="284">
        <f>MCF!R83</f>
        <v>0.8</v>
      </c>
      <c r="R84" s="67">
        <f t="shared" si="19"/>
        <v>0</v>
      </c>
      <c r="S84" s="67">
        <f t="shared" si="7"/>
        <v>0</v>
      </c>
      <c r="T84" s="67">
        <f t="shared" si="8"/>
        <v>0</v>
      </c>
      <c r="U84" s="67">
        <f t="shared" si="9"/>
        <v>2.4251950295214861E-2</v>
      </c>
      <c r="V84" s="67">
        <f t="shared" si="10"/>
        <v>1.7584648077736866E-3</v>
      </c>
      <c r="W84" s="100">
        <f t="shared" si="11"/>
        <v>1.1723098718491244E-3</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1.0944386390747496E-2</v>
      </c>
      <c r="J85" s="67">
        <f t="shared" si="18"/>
        <v>7.9355755213649892E-4</v>
      </c>
      <c r="K85" s="100">
        <f t="shared" ref="K85:K99" si="20">J85*CH4_fraction*conv</f>
        <v>5.2903836809099921E-4</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2.2612368575924573E-2</v>
      </c>
      <c r="V85" s="67">
        <f t="shared" ref="V85:V98" si="24">U84*(1-$W$10)+T85</f>
        <v>1.6395817192902868E-3</v>
      </c>
      <c r="W85" s="100">
        <f t="shared" ref="W85:W99" si="25">V85*CH4_fraction*conv</f>
        <v>1.0930544795268579E-3</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1.0204478233395731E-2</v>
      </c>
      <c r="J86" s="67">
        <f t="shared" si="18"/>
        <v>7.3990815735176395E-4</v>
      </c>
      <c r="K86" s="100">
        <f t="shared" si="20"/>
        <v>4.9327210490117596E-4</v>
      </c>
      <c r="O86" s="96">
        <f>Amnt_Deposited!B81</f>
        <v>2067</v>
      </c>
      <c r="P86" s="99">
        <f>Amnt_Deposited!D81</f>
        <v>0</v>
      </c>
      <c r="Q86" s="284">
        <f>MCF!R85</f>
        <v>0.8</v>
      </c>
      <c r="R86" s="67">
        <f t="shared" si="19"/>
        <v>0</v>
      </c>
      <c r="S86" s="67">
        <f t="shared" si="21"/>
        <v>0</v>
      </c>
      <c r="T86" s="67">
        <f t="shared" si="22"/>
        <v>0</v>
      </c>
      <c r="U86" s="67">
        <f t="shared" si="23"/>
        <v>2.108363271362754E-2</v>
      </c>
      <c r="V86" s="67">
        <f t="shared" si="24"/>
        <v>1.5287358622970326E-3</v>
      </c>
      <c r="W86" s="100">
        <f t="shared" si="25"/>
        <v>1.0191572415313549E-3</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9.5145924401829479E-3</v>
      </c>
      <c r="J87" s="67">
        <f t="shared" si="18"/>
        <v>6.8988579321278257E-4</v>
      </c>
      <c r="K87" s="100">
        <f t="shared" si="20"/>
        <v>4.5992386214185503E-4</v>
      </c>
      <c r="O87" s="96">
        <f>Amnt_Deposited!B82</f>
        <v>2068</v>
      </c>
      <c r="P87" s="99">
        <f>Amnt_Deposited!D82</f>
        <v>0</v>
      </c>
      <c r="Q87" s="284">
        <f>MCF!R86</f>
        <v>0.8</v>
      </c>
      <c r="R87" s="67">
        <f t="shared" si="19"/>
        <v>0</v>
      </c>
      <c r="S87" s="67">
        <f t="shared" si="21"/>
        <v>0</v>
      </c>
      <c r="T87" s="67">
        <f t="shared" si="22"/>
        <v>0</v>
      </c>
      <c r="U87" s="67">
        <f t="shared" si="23"/>
        <v>1.9658248843353196E-2</v>
      </c>
      <c r="V87" s="67">
        <f t="shared" si="24"/>
        <v>1.425383870274344E-3</v>
      </c>
      <c r="W87" s="100">
        <f t="shared" si="25"/>
        <v>9.5025591351622935E-4</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8.871347190150437E-3</v>
      </c>
      <c r="J88" s="67">
        <f t="shared" si="18"/>
        <v>6.4324525003251149E-4</v>
      </c>
      <c r="K88" s="100">
        <f t="shared" si="20"/>
        <v>4.2883016668834097E-4</v>
      </c>
      <c r="O88" s="96">
        <f>Amnt_Deposited!B83</f>
        <v>2069</v>
      </c>
      <c r="P88" s="99">
        <f>Amnt_Deposited!D83</f>
        <v>0</v>
      </c>
      <c r="Q88" s="284">
        <f>MCF!R87</f>
        <v>0.8</v>
      </c>
      <c r="R88" s="67">
        <f t="shared" si="19"/>
        <v>0</v>
      </c>
      <c r="S88" s="67">
        <f t="shared" si="21"/>
        <v>0</v>
      </c>
      <c r="T88" s="67">
        <f t="shared" si="22"/>
        <v>0</v>
      </c>
      <c r="U88" s="67">
        <f t="shared" si="23"/>
        <v>1.8329229731715777E-2</v>
      </c>
      <c r="V88" s="67">
        <f t="shared" si="24"/>
        <v>1.3290191116374203E-3</v>
      </c>
      <c r="W88" s="100">
        <f t="shared" si="25"/>
        <v>8.8601274109161346E-4</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8.2715892943362665E-3</v>
      </c>
      <c r="J89" s="67">
        <f t="shared" si="18"/>
        <v>5.9975789581417015E-4</v>
      </c>
      <c r="K89" s="100">
        <f t="shared" si="20"/>
        <v>3.9983859720944673E-4</v>
      </c>
      <c r="O89" s="96">
        <f>Amnt_Deposited!B84</f>
        <v>2070</v>
      </c>
      <c r="P89" s="99">
        <f>Amnt_Deposited!D84</f>
        <v>0</v>
      </c>
      <c r="Q89" s="284">
        <f>MCF!R88</f>
        <v>0.8</v>
      </c>
      <c r="R89" s="67">
        <f t="shared" si="19"/>
        <v>0</v>
      </c>
      <c r="S89" s="67">
        <f t="shared" si="21"/>
        <v>0</v>
      </c>
      <c r="T89" s="67">
        <f t="shared" si="22"/>
        <v>0</v>
      </c>
      <c r="U89" s="67">
        <f t="shared" si="23"/>
        <v>1.7090060525488154E-2</v>
      </c>
      <c r="V89" s="67">
        <f t="shared" si="24"/>
        <v>1.2391692062276242E-3</v>
      </c>
      <c r="W89" s="100">
        <f t="shared" si="25"/>
        <v>8.2611280415174947E-4</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7.7123787388393384E-3</v>
      </c>
      <c r="J90" s="67">
        <f t="shared" si="18"/>
        <v>5.5921055549692784E-4</v>
      </c>
      <c r="K90" s="100">
        <f t="shared" si="20"/>
        <v>3.7280703699795186E-4</v>
      </c>
      <c r="O90" s="96">
        <f>Amnt_Deposited!B85</f>
        <v>2071</v>
      </c>
      <c r="P90" s="99">
        <f>Amnt_Deposited!D85</f>
        <v>0</v>
      </c>
      <c r="Q90" s="284">
        <f>MCF!R89</f>
        <v>0.8</v>
      </c>
      <c r="R90" s="67">
        <f t="shared" si="19"/>
        <v>0</v>
      </c>
      <c r="S90" s="67">
        <f t="shared" si="21"/>
        <v>0</v>
      </c>
      <c r="T90" s="67">
        <f t="shared" si="22"/>
        <v>0</v>
      </c>
      <c r="U90" s="67">
        <f t="shared" si="23"/>
        <v>1.5934666815783757E-2</v>
      </c>
      <c r="V90" s="67">
        <f t="shared" si="24"/>
        <v>1.1553937097043964E-3</v>
      </c>
      <c r="W90" s="100">
        <f t="shared" si="25"/>
        <v>7.7026247313626418E-4</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7.1909742728678309E-3</v>
      </c>
      <c r="J91" s="67">
        <f t="shared" si="18"/>
        <v>5.2140446597150785E-4</v>
      </c>
      <c r="K91" s="100">
        <f t="shared" si="20"/>
        <v>3.4760297731433853E-4</v>
      </c>
      <c r="O91" s="96">
        <f>Amnt_Deposited!B86</f>
        <v>2072</v>
      </c>
      <c r="P91" s="99">
        <f>Amnt_Deposited!D86</f>
        <v>0</v>
      </c>
      <c r="Q91" s="284">
        <f>MCF!R90</f>
        <v>0.8</v>
      </c>
      <c r="R91" s="67">
        <f t="shared" si="19"/>
        <v>0</v>
      </c>
      <c r="S91" s="67">
        <f t="shared" si="21"/>
        <v>0</v>
      </c>
      <c r="T91" s="67">
        <f t="shared" si="22"/>
        <v>0</v>
      </c>
      <c r="U91" s="67">
        <f t="shared" si="23"/>
        <v>1.485738486129717E-2</v>
      </c>
      <c r="V91" s="67">
        <f t="shared" si="24"/>
        <v>1.0772819544865864E-3</v>
      </c>
      <c r="W91" s="100">
        <f t="shared" si="25"/>
        <v>7.1818796965772425E-4</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6.7048199711246355E-3</v>
      </c>
      <c r="J92" s="67">
        <f t="shared" si="18"/>
        <v>4.8615430174319524E-4</v>
      </c>
      <c r="K92" s="100">
        <f t="shared" si="20"/>
        <v>3.2410286782879683E-4</v>
      </c>
      <c r="O92" s="96">
        <f>Amnt_Deposited!B87</f>
        <v>2073</v>
      </c>
      <c r="P92" s="99">
        <f>Amnt_Deposited!D87</f>
        <v>0</v>
      </c>
      <c r="Q92" s="284">
        <f>MCF!R91</f>
        <v>0.8</v>
      </c>
      <c r="R92" s="67">
        <f t="shared" si="19"/>
        <v>0</v>
      </c>
      <c r="S92" s="67">
        <f t="shared" si="21"/>
        <v>0</v>
      </c>
      <c r="T92" s="67">
        <f t="shared" si="22"/>
        <v>0</v>
      </c>
      <c r="U92" s="67">
        <f t="shared" si="23"/>
        <v>1.3852933824637675E-2</v>
      </c>
      <c r="V92" s="67">
        <f t="shared" si="24"/>
        <v>1.0044510366594942E-3</v>
      </c>
      <c r="W92" s="100">
        <f t="shared" si="25"/>
        <v>6.6963402443966276E-4</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6.251532704658589E-3</v>
      </c>
      <c r="J93" s="67">
        <f t="shared" si="18"/>
        <v>4.5328726646604679E-4</v>
      </c>
      <c r="K93" s="100">
        <f t="shared" si="20"/>
        <v>3.0219151097736453E-4</v>
      </c>
      <c r="O93" s="96">
        <f>Amnt_Deposited!B88</f>
        <v>2074</v>
      </c>
      <c r="P93" s="99">
        <f>Amnt_Deposited!D88</f>
        <v>0</v>
      </c>
      <c r="Q93" s="284">
        <f>MCF!R92</f>
        <v>0.8</v>
      </c>
      <c r="R93" s="67">
        <f t="shared" si="19"/>
        <v>0</v>
      </c>
      <c r="S93" s="67">
        <f t="shared" si="21"/>
        <v>0</v>
      </c>
      <c r="T93" s="67">
        <f t="shared" si="22"/>
        <v>0</v>
      </c>
      <c r="U93" s="67">
        <f t="shared" si="23"/>
        <v>1.291638988565824E-2</v>
      </c>
      <c r="V93" s="67">
        <f t="shared" si="24"/>
        <v>9.3654393897943551E-4</v>
      </c>
      <c r="W93" s="100">
        <f t="shared" si="25"/>
        <v>6.2436262598629031E-4</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5.8288904587635859E-3</v>
      </c>
      <c r="J94" s="67">
        <f t="shared" si="18"/>
        <v>4.2264224589500286E-4</v>
      </c>
      <c r="K94" s="100">
        <f t="shared" si="20"/>
        <v>2.8176149726333522E-4</v>
      </c>
      <c r="O94" s="96">
        <f>Amnt_Deposited!B89</f>
        <v>2075</v>
      </c>
      <c r="P94" s="99">
        <f>Amnt_Deposited!D89</f>
        <v>0</v>
      </c>
      <c r="Q94" s="284">
        <f>MCF!R93</f>
        <v>0.8</v>
      </c>
      <c r="R94" s="67">
        <f t="shared" si="19"/>
        <v>0</v>
      </c>
      <c r="S94" s="67">
        <f t="shared" si="21"/>
        <v>0</v>
      </c>
      <c r="T94" s="67">
        <f t="shared" si="22"/>
        <v>0</v>
      </c>
      <c r="U94" s="67">
        <f t="shared" si="23"/>
        <v>1.204316210488344E-2</v>
      </c>
      <c r="V94" s="67">
        <f t="shared" si="24"/>
        <v>8.7322778077479916E-4</v>
      </c>
      <c r="W94" s="100">
        <f t="shared" si="25"/>
        <v>5.8215185384986607E-4</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5.4348214406599151E-3</v>
      </c>
      <c r="J95" s="67">
        <f t="shared" si="18"/>
        <v>3.9406901810367078E-4</v>
      </c>
      <c r="K95" s="100">
        <f t="shared" si="20"/>
        <v>2.6271267873578048E-4</v>
      </c>
      <c r="O95" s="96">
        <f>Amnt_Deposited!B90</f>
        <v>2076</v>
      </c>
      <c r="P95" s="99">
        <f>Amnt_Deposited!D90</f>
        <v>0</v>
      </c>
      <c r="Q95" s="284">
        <f>MCF!R94</f>
        <v>0.8</v>
      </c>
      <c r="R95" s="67">
        <f t="shared" si="19"/>
        <v>0</v>
      </c>
      <c r="S95" s="67">
        <f t="shared" si="21"/>
        <v>0</v>
      </c>
      <c r="T95" s="67">
        <f t="shared" si="22"/>
        <v>0</v>
      </c>
      <c r="U95" s="67">
        <f t="shared" si="23"/>
        <v>1.1228969918718832E-2</v>
      </c>
      <c r="V95" s="67">
        <f t="shared" si="24"/>
        <v>8.1419218616460894E-4</v>
      </c>
      <c r="W95" s="100">
        <f t="shared" si="25"/>
        <v>5.4279479077640593E-4</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5.0673939235636473E-3</v>
      </c>
      <c r="J96" s="67">
        <f t="shared" si="18"/>
        <v>3.6742751709626785E-4</v>
      </c>
      <c r="K96" s="100">
        <f t="shared" si="20"/>
        <v>2.4495167806417857E-4</v>
      </c>
      <c r="O96" s="96">
        <f>Amnt_Deposited!B91</f>
        <v>2077</v>
      </c>
      <c r="P96" s="99">
        <f>Amnt_Deposited!D91</f>
        <v>0</v>
      </c>
      <c r="Q96" s="284">
        <f>MCF!R95</f>
        <v>0.8</v>
      </c>
      <c r="R96" s="67">
        <f t="shared" si="19"/>
        <v>0</v>
      </c>
      <c r="S96" s="67">
        <f t="shared" si="21"/>
        <v>0</v>
      </c>
      <c r="T96" s="67">
        <f t="shared" si="22"/>
        <v>0</v>
      </c>
      <c r="U96" s="67">
        <f t="shared" si="23"/>
        <v>1.0469822156123238E-2</v>
      </c>
      <c r="V96" s="67">
        <f t="shared" si="24"/>
        <v>7.5914776259559469E-4</v>
      </c>
      <c r="W96" s="100">
        <f t="shared" si="25"/>
        <v>5.0609850839706313E-4</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4.7248067773596998E-3</v>
      </c>
      <c r="J97" s="67">
        <f t="shared" si="18"/>
        <v>3.4258714620394732E-4</v>
      </c>
      <c r="K97" s="100">
        <f t="shared" si="20"/>
        <v>2.2839143080263154E-4</v>
      </c>
      <c r="O97" s="96">
        <f>Amnt_Deposited!B92</f>
        <v>2078</v>
      </c>
      <c r="P97" s="99">
        <f>Amnt_Deposited!D92</f>
        <v>0</v>
      </c>
      <c r="Q97" s="284">
        <f>MCF!R96</f>
        <v>0.8</v>
      </c>
      <c r="R97" s="67">
        <f t="shared" si="19"/>
        <v>0</v>
      </c>
      <c r="S97" s="67">
        <f t="shared" si="21"/>
        <v>0</v>
      </c>
      <c r="T97" s="67">
        <f t="shared" si="22"/>
        <v>0</v>
      </c>
      <c r="U97" s="67">
        <f t="shared" si="23"/>
        <v>9.7619974738836768E-3</v>
      </c>
      <c r="V97" s="67">
        <f t="shared" si="24"/>
        <v>7.0782468223956055E-4</v>
      </c>
      <c r="W97" s="100">
        <f t="shared" si="25"/>
        <v>4.7188312149304033E-4</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4.4053806394599238E-3</v>
      </c>
      <c r="J98" s="67">
        <f t="shared" si="18"/>
        <v>3.19426137899776E-4</v>
      </c>
      <c r="K98" s="100">
        <f t="shared" si="20"/>
        <v>2.1295075859985066E-4</v>
      </c>
      <c r="O98" s="96">
        <f>Amnt_Deposited!B93</f>
        <v>2079</v>
      </c>
      <c r="P98" s="99">
        <f>Amnt_Deposited!D93</f>
        <v>0</v>
      </c>
      <c r="Q98" s="284">
        <f>MCF!R97</f>
        <v>0.8</v>
      </c>
      <c r="R98" s="67">
        <f t="shared" si="19"/>
        <v>0</v>
      </c>
      <c r="S98" s="67">
        <f t="shared" si="21"/>
        <v>0</v>
      </c>
      <c r="T98" s="67">
        <f t="shared" si="22"/>
        <v>0</v>
      </c>
      <c r="U98" s="67">
        <f t="shared" si="23"/>
        <v>9.1020261145866189E-3</v>
      </c>
      <c r="V98" s="67">
        <f t="shared" si="24"/>
        <v>6.599713592970579E-4</v>
      </c>
      <c r="W98" s="100">
        <f t="shared" si="25"/>
        <v>4.3998090619803856E-4</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4.1075496825657472E-3</v>
      </c>
      <c r="J99" s="68">
        <f t="shared" si="18"/>
        <v>2.9783095689417638E-4</v>
      </c>
      <c r="K99" s="102">
        <f t="shared" si="20"/>
        <v>1.9855397126278425E-4</v>
      </c>
      <c r="O99" s="97">
        <f>Amnt_Deposited!B94</f>
        <v>2080</v>
      </c>
      <c r="P99" s="101">
        <f>Amnt_Deposited!D94</f>
        <v>0</v>
      </c>
      <c r="Q99" s="285">
        <f>MCF!R98</f>
        <v>0.8</v>
      </c>
      <c r="R99" s="68">
        <f t="shared" si="19"/>
        <v>0</v>
      </c>
      <c r="S99" s="68">
        <f>R99*$W$12</f>
        <v>0</v>
      </c>
      <c r="T99" s="68">
        <f>R99*(1-$W$12)</f>
        <v>0</v>
      </c>
      <c r="U99" s="68">
        <f>S99+U98*$W$10</f>
        <v>8.4866728978631144E-3</v>
      </c>
      <c r="V99" s="68">
        <f>U98*(1-$W$10)+T99</f>
        <v>6.1535321672350483E-4</v>
      </c>
      <c r="W99" s="102">
        <f t="shared" si="25"/>
        <v>4.1023547781566985E-4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0.17388334693799998</v>
      </c>
      <c r="D30" s="418">
        <f>Dry_Matter_Content!E17</f>
        <v>0.44</v>
      </c>
      <c r="E30" s="284">
        <f>MCF!R29</f>
        <v>0.8</v>
      </c>
      <c r="F30" s="67">
        <f t="shared" si="0"/>
        <v>1.8362081436652796E-2</v>
      </c>
      <c r="G30" s="67">
        <f t="shared" si="1"/>
        <v>1.8362081436652796E-2</v>
      </c>
      <c r="H30" s="67">
        <f t="shared" si="2"/>
        <v>0</v>
      </c>
      <c r="I30" s="67">
        <f t="shared" si="3"/>
        <v>1.8362081436652796E-2</v>
      </c>
      <c r="J30" s="67">
        <f t="shared" si="4"/>
        <v>0</v>
      </c>
      <c r="K30" s="100">
        <f t="shared" si="6"/>
        <v>0</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0.17527749044400004</v>
      </c>
      <c r="D31" s="418">
        <f>Dry_Matter_Content!E18</f>
        <v>0.44</v>
      </c>
      <c r="E31" s="284">
        <f>MCF!R30</f>
        <v>0.8</v>
      </c>
      <c r="F31" s="67">
        <f t="shared" si="0"/>
        <v>1.8509302990886402E-2</v>
      </c>
      <c r="G31" s="67">
        <f t="shared" si="1"/>
        <v>1.8509302990886402E-2</v>
      </c>
      <c r="H31" s="67">
        <f t="shared" si="2"/>
        <v>0</v>
      </c>
      <c r="I31" s="67">
        <f t="shared" si="3"/>
        <v>3.4000745058467945E-2</v>
      </c>
      <c r="J31" s="67">
        <f t="shared" si="4"/>
        <v>2.8706393690712531E-3</v>
      </c>
      <c r="K31" s="100">
        <f t="shared" si="6"/>
        <v>1.9137595793808353E-3</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0.17634885195599997</v>
      </c>
      <c r="D32" s="418">
        <f>Dry_Matter_Content!E19</f>
        <v>0.44</v>
      </c>
      <c r="E32" s="284">
        <f>MCF!R31</f>
        <v>0.8</v>
      </c>
      <c r="F32" s="67">
        <f t="shared" si="0"/>
        <v>1.86224387665536E-2</v>
      </c>
      <c r="G32" s="67">
        <f t="shared" si="1"/>
        <v>1.86224387665536E-2</v>
      </c>
      <c r="H32" s="67">
        <f t="shared" si="2"/>
        <v>0</v>
      </c>
      <c r="I32" s="67">
        <f t="shared" si="3"/>
        <v>4.7307671110446356E-2</v>
      </c>
      <c r="J32" s="67">
        <f t="shared" si="4"/>
        <v>5.3155127145751869E-3</v>
      </c>
      <c r="K32" s="100">
        <f t="shared" si="6"/>
        <v>3.5436751430501243E-3</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0.17783227558799999</v>
      </c>
      <c r="D33" s="418">
        <f>Dry_Matter_Content!E20</f>
        <v>0.44</v>
      </c>
      <c r="E33" s="284">
        <f>MCF!R32</f>
        <v>0.8</v>
      </c>
      <c r="F33" s="67">
        <f t="shared" si="0"/>
        <v>1.8779088302092798E-2</v>
      </c>
      <c r="G33" s="67">
        <f t="shared" si="1"/>
        <v>1.8779088302092798E-2</v>
      </c>
      <c r="H33" s="67">
        <f t="shared" si="2"/>
        <v>0</v>
      </c>
      <c r="I33" s="67">
        <f t="shared" si="3"/>
        <v>5.8690905973089569E-2</v>
      </c>
      <c r="J33" s="67">
        <f t="shared" si="4"/>
        <v>7.3958534394495913E-3</v>
      </c>
      <c r="K33" s="100">
        <f t="shared" si="6"/>
        <v>4.9305689596330603E-3</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0.17835422094000003</v>
      </c>
      <c r="D34" s="418">
        <f>Dry_Matter_Content!E21</f>
        <v>0.44</v>
      </c>
      <c r="E34" s="284">
        <f>MCF!R33</f>
        <v>0.8</v>
      </c>
      <c r="F34" s="67">
        <f t="shared" si="0"/>
        <v>1.8834205731264E-2</v>
      </c>
      <c r="G34" s="67">
        <f t="shared" si="1"/>
        <v>1.8834205731264E-2</v>
      </c>
      <c r="H34" s="67">
        <f t="shared" si="2"/>
        <v>0</v>
      </c>
      <c r="I34" s="67">
        <f t="shared" si="3"/>
        <v>6.8349658154926218E-2</v>
      </c>
      <c r="J34" s="67">
        <f t="shared" si="4"/>
        <v>9.1754535494273561E-3</v>
      </c>
      <c r="K34" s="100">
        <f t="shared" si="6"/>
        <v>6.1169690329515702E-3</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0.179171477478</v>
      </c>
      <c r="D35" s="418">
        <f>Dry_Matter_Content!E22</f>
        <v>0.44</v>
      </c>
      <c r="E35" s="284">
        <f>MCF!R34</f>
        <v>0.8</v>
      </c>
      <c r="F35" s="67">
        <f t="shared" si="0"/>
        <v>1.8920508021676802E-2</v>
      </c>
      <c r="G35" s="67">
        <f t="shared" si="1"/>
        <v>1.8920508021676802E-2</v>
      </c>
      <c r="H35" s="67">
        <f t="shared" si="2"/>
        <v>0</v>
      </c>
      <c r="I35" s="67">
        <f t="shared" si="3"/>
        <v>7.6584709833378145E-2</v>
      </c>
      <c r="J35" s="67">
        <f t="shared" si="4"/>
        <v>1.0685456343224868E-2</v>
      </c>
      <c r="K35" s="100">
        <f t="shared" si="6"/>
        <v>7.1236375621499121E-3</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0.17622786665791951</v>
      </c>
      <c r="D36" s="418">
        <f>Dry_Matter_Content!E23</f>
        <v>0.44</v>
      </c>
      <c r="E36" s="284">
        <f>MCF!R35</f>
        <v>0.8</v>
      </c>
      <c r="F36" s="67">
        <f t="shared" si="0"/>
        <v>1.8609662719076298E-2</v>
      </c>
      <c r="G36" s="67">
        <f t="shared" si="1"/>
        <v>1.8609662719076298E-2</v>
      </c>
      <c r="H36" s="67">
        <f t="shared" si="2"/>
        <v>0</v>
      </c>
      <c r="I36" s="67">
        <f t="shared" si="3"/>
        <v>8.3221487894740528E-2</v>
      </c>
      <c r="J36" s="67">
        <f t="shared" si="4"/>
        <v>1.1972884657713909E-2</v>
      </c>
      <c r="K36" s="100">
        <f t="shared" si="6"/>
        <v>7.9819231051426048E-3</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0.17304525609148258</v>
      </c>
      <c r="D37" s="418">
        <f>Dry_Matter_Content!E24</f>
        <v>0.44</v>
      </c>
      <c r="E37" s="284">
        <f>MCF!R36</f>
        <v>0.8</v>
      </c>
      <c r="F37" s="67">
        <f t="shared" si="0"/>
        <v>1.827357904326056E-2</v>
      </c>
      <c r="G37" s="67">
        <f t="shared" si="1"/>
        <v>1.827357904326056E-2</v>
      </c>
      <c r="H37" s="67">
        <f t="shared" si="2"/>
        <v>0</v>
      </c>
      <c r="I37" s="67">
        <f t="shared" si="3"/>
        <v>8.8484620364854993E-2</v>
      </c>
      <c r="J37" s="67">
        <f t="shared" si="4"/>
        <v>1.3010446573146093E-2</v>
      </c>
      <c r="K37" s="100">
        <f t="shared" si="6"/>
        <v>8.6736310487640616E-3</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0.16991431527521836</v>
      </c>
      <c r="D38" s="418">
        <f>Dry_Matter_Content!E25</f>
        <v>0.44</v>
      </c>
      <c r="E38" s="284">
        <f>MCF!R37</f>
        <v>0.8</v>
      </c>
      <c r="F38" s="67">
        <f t="shared" si="0"/>
        <v>1.794295169306306E-2</v>
      </c>
      <c r="G38" s="67">
        <f t="shared" si="1"/>
        <v>1.794295169306306E-2</v>
      </c>
      <c r="H38" s="67">
        <f t="shared" si="2"/>
        <v>0</v>
      </c>
      <c r="I38" s="67">
        <f t="shared" si="3"/>
        <v>9.2594312704779094E-2</v>
      </c>
      <c r="J38" s="67">
        <f t="shared" si="4"/>
        <v>1.3833259353138967E-2</v>
      </c>
      <c r="K38" s="100">
        <f t="shared" si="6"/>
        <v>9.2221729020926443E-3</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0.16683438748694787</v>
      </c>
      <c r="D39" s="418">
        <f>Dry_Matter_Content!E26</f>
        <v>0.44</v>
      </c>
      <c r="E39" s="284">
        <f>MCF!R38</f>
        <v>0.8</v>
      </c>
      <c r="F39" s="67">
        <f t="shared" si="0"/>
        <v>1.7617711318621696E-2</v>
      </c>
      <c r="G39" s="67">
        <f t="shared" si="1"/>
        <v>1.7617711318621696E-2</v>
      </c>
      <c r="H39" s="67">
        <f t="shared" si="2"/>
        <v>0</v>
      </c>
      <c r="I39" s="67">
        <f t="shared" si="3"/>
        <v>9.5736275164567355E-2</v>
      </c>
      <c r="J39" s="67">
        <f t="shared" si="4"/>
        <v>1.4475748858833438E-2</v>
      </c>
      <c r="K39" s="100">
        <f t="shared" si="6"/>
        <v>9.6504992392222912E-3</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0.16380481799665456</v>
      </c>
      <c r="D40" s="418">
        <f>Dry_Matter_Content!E27</f>
        <v>0.44</v>
      </c>
      <c r="E40" s="284">
        <f>MCF!R39</f>
        <v>0.8</v>
      </c>
      <c r="F40" s="67">
        <f t="shared" si="0"/>
        <v>1.7297788780446723E-2</v>
      </c>
      <c r="G40" s="67">
        <f t="shared" si="1"/>
        <v>1.7297788780446723E-2</v>
      </c>
      <c r="H40" s="67">
        <f t="shared" si="2"/>
        <v>0</v>
      </c>
      <c r="I40" s="67">
        <f t="shared" si="3"/>
        <v>9.8067115808782357E-2</v>
      </c>
      <c r="J40" s="67">
        <f t="shared" si="4"/>
        <v>1.4966948136231714E-2</v>
      </c>
      <c r="K40" s="100">
        <f t="shared" si="6"/>
        <v>9.9779654241544755E-3</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0.16082495434365107</v>
      </c>
      <c r="D41" s="418">
        <f>Dry_Matter_Content!E28</f>
        <v>0.44</v>
      </c>
      <c r="E41" s="284">
        <f>MCF!R40</f>
        <v>0.8</v>
      </c>
      <c r="F41" s="67">
        <f t="shared" si="0"/>
        <v>1.6983115178689553E-2</v>
      </c>
      <c r="G41" s="67">
        <f t="shared" si="1"/>
        <v>1.6983115178689553E-2</v>
      </c>
      <c r="H41" s="67">
        <f t="shared" si="2"/>
        <v>0</v>
      </c>
      <c r="I41" s="67">
        <f t="shared" si="3"/>
        <v>9.9718890451642242E-2</v>
      </c>
      <c r="J41" s="67">
        <f t="shared" si="4"/>
        <v>1.5331340535829669E-2</v>
      </c>
      <c r="K41" s="100">
        <f t="shared" si="6"/>
        <v>1.0220893690553113E-2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0.15789414659942458</v>
      </c>
      <c r="D42" s="418">
        <f>Dry_Matter_Content!E29</f>
        <v>0.44</v>
      </c>
      <c r="E42" s="284">
        <f>MCF!R41</f>
        <v>0.8</v>
      </c>
      <c r="F42" s="67">
        <f t="shared" si="0"/>
        <v>1.6673621880899235E-2</v>
      </c>
      <c r="G42" s="67">
        <f t="shared" si="1"/>
        <v>1.6673621880899235E-2</v>
      </c>
      <c r="H42" s="67">
        <f t="shared" si="2"/>
        <v>0</v>
      </c>
      <c r="I42" s="67">
        <f t="shared" si="3"/>
        <v>0.10080294130497885</v>
      </c>
      <c r="J42" s="67">
        <f t="shared" si="4"/>
        <v>1.5589571027562612E-2</v>
      </c>
      <c r="K42" s="100">
        <f t="shared" si="6"/>
        <v>1.0393047351708408E-2</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0.15501174761668479</v>
      </c>
      <c r="D43" s="418">
        <f>Dry_Matter_Content!E30</f>
        <v>0.44</v>
      </c>
      <c r="E43" s="284">
        <f>MCF!R42</f>
        <v>0.8</v>
      </c>
      <c r="F43" s="67">
        <f t="shared" si="0"/>
        <v>1.6369240548321916E-2</v>
      </c>
      <c r="G43" s="67">
        <f t="shared" si="1"/>
        <v>1.6369240548321916E-2</v>
      </c>
      <c r="H43" s="67">
        <f t="shared" si="2"/>
        <v>0</v>
      </c>
      <c r="I43" s="67">
        <f t="shared" si="3"/>
        <v>0.10141313553676293</v>
      </c>
      <c r="J43" s="67">
        <f t="shared" si="4"/>
        <v>1.5759046316537836E-2</v>
      </c>
      <c r="K43" s="100">
        <f t="shared" si="6"/>
        <v>1.0506030877691891E-2</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0.15217711326512368</v>
      </c>
      <c r="D44" s="418">
        <f>Dry_Matter_Content!E31</f>
        <v>0.44</v>
      </c>
      <c r="E44" s="284">
        <f>MCF!R43</f>
        <v>0.8</v>
      </c>
      <c r="F44" s="67">
        <f t="shared" si="0"/>
        <v>1.606990316079706E-2</v>
      </c>
      <c r="G44" s="67">
        <f t="shared" si="1"/>
        <v>1.606990316079706E-2</v>
      </c>
      <c r="H44" s="67">
        <f t="shared" si="2"/>
        <v>0</v>
      </c>
      <c r="I44" s="67">
        <f t="shared" si="3"/>
        <v>0.10162859755388437</v>
      </c>
      <c r="J44" s="67">
        <f t="shared" si="4"/>
        <v>1.5854441143675631E-2</v>
      </c>
      <c r="K44" s="100">
        <f t="shared" si="6"/>
        <v>1.0569627429117087E-2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0.14938960265437687</v>
      </c>
      <c r="D45" s="418">
        <f>Dry_Matter_Content!E32</f>
        <v>0.44</v>
      </c>
      <c r="E45" s="284">
        <f>MCF!R44</f>
        <v>0.8</v>
      </c>
      <c r="F45" s="67">
        <f t="shared" si="0"/>
        <v>1.5775542040302196E-2</v>
      </c>
      <c r="G45" s="67">
        <f t="shared" si="1"/>
        <v>1.5775542040302196E-2</v>
      </c>
      <c r="H45" s="67">
        <f t="shared" si="2"/>
        <v>0</v>
      </c>
      <c r="I45" s="67">
        <f t="shared" si="3"/>
        <v>0.10151601415654775</v>
      </c>
      <c r="J45" s="67">
        <f t="shared" si="4"/>
        <v>1.5888125437638824E-2</v>
      </c>
      <c r="K45" s="100">
        <f t="shared" si="6"/>
        <v>1.0592083625092549E-2</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0.14664857834466372</v>
      </c>
      <c r="D46" s="418">
        <f>Dry_Matter_Content!E33</f>
        <v>0.44</v>
      </c>
      <c r="E46" s="284">
        <f>MCF!R45</f>
        <v>0.8</v>
      </c>
      <c r="F46" s="67">
        <f t="shared" si="0"/>
        <v>1.5486089873196489E-2</v>
      </c>
      <c r="G46" s="67">
        <f t="shared" si="1"/>
        <v>1.5486089873196489E-2</v>
      </c>
      <c r="H46" s="67">
        <f t="shared" si="2"/>
        <v>0</v>
      </c>
      <c r="I46" s="67">
        <f t="shared" si="3"/>
        <v>0.10113157933817624</v>
      </c>
      <c r="J46" s="67">
        <f t="shared" si="4"/>
        <v>1.5870524691568001E-2</v>
      </c>
      <c r="K46" s="100">
        <f t="shared" si="6"/>
        <v>1.0580349794378666E-2</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0.14395340654556532</v>
      </c>
      <c r="D47" s="418">
        <f>Dry_Matter_Content!E34</f>
        <v>0.44</v>
      </c>
      <c r="E47" s="284">
        <f>MCF!R46</f>
        <v>0.8</v>
      </c>
      <c r="F47" s="67">
        <f t="shared" si="0"/>
        <v>1.5201479731211696E-2</v>
      </c>
      <c r="G47" s="67">
        <f t="shared" si="1"/>
        <v>1.5201479731211696E-2</v>
      </c>
      <c r="H47" s="67">
        <f t="shared" si="2"/>
        <v>0</v>
      </c>
      <c r="I47" s="67">
        <f t="shared" si="3"/>
        <v>0.10052263506565677</v>
      </c>
      <c r="J47" s="67">
        <f t="shared" si="4"/>
        <v>1.5810424003731154E-2</v>
      </c>
      <c r="K47" s="100">
        <f t="shared" si="6"/>
        <v>1.0540282669154102E-2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0.14130345730338653</v>
      </c>
      <c r="D48" s="418">
        <f>Dry_Matter_Content!E35</f>
        <v>0.44</v>
      </c>
      <c r="E48" s="284">
        <f>MCF!R47</f>
        <v>0.8</v>
      </c>
      <c r="F48" s="67">
        <f t="shared" si="0"/>
        <v>1.4921645091237619E-2</v>
      </c>
      <c r="G48" s="67">
        <f t="shared" si="1"/>
        <v>1.4921645091237619E-2</v>
      </c>
      <c r="H48" s="67">
        <f t="shared" si="2"/>
        <v>0</v>
      </c>
      <c r="I48" s="67">
        <f t="shared" si="3"/>
        <v>9.9729055567690156E-2</v>
      </c>
      <c r="J48" s="67">
        <f t="shared" si="4"/>
        <v>1.5715224589204241E-2</v>
      </c>
      <c r="K48" s="100">
        <f t="shared" si="6"/>
        <v>1.0476816392802827E-2</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0.13870405080000001</v>
      </c>
      <c r="D49" s="418">
        <f>Dry_Matter_Content!E36</f>
        <v>0.44</v>
      </c>
      <c r="E49" s="284">
        <f>MCF!R48</f>
        <v>0.8</v>
      </c>
      <c r="F49" s="67">
        <f t="shared" si="0"/>
        <v>1.4647147764480001E-2</v>
      </c>
      <c r="G49" s="67">
        <f t="shared" si="1"/>
        <v>1.4647147764480001E-2</v>
      </c>
      <c r="H49" s="67">
        <f t="shared" si="2"/>
        <v>0</v>
      </c>
      <c r="I49" s="67">
        <f t="shared" si="3"/>
        <v>9.8785043139325887E-2</v>
      </c>
      <c r="J49" s="67">
        <f t="shared" si="4"/>
        <v>1.5591160192844282E-2</v>
      </c>
      <c r="K49" s="100">
        <f t="shared" si="6"/>
        <v>1.0394106795229521E-2</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8.3341465302605222E-2</v>
      </c>
      <c r="J50" s="67">
        <f t="shared" si="4"/>
        <v>1.544357783672066E-2</v>
      </c>
      <c r="K50" s="100">
        <f t="shared" si="6"/>
        <v>1.0295718557813773E-2</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7.0312262039396306E-2</v>
      </c>
      <c r="J51" s="67">
        <f t="shared" si="4"/>
        <v>1.3029203263208911E-2</v>
      </c>
      <c r="K51" s="100">
        <f t="shared" si="6"/>
        <v>8.6861355088059394E-3</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5.9319981657944158E-2</v>
      </c>
      <c r="J52" s="67">
        <f t="shared" si="4"/>
        <v>1.0992280381452149E-2</v>
      </c>
      <c r="K52" s="100">
        <f t="shared" si="6"/>
        <v>7.3281869209680991E-3</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5.0046181445950307E-2</v>
      </c>
      <c r="J53" s="67">
        <f t="shared" si="4"/>
        <v>9.2738002119938552E-3</v>
      </c>
      <c r="K53" s="100">
        <f t="shared" si="6"/>
        <v>6.1825334746625701E-3</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4.2222202490947006E-2</v>
      </c>
      <c r="J54" s="67">
        <f t="shared" si="4"/>
        <v>7.8239789550033009E-3</v>
      </c>
      <c r="K54" s="100">
        <f t="shared" si="6"/>
        <v>5.2159859700022003E-3</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3.5621386720820179E-2</v>
      </c>
      <c r="J55" s="67">
        <f t="shared" si="4"/>
        <v>6.6008157701268246E-3</v>
      </c>
      <c r="K55" s="100">
        <f t="shared" si="6"/>
        <v>4.4005438467512158E-3</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3.0052510694729615E-2</v>
      </c>
      <c r="J56" s="67">
        <f t="shared" si="4"/>
        <v>5.568876026090565E-3</v>
      </c>
      <c r="K56" s="100">
        <f t="shared" si="6"/>
        <v>3.7125840173937098E-3</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2.535424592352992E-2</v>
      </c>
      <c r="J57" s="67">
        <f t="shared" si="4"/>
        <v>4.698264771199695E-3</v>
      </c>
      <c r="K57" s="100">
        <f t="shared" si="6"/>
        <v>3.1321765141331297E-3</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2.1390485237014478E-2</v>
      </c>
      <c r="J58" s="67">
        <f t="shared" si="4"/>
        <v>3.963760686515441E-3</v>
      </c>
      <c r="K58" s="100">
        <f t="shared" si="6"/>
        <v>2.6425071243436271E-3</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1.8046399804393473E-2</v>
      </c>
      <c r="J59" s="67">
        <f t="shared" si="4"/>
        <v>3.3440854326210051E-3</v>
      </c>
      <c r="K59" s="100">
        <f t="shared" si="6"/>
        <v>2.2293902884140031E-3</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1.5225112581198635E-2</v>
      </c>
      <c r="J60" s="67">
        <f t="shared" si="4"/>
        <v>2.8212872231948389E-3</v>
      </c>
      <c r="K60" s="100">
        <f t="shared" si="6"/>
        <v>1.8808581487965593E-3</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1.284489181347624E-2</v>
      </c>
      <c r="J61" s="67">
        <f t="shared" si="4"/>
        <v>2.3802207677223945E-3</v>
      </c>
      <c r="K61" s="100">
        <f t="shared" si="6"/>
        <v>1.5868138451482629E-3</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1.0836783296016823E-2</v>
      </c>
      <c r="J62" s="67">
        <f t="shared" si="4"/>
        <v>2.0081085174594175E-3</v>
      </c>
      <c r="K62" s="100">
        <f t="shared" si="6"/>
        <v>1.3387390116396116E-3</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9.1426127919287878E-3</v>
      </c>
      <c r="J63" s="67">
        <f t="shared" si="4"/>
        <v>1.6941705040880355E-3</v>
      </c>
      <c r="K63" s="100">
        <f t="shared" si="6"/>
        <v>1.1294470027253568E-3</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7.7133007443143525E-3</v>
      </c>
      <c r="J64" s="67">
        <f t="shared" si="4"/>
        <v>1.4293120476144355E-3</v>
      </c>
      <c r="K64" s="100">
        <f t="shared" si="6"/>
        <v>9.5287469840962358E-4</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6.5074404578047184E-3</v>
      </c>
      <c r="J65" s="67">
        <f t="shared" si="4"/>
        <v>1.2058602865096344E-3</v>
      </c>
      <c r="K65" s="100">
        <f t="shared" si="6"/>
        <v>8.0390685767308952E-4</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5.4900985603457053E-3</v>
      </c>
      <c r="J66" s="67">
        <f t="shared" si="4"/>
        <v>1.0173418974590135E-3</v>
      </c>
      <c r="K66" s="100">
        <f t="shared" si="6"/>
        <v>6.7822793163934227E-4</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4.6318029950101298E-3</v>
      </c>
      <c r="J67" s="67">
        <f t="shared" si="4"/>
        <v>8.5829556533557558E-4</v>
      </c>
      <c r="K67" s="100">
        <f t="shared" si="6"/>
        <v>5.7219704355705031E-4</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3.9076892242958022E-3</v>
      </c>
      <c r="J68" s="67">
        <f t="shared" si="4"/>
        <v>7.2411377071432794E-4</v>
      </c>
      <c r="K68" s="100">
        <f t="shared" si="6"/>
        <v>4.8274251380955196E-4</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3.2967799127311829E-3</v>
      </c>
      <c r="J69" s="67">
        <f t="shared" si="4"/>
        <v>6.1090931156461935E-4</v>
      </c>
      <c r="K69" s="100">
        <f t="shared" si="6"/>
        <v>4.0727287437641288E-4</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2.7813772204329954E-3</v>
      </c>
      <c r="J70" s="67">
        <f t="shared" si="4"/>
        <v>5.1540269229818762E-4</v>
      </c>
      <c r="K70" s="100">
        <f t="shared" si="6"/>
        <v>3.4360179486545841E-4</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2.3465501025619626E-3</v>
      </c>
      <c r="J71" s="67">
        <f t="shared" si="4"/>
        <v>4.3482711787103286E-4</v>
      </c>
      <c r="K71" s="100">
        <f t="shared" si="6"/>
        <v>2.8988474524735522E-4</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1.9797017619121635E-3</v>
      </c>
      <c r="J72" s="67">
        <f t="shared" si="4"/>
        <v>3.6684834064979903E-4</v>
      </c>
      <c r="K72" s="100">
        <f t="shared" si="6"/>
        <v>2.4456556043319933E-4</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1.6702047238791632E-3</v>
      </c>
      <c r="J73" s="67">
        <f t="shared" si="4"/>
        <v>3.0949703803300041E-4</v>
      </c>
      <c r="K73" s="100">
        <f t="shared" si="6"/>
        <v>2.0633135868866693E-4</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1.4090929620499278E-3</v>
      </c>
      <c r="J74" s="67">
        <f t="shared" si="4"/>
        <v>2.6111176182923529E-4</v>
      </c>
      <c r="K74" s="100">
        <f t="shared" si="6"/>
        <v>1.7407450788615685E-4</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1.1888021553951075E-3</v>
      </c>
      <c r="J75" s="67">
        <f t="shared" si="4"/>
        <v>2.2029080665482041E-4</v>
      </c>
      <c r="K75" s="100">
        <f t="shared" si="6"/>
        <v>1.4686053776988026E-4</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1.002950552400799E-3</v>
      </c>
      <c r="J76" s="67">
        <f t="shared" si="4"/>
        <v>1.8585160299430849E-4</v>
      </c>
      <c r="K76" s="100">
        <f t="shared" si="6"/>
        <v>1.2390106866287231E-4</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8.4615409384646185E-4</v>
      </c>
      <c r="J77" s="67">
        <f t="shared" si="4"/>
        <v>1.567964585543372E-4</v>
      </c>
      <c r="K77" s="100">
        <f t="shared" si="6"/>
        <v>1.0453097236955813E-4</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7.138704383972545E-4</v>
      </c>
      <c r="J78" s="67">
        <f t="shared" si="4"/>
        <v>1.3228365544920738E-4</v>
      </c>
      <c r="K78" s="100">
        <f t="shared" si="6"/>
        <v>8.8189103632804912E-5</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6.0226737248399978E-4</v>
      </c>
      <c r="J79" s="67">
        <f t="shared" si="4"/>
        <v>1.1160306591325475E-4</v>
      </c>
      <c r="K79" s="100">
        <f t="shared" si="6"/>
        <v>7.4402043942169832E-5</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5.0811179234869957E-4</v>
      </c>
      <c r="J80" s="67">
        <f t="shared" si="4"/>
        <v>9.41555801353002E-5</v>
      </c>
      <c r="K80" s="100">
        <f t="shared" si="6"/>
        <v>6.2770386756866791E-5</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4.2867604210232544E-4</v>
      </c>
      <c r="J81" s="67">
        <f t="shared" si="4"/>
        <v>7.9435750246374142E-5</v>
      </c>
      <c r="K81" s="100">
        <f t="shared" si="6"/>
        <v>5.2957166830916094E-5</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3.6165889443952207E-4</v>
      </c>
      <c r="J82" s="67">
        <f t="shared" si="4"/>
        <v>6.7017147662803384E-5</v>
      </c>
      <c r="K82" s="100">
        <f t="shared" si="6"/>
        <v>4.4678098441868923E-5</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3.0511888484777025E-4</v>
      </c>
      <c r="J83" s="67">
        <f t="shared" ref="J83:J99" si="16">I82*(1-$K$10)+H83</f>
        <v>5.6540009591751788E-5</v>
      </c>
      <c r="K83" s="100">
        <f t="shared" si="6"/>
        <v>3.7693339727834521E-5</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2.5741806802518719E-4</v>
      </c>
      <c r="J84" s="67">
        <f t="shared" si="16"/>
        <v>4.7700816822583043E-5</v>
      </c>
      <c r="K84" s="100">
        <f t="shared" si="6"/>
        <v>3.1800544548388695E-5</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2.1717456714906498E-4</v>
      </c>
      <c r="J85" s="67">
        <f t="shared" si="16"/>
        <v>4.0243500876122215E-5</v>
      </c>
      <c r="K85" s="100">
        <f t="shared" ref="K85:K99" si="18">J85*CH4_fraction*conv</f>
        <v>2.6829000584081476E-5</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1.8322254136321492E-4</v>
      </c>
      <c r="J86" s="67">
        <f t="shared" si="16"/>
        <v>3.3952025785850055E-5</v>
      </c>
      <c r="K86" s="100">
        <f t="shared" si="18"/>
        <v>2.2634683857233367E-5</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1.5457841175552003E-4</v>
      </c>
      <c r="J87" s="67">
        <f t="shared" si="16"/>
        <v>2.8644129607694879E-5</v>
      </c>
      <c r="K87" s="100">
        <f t="shared" si="18"/>
        <v>1.9096086405129919E-5</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1.3041236740348109E-4</v>
      </c>
      <c r="J88" s="67">
        <f t="shared" si="16"/>
        <v>2.416604435203894E-5</v>
      </c>
      <c r="K88" s="100">
        <f t="shared" si="18"/>
        <v>1.6110696234692627E-5</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1.1002432602735808E-4</v>
      </c>
      <c r="J89" s="67">
        <f t="shared" si="16"/>
        <v>2.0388041376123009E-5</v>
      </c>
      <c r="K89" s="100">
        <f t="shared" si="18"/>
        <v>1.3592027584082006E-5</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9.2823652839011775E-5</v>
      </c>
      <c r="J90" s="67">
        <f t="shared" si="16"/>
        <v>1.7200673188346299E-5</v>
      </c>
      <c r="K90" s="100">
        <f t="shared" si="18"/>
        <v>1.1467115458897533E-5</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7.8312050048231257E-5</v>
      </c>
      <c r="J91" s="67">
        <f t="shared" si="16"/>
        <v>1.4511602790780514E-5</v>
      </c>
      <c r="K91" s="100">
        <f t="shared" si="18"/>
        <v>9.6744018605203421E-6</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6.6069121341227844E-5</v>
      </c>
      <c r="J92" s="67">
        <f t="shared" si="16"/>
        <v>1.2242928707003411E-5</v>
      </c>
      <c r="K92" s="100">
        <f t="shared" si="18"/>
        <v>8.1619524713356063E-6</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5.5740193139031208E-5</v>
      </c>
      <c r="J93" s="67">
        <f t="shared" si="16"/>
        <v>1.0328928202196634E-5</v>
      </c>
      <c r="K93" s="100">
        <f t="shared" si="18"/>
        <v>6.885952134797756E-6</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4.702603982168777E-5</v>
      </c>
      <c r="J94" s="67">
        <f t="shared" si="16"/>
        <v>8.7141533173434383E-6</v>
      </c>
      <c r="K94" s="100">
        <f t="shared" si="18"/>
        <v>5.8094355448956255E-6</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3.9674215261418452E-5</v>
      </c>
      <c r="J95" s="67">
        <f t="shared" si="16"/>
        <v>7.3518245602693207E-6</v>
      </c>
      <c r="K95" s="100">
        <f t="shared" si="18"/>
        <v>4.9012163735128799E-6</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3.3471739542130048E-5</v>
      </c>
      <c r="J96" s="67">
        <f t="shared" si="16"/>
        <v>6.2024757192884063E-6</v>
      </c>
      <c r="K96" s="100">
        <f t="shared" si="18"/>
        <v>4.1349838128589375E-6</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2.8238929001973073E-5</v>
      </c>
      <c r="J97" s="67">
        <f t="shared" si="16"/>
        <v>5.232810540156977E-6</v>
      </c>
      <c r="K97" s="100">
        <f t="shared" si="18"/>
        <v>3.4885403601046514E-6</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2.3824190857327912E-5</v>
      </c>
      <c r="J98" s="67">
        <f t="shared" si="16"/>
        <v>4.4147381446451593E-6</v>
      </c>
      <c r="K98" s="100">
        <f t="shared" si="18"/>
        <v>2.9431587630967727E-6</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2.0099631610204793E-5</v>
      </c>
      <c r="J99" s="68">
        <f t="shared" si="16"/>
        <v>3.7245592471231175E-6</v>
      </c>
      <c r="K99" s="102">
        <f t="shared" si="18"/>
        <v>2.483039498082078E-6</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0.133445359278</v>
      </c>
      <c r="Q30" s="284">
        <f>MCF!R29</f>
        <v>0.8</v>
      </c>
      <c r="R30" s="67">
        <f t="shared" si="5"/>
        <v>2.2952601795815999E-2</v>
      </c>
      <c r="S30" s="67">
        <f t="shared" si="7"/>
        <v>2.2952601795815999E-2</v>
      </c>
      <c r="T30" s="67">
        <f t="shared" si="8"/>
        <v>0</v>
      </c>
      <c r="U30" s="67">
        <f t="shared" si="9"/>
        <v>2.2952601795815999E-2</v>
      </c>
      <c r="V30" s="67">
        <f t="shared" si="10"/>
        <v>0</v>
      </c>
      <c r="W30" s="100">
        <f t="shared" si="11"/>
        <v>0</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0.13451528336400004</v>
      </c>
      <c r="Q31" s="284">
        <f>MCF!R30</f>
        <v>0.8</v>
      </c>
      <c r="R31" s="67">
        <f t="shared" si="5"/>
        <v>2.3136628738608007E-2</v>
      </c>
      <c r="S31" s="67">
        <f t="shared" si="7"/>
        <v>2.3136628738608007E-2</v>
      </c>
      <c r="T31" s="67">
        <f t="shared" si="8"/>
        <v>0</v>
      </c>
      <c r="U31" s="67">
        <f t="shared" si="9"/>
        <v>4.5299785349851088E-2</v>
      </c>
      <c r="V31" s="67">
        <f t="shared" si="10"/>
        <v>7.8944518457292384E-4</v>
      </c>
      <c r="W31" s="100">
        <f t="shared" si="11"/>
        <v>5.2629678971528252E-4</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0.13533749103599998</v>
      </c>
      <c r="Q32" s="284">
        <f>MCF!R31</f>
        <v>0.8</v>
      </c>
      <c r="R32" s="67">
        <f t="shared" si="5"/>
        <v>2.3278048458191997E-2</v>
      </c>
      <c r="S32" s="67">
        <f t="shared" si="7"/>
        <v>2.3278048458191997E-2</v>
      </c>
      <c r="T32" s="67">
        <f t="shared" si="8"/>
        <v>0</v>
      </c>
      <c r="U32" s="67">
        <f t="shared" si="9"/>
        <v>6.701976654731337E-2</v>
      </c>
      <c r="V32" s="67">
        <f t="shared" si="10"/>
        <v>1.5580672607297171E-3</v>
      </c>
      <c r="W32" s="100">
        <f t="shared" si="11"/>
        <v>1.0387115071531447E-3</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0.13647593242799999</v>
      </c>
      <c r="Q33" s="284">
        <f>MCF!R32</f>
        <v>0.8</v>
      </c>
      <c r="R33" s="67">
        <f t="shared" si="5"/>
        <v>2.3473860377616E-2</v>
      </c>
      <c r="S33" s="67">
        <f t="shared" si="7"/>
        <v>2.3473860377616E-2</v>
      </c>
      <c r="T33" s="67">
        <f t="shared" si="8"/>
        <v>0</v>
      </c>
      <c r="U33" s="67">
        <f t="shared" si="9"/>
        <v>8.8188509952019462E-2</v>
      </c>
      <c r="V33" s="67">
        <f t="shared" si="10"/>
        <v>2.3051169729099157E-3</v>
      </c>
      <c r="W33" s="100">
        <f t="shared" si="11"/>
        <v>1.5367446486066103E-3</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0.13687649514000003</v>
      </c>
      <c r="Q34" s="284">
        <f>MCF!R33</f>
        <v>0.8</v>
      </c>
      <c r="R34" s="67">
        <f t="shared" si="5"/>
        <v>2.3542757164080007E-2</v>
      </c>
      <c r="S34" s="67">
        <f t="shared" si="7"/>
        <v>2.3542757164080007E-2</v>
      </c>
      <c r="T34" s="67">
        <f t="shared" si="8"/>
        <v>0</v>
      </c>
      <c r="U34" s="67">
        <f t="shared" si="9"/>
        <v>0.10869806002543431</v>
      </c>
      <c r="V34" s="67">
        <f t="shared" si="10"/>
        <v>3.0332070906651668E-3</v>
      </c>
      <c r="W34" s="100">
        <f t="shared" si="11"/>
        <v>2.0221380604434442E-3</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0.137503692018</v>
      </c>
      <c r="Q35" s="284">
        <f>MCF!R34</f>
        <v>0.8</v>
      </c>
      <c r="R35" s="67">
        <f t="shared" si="5"/>
        <v>2.3650635027096002E-2</v>
      </c>
      <c r="S35" s="67">
        <f t="shared" si="7"/>
        <v>2.3650635027096002E-2</v>
      </c>
      <c r="T35" s="67">
        <f t="shared" si="8"/>
        <v>0</v>
      </c>
      <c r="U35" s="67">
        <f t="shared" si="9"/>
        <v>0.12861007052434545</v>
      </c>
      <c r="V35" s="67">
        <f t="shared" si="10"/>
        <v>3.7386245281848677E-3</v>
      </c>
      <c r="W35" s="100">
        <f t="shared" si="11"/>
        <v>2.492416352123245E-3</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0.13524464185375218</v>
      </c>
      <c r="Q36" s="284">
        <f>MCF!R35</f>
        <v>0.8</v>
      </c>
      <c r="R36" s="67">
        <f t="shared" si="5"/>
        <v>2.3262078398845375E-2</v>
      </c>
      <c r="S36" s="67">
        <f t="shared" si="7"/>
        <v>2.3262078398845375E-2</v>
      </c>
      <c r="T36" s="67">
        <f t="shared" si="8"/>
        <v>0</v>
      </c>
      <c r="U36" s="67">
        <f t="shared" si="9"/>
        <v>0.14744865908242094</v>
      </c>
      <c r="V36" s="67">
        <f t="shared" si="10"/>
        <v>4.4234898407698826E-3</v>
      </c>
      <c r="W36" s="100">
        <f t="shared" si="11"/>
        <v>2.9489932271799216E-3</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0.13280217327950988</v>
      </c>
      <c r="Q37" s="284">
        <f>MCF!R36</f>
        <v>0.8</v>
      </c>
      <c r="R37" s="67">
        <f t="shared" si="5"/>
        <v>2.28419738040757E-2</v>
      </c>
      <c r="S37" s="67">
        <f t="shared" si="7"/>
        <v>2.28419738040757E-2</v>
      </c>
      <c r="T37" s="67">
        <f t="shared" si="8"/>
        <v>0</v>
      </c>
      <c r="U37" s="67">
        <f t="shared" si="9"/>
        <v>0.1652191976339768</v>
      </c>
      <c r="V37" s="67">
        <f t="shared" si="10"/>
        <v>5.0714352525198601E-3</v>
      </c>
      <c r="W37" s="100">
        <f t="shared" si="11"/>
        <v>3.38095683501324E-3</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0.13039935823446991</v>
      </c>
      <c r="Q38" s="284">
        <f>MCF!R37</f>
        <v>0.8</v>
      </c>
      <c r="R38" s="67">
        <f t="shared" si="5"/>
        <v>2.2428689616328823E-2</v>
      </c>
      <c r="S38" s="67">
        <f t="shared" si="7"/>
        <v>2.2428689616328823E-2</v>
      </c>
      <c r="T38" s="67">
        <f t="shared" si="8"/>
        <v>0</v>
      </c>
      <c r="U38" s="67">
        <f t="shared" si="9"/>
        <v>0.18196524172142614</v>
      </c>
      <c r="V38" s="67">
        <f t="shared" si="10"/>
        <v>5.6826455288794923E-3</v>
      </c>
      <c r="W38" s="100">
        <f t="shared" si="11"/>
        <v>3.7884303525863279E-3</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0.12803569272254139</v>
      </c>
      <c r="Q39" s="284">
        <f>MCF!R38</f>
        <v>0.8</v>
      </c>
      <c r="R39" s="67">
        <f t="shared" si="5"/>
        <v>2.2022139148277123E-2</v>
      </c>
      <c r="S39" s="67">
        <f t="shared" si="7"/>
        <v>2.2022139148277123E-2</v>
      </c>
      <c r="T39" s="67">
        <f t="shared" si="8"/>
        <v>0</v>
      </c>
      <c r="U39" s="67">
        <f t="shared" si="9"/>
        <v>0.19772876212510349</v>
      </c>
      <c r="V39" s="67">
        <f t="shared" si="10"/>
        <v>6.2586187445997522E-3</v>
      </c>
      <c r="W39" s="100">
        <f t="shared" si="11"/>
        <v>4.1724124963998348E-3</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0.12571067427650234</v>
      </c>
      <c r="Q40" s="284">
        <f>MCF!R39</f>
        <v>0.8</v>
      </c>
      <c r="R40" s="67">
        <f t="shared" si="5"/>
        <v>2.1622235975558401E-2</v>
      </c>
      <c r="S40" s="67">
        <f t="shared" si="7"/>
        <v>2.1622235975558401E-2</v>
      </c>
      <c r="T40" s="67">
        <f t="shared" si="8"/>
        <v>0</v>
      </c>
      <c r="U40" s="67">
        <f t="shared" si="9"/>
        <v>0.21255019963346231</v>
      </c>
      <c r="V40" s="67">
        <f t="shared" si="10"/>
        <v>6.8007984671995926E-3</v>
      </c>
      <c r="W40" s="100">
        <f t="shared" si="11"/>
        <v>4.5338656447997281E-3</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0.12342380217070897</v>
      </c>
      <c r="Q41" s="284">
        <f>MCF!R40</f>
        <v>0.8</v>
      </c>
      <c r="R41" s="67">
        <f t="shared" si="5"/>
        <v>2.1228893973361945E-2</v>
      </c>
      <c r="S41" s="67">
        <f t="shared" si="7"/>
        <v>2.1228893973361945E-2</v>
      </c>
      <c r="T41" s="67">
        <f t="shared" si="8"/>
        <v>0</v>
      </c>
      <c r="U41" s="67">
        <f t="shared" si="9"/>
        <v>0.22646851796606016</v>
      </c>
      <c r="V41" s="67">
        <f t="shared" si="10"/>
        <v>7.3105756407640856E-3</v>
      </c>
      <c r="W41" s="100">
        <f t="shared" si="11"/>
        <v>4.8737170938427232E-3</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0.12117457762281421</v>
      </c>
      <c r="Q42" s="284">
        <f>MCF!R41</f>
        <v>0.8</v>
      </c>
      <c r="R42" s="67">
        <f t="shared" si="5"/>
        <v>2.0842027351124046E-2</v>
      </c>
      <c r="S42" s="67">
        <f t="shared" si="7"/>
        <v>2.0842027351124046E-2</v>
      </c>
      <c r="T42" s="67">
        <f t="shared" si="8"/>
        <v>0</v>
      </c>
      <c r="U42" s="67">
        <f t="shared" si="9"/>
        <v>0.23952125491097576</v>
      </c>
      <c r="V42" s="67">
        <f t="shared" si="10"/>
        <v>7.7892904062084704E-3</v>
      </c>
      <c r="W42" s="100">
        <f t="shared" si="11"/>
        <v>5.1928602708056467E-3</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0.11896250398489763</v>
      </c>
      <c r="Q43" s="284">
        <f>MCF!R42</f>
        <v>0.8</v>
      </c>
      <c r="R43" s="67">
        <f t="shared" si="5"/>
        <v>2.0461550685402397E-2</v>
      </c>
      <c r="S43" s="67">
        <f t="shared" si="7"/>
        <v>2.0461550685402397E-2</v>
      </c>
      <c r="T43" s="67">
        <f t="shared" si="8"/>
        <v>0</v>
      </c>
      <c r="U43" s="67">
        <f t="shared" si="9"/>
        <v>0.25174457173624987</v>
      </c>
      <c r="V43" s="67">
        <f t="shared" si="10"/>
        <v>8.2382338601283255E-3</v>
      </c>
      <c r="W43" s="100">
        <f t="shared" si="11"/>
        <v>5.492155906752217E-3</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0.11678708692439724</v>
      </c>
      <c r="Q44" s="284">
        <f>MCF!R43</f>
        <v>0.8</v>
      </c>
      <c r="R44" s="67">
        <f t="shared" si="5"/>
        <v>2.0087378950996326E-2</v>
      </c>
      <c r="S44" s="67">
        <f t="shared" si="7"/>
        <v>2.0087378950996326E-2</v>
      </c>
      <c r="T44" s="67">
        <f t="shared" si="8"/>
        <v>0</v>
      </c>
      <c r="U44" s="67">
        <f t="shared" si="9"/>
        <v>0.26317330093296065</v>
      </c>
      <c r="V44" s="67">
        <f t="shared" si="10"/>
        <v>8.6586497542855134E-3</v>
      </c>
      <c r="W44" s="100">
        <f t="shared" si="11"/>
        <v>5.772433169523675E-3</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0.11464783459521946</v>
      </c>
      <c r="Q45" s="284">
        <f>MCF!R44</f>
        <v>0.8</v>
      </c>
      <c r="R45" s="67">
        <f t="shared" si="5"/>
        <v>1.9719427550377748E-2</v>
      </c>
      <c r="S45" s="67">
        <f t="shared" si="7"/>
        <v>1.9719427550377748E-2</v>
      </c>
      <c r="T45" s="67">
        <f t="shared" si="8"/>
        <v>0</v>
      </c>
      <c r="U45" s="67">
        <f t="shared" si="9"/>
        <v>0.27384099234562703</v>
      </c>
      <c r="V45" s="67">
        <f t="shared" si="10"/>
        <v>9.0517361377113782E-3</v>
      </c>
      <c r="W45" s="100">
        <f t="shared" si="11"/>
        <v>6.0344907584742521E-3</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0.11254425779939307</v>
      </c>
      <c r="Q46" s="284">
        <f>MCF!R45</f>
        <v>0.8</v>
      </c>
      <c r="R46" s="67">
        <f t="shared" si="5"/>
        <v>1.9357612341495609E-2</v>
      </c>
      <c r="S46" s="67">
        <f t="shared" si="7"/>
        <v>1.9357612341495609E-2</v>
      </c>
      <c r="T46" s="67">
        <f t="shared" si="8"/>
        <v>0</v>
      </c>
      <c r="U46" s="67">
        <f t="shared" si="9"/>
        <v>0.2837799577437799</v>
      </c>
      <c r="V46" s="67">
        <f t="shared" si="10"/>
        <v>9.4186469433427712E-3</v>
      </c>
      <c r="W46" s="100">
        <f t="shared" si="11"/>
        <v>6.2790979622285139E-3</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0.1104758701396199</v>
      </c>
      <c r="Q47" s="284">
        <f>MCF!R46</f>
        <v>0.8</v>
      </c>
      <c r="R47" s="67">
        <f t="shared" si="5"/>
        <v>1.9001849664014622E-2</v>
      </c>
      <c r="S47" s="67">
        <f t="shared" si="7"/>
        <v>1.9001849664014622E-2</v>
      </c>
      <c r="T47" s="67">
        <f t="shared" si="8"/>
        <v>0</v>
      </c>
      <c r="U47" s="67">
        <f t="shared" si="9"/>
        <v>0.29302131388675184</v>
      </c>
      <c r="V47" s="67">
        <f t="shared" si="10"/>
        <v>9.7604935210426885E-3</v>
      </c>
      <c r="W47" s="100">
        <f t="shared" si="11"/>
        <v>6.5069956806951251E-3</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0.10844218816306408</v>
      </c>
      <c r="Q48" s="284">
        <f>MCF!R47</f>
        <v>0.8</v>
      </c>
      <c r="R48" s="67">
        <f t="shared" si="5"/>
        <v>1.8652056364047025E-2</v>
      </c>
      <c r="S48" s="67">
        <f t="shared" si="7"/>
        <v>1.8652056364047025E-2</v>
      </c>
      <c r="T48" s="67">
        <f t="shared" si="8"/>
        <v>0</v>
      </c>
      <c r="U48" s="67">
        <f t="shared" si="9"/>
        <v>0.30159502413200312</v>
      </c>
      <c r="V48" s="67">
        <f t="shared" si="10"/>
        <v>1.0078346118795789E-2</v>
      </c>
      <c r="W48" s="100">
        <f t="shared" si="11"/>
        <v>6.7188974125305259E-3</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0.10644729480000001</v>
      </c>
      <c r="Q49" s="284">
        <f>MCF!R48</f>
        <v>0.8</v>
      </c>
      <c r="R49" s="67">
        <f t="shared" si="5"/>
        <v>1.8308934705600004E-2</v>
      </c>
      <c r="S49" s="67">
        <f t="shared" si="7"/>
        <v>1.8308934705600004E-2</v>
      </c>
      <c r="T49" s="67">
        <f t="shared" si="8"/>
        <v>0</v>
      </c>
      <c r="U49" s="67">
        <f t="shared" si="9"/>
        <v>0.30953072352379368</v>
      </c>
      <c r="V49" s="67">
        <f t="shared" si="10"/>
        <v>1.0373235313809445E-2</v>
      </c>
      <c r="W49" s="100">
        <f t="shared" si="11"/>
        <v>6.9154902092062962E-3</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0.29888454313269852</v>
      </c>
      <c r="V50" s="67">
        <f t="shared" si="10"/>
        <v>1.0646180391095165E-2</v>
      </c>
      <c r="W50" s="100">
        <f t="shared" si="11"/>
        <v>7.0974535940634426E-3</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0.28860453368460193</v>
      </c>
      <c r="V51" s="67">
        <f t="shared" si="10"/>
        <v>1.0280009448096587E-2</v>
      </c>
      <c r="W51" s="100">
        <f t="shared" si="11"/>
        <v>6.8533396320643912E-3</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0.27867810088234091</v>
      </c>
      <c r="V52" s="67">
        <f t="shared" si="10"/>
        <v>9.9264328022610222E-3</v>
      </c>
      <c r="W52" s="100">
        <f t="shared" si="11"/>
        <v>6.6176218681740142E-3</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0.26909308360436091</v>
      </c>
      <c r="V53" s="67">
        <f t="shared" si="10"/>
        <v>9.5850172779800152E-3</v>
      </c>
      <c r="W53" s="100">
        <f t="shared" si="11"/>
        <v>6.3900115186533435E-3</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0.25983773900582102</v>
      </c>
      <c r="V54" s="67">
        <f t="shared" si="10"/>
        <v>9.2553445985398605E-3</v>
      </c>
      <c r="W54" s="100">
        <f t="shared" si="11"/>
        <v>6.1702297323599064E-3</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0.2509007281321407</v>
      </c>
      <c r="V55" s="67">
        <f t="shared" si="10"/>
        <v>8.9370108736803004E-3</v>
      </c>
      <c r="W55" s="100">
        <f t="shared" si="11"/>
        <v>5.9580072491201997E-3</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0.24227110202736224</v>
      </c>
      <c r="V56" s="67">
        <f t="shared" si="10"/>
        <v>8.6296261047784633E-3</v>
      </c>
      <c r="W56" s="100">
        <f t="shared" si="11"/>
        <v>5.7530840698523083E-3</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0.23393828832031047</v>
      </c>
      <c r="V57" s="67">
        <f t="shared" si="10"/>
        <v>8.332813707051771E-3</v>
      </c>
      <c r="W57" s="100">
        <f t="shared" si="11"/>
        <v>5.5552091380345137E-3</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0.22589207827211599</v>
      </c>
      <c r="V58" s="67">
        <f t="shared" si="10"/>
        <v>8.0462100481944795E-3</v>
      </c>
      <c r="W58" s="100">
        <f t="shared" si="11"/>
        <v>5.364140032129653E-3</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0.21812261426923335</v>
      </c>
      <c r="V59" s="67">
        <f t="shared" si="10"/>
        <v>7.7694640028826449E-3</v>
      </c>
      <c r="W59" s="100">
        <f t="shared" si="11"/>
        <v>5.1796426685884293E-3</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0.21062037774663167</v>
      </c>
      <c r="V60" s="67">
        <f t="shared" si="10"/>
        <v>7.5022365226016753E-3</v>
      </c>
      <c r="W60" s="100">
        <f t="shared" si="11"/>
        <v>5.0014910150677832E-3</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0.20337617752636217</v>
      </c>
      <c r="V61" s="67">
        <f t="shared" si="10"/>
        <v>7.2442002202695085E-3</v>
      </c>
      <c r="W61" s="100">
        <f t="shared" si="11"/>
        <v>4.8294668135130054E-3</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0.19638113855721567</v>
      </c>
      <c r="V62" s="67">
        <f t="shared" si="10"/>
        <v>6.9950389691464934E-3</v>
      </c>
      <c r="W62" s="100">
        <f t="shared" si="11"/>
        <v>4.6633593127643289E-3</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0.18962669104167507</v>
      </c>
      <c r="V63" s="67">
        <f t="shared" si="10"/>
        <v>6.7544475155405983E-3</v>
      </c>
      <c r="W63" s="100">
        <f t="shared" si="11"/>
        <v>4.5029650103603986E-3</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0.1831045599368416</v>
      </c>
      <c r="V64" s="67">
        <f t="shared" si="10"/>
        <v>6.5221311048334644E-3</v>
      </c>
      <c r="W64" s="100">
        <f t="shared" si="11"/>
        <v>4.3480874032223093E-3</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0.17680675481647246</v>
      </c>
      <c r="V65" s="67">
        <f t="shared" si="10"/>
        <v>6.2978051203691392E-3</v>
      </c>
      <c r="W65" s="100">
        <f t="shared" si="11"/>
        <v>4.1985367469127592E-3</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0.17072556008170939</v>
      </c>
      <c r="V66" s="67">
        <f t="shared" si="10"/>
        <v>6.0811947347630757E-3</v>
      </c>
      <c r="W66" s="100">
        <f t="shared" si="11"/>
        <v>4.0541298231753838E-3</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0.16485352550850516</v>
      </c>
      <c r="V67" s="67">
        <f t="shared" si="10"/>
        <v>5.8720345732042219E-3</v>
      </c>
      <c r="W67" s="100">
        <f t="shared" si="11"/>
        <v>3.9146897154694812E-3</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0.15918345712016746</v>
      </c>
      <c r="V68" s="67">
        <f t="shared" si="10"/>
        <v>5.6700683883376835E-3</v>
      </c>
      <c r="W68" s="100">
        <f t="shared" si="11"/>
        <v>3.7800455922251223E-3</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0.15370840837383778</v>
      </c>
      <c r="V69" s="67">
        <f t="shared" si="10"/>
        <v>5.4750487463296775E-3</v>
      </c>
      <c r="W69" s="100">
        <f t="shared" si="11"/>
        <v>3.6500324975531182E-3</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0.14842167165010764</v>
      </c>
      <c r="V70" s="67">
        <f t="shared" si="10"/>
        <v>5.2867367237301359E-3</v>
      </c>
      <c r="W70" s="100">
        <f t="shared" si="11"/>
        <v>3.5244911491534238E-3</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0.14331677003534604</v>
      </c>
      <c r="V71" s="67">
        <f t="shared" si="10"/>
        <v>5.1049016147616012E-3</v>
      </c>
      <c r="W71" s="100">
        <f t="shared" si="11"/>
        <v>3.4032677431744007E-3</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0.13838744938667025</v>
      </c>
      <c r="V72" s="67">
        <f t="shared" si="10"/>
        <v>4.9293206486757989E-3</v>
      </c>
      <c r="W72" s="100">
        <f t="shared" si="11"/>
        <v>3.2862137657838656E-3</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0.13362767066983863</v>
      </c>
      <c r="V73" s="67">
        <f t="shared" si="10"/>
        <v>4.7597787168316124E-3</v>
      </c>
      <c r="W73" s="100">
        <f t="shared" si="11"/>
        <v>3.1731858112210749E-3</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0.12903160256067853</v>
      </c>
      <c r="V74" s="67">
        <f t="shared" si="10"/>
        <v>4.5960681091600951E-3</v>
      </c>
      <c r="W74" s="100">
        <f t="shared" si="11"/>
        <v>3.0640454061067299E-3</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0.12459361430098487</v>
      </c>
      <c r="V75" s="67">
        <f t="shared" si="10"/>
        <v>4.4379882596936593E-3</v>
      </c>
      <c r="W75" s="100">
        <f t="shared" si="11"/>
        <v>2.9586588397957727E-3</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0.12030826880013717</v>
      </c>
      <c r="V76" s="67">
        <f t="shared" si="10"/>
        <v>4.2853455008476891E-3</v>
      </c>
      <c r="W76" s="100">
        <f t="shared" si="11"/>
        <v>2.8568970005651258E-3</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0.11617031597398365</v>
      </c>
      <c r="V77" s="67">
        <f t="shared" si="10"/>
        <v>4.1379528261535218E-3</v>
      </c>
      <c r="W77" s="100">
        <f t="shared" si="11"/>
        <v>2.7586352174356812E-3</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0.11217468631283151</v>
      </c>
      <c r="V78" s="67">
        <f t="shared" si="10"/>
        <v>3.9956296611521449E-3</v>
      </c>
      <c r="W78" s="100">
        <f t="shared" si="11"/>
        <v>2.6637531074347629E-3</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0.10831648467066361</v>
      </c>
      <c r="V79" s="67">
        <f t="shared" si="10"/>
        <v>3.8582016421678965E-3</v>
      </c>
      <c r="W79" s="100">
        <f t="shared" si="11"/>
        <v>2.5721344281119307E-3</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0.10459098426797245</v>
      </c>
      <c r="V80" s="67">
        <f t="shared" si="10"/>
        <v>3.7255004026911583E-3</v>
      </c>
      <c r="W80" s="100">
        <f t="shared" si="11"/>
        <v>2.4836669351274389E-3</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0.10099362090086413</v>
      </c>
      <c r="V81" s="67">
        <f t="shared" si="10"/>
        <v>3.5973633671083269E-3</v>
      </c>
      <c r="W81" s="100">
        <f t="shared" si="11"/>
        <v>2.3982422447388846E-3</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9.7519987349337769E-2</v>
      </c>
      <c r="V82" s="67">
        <f t="shared" si="10"/>
        <v>3.473633551526357E-3</v>
      </c>
      <c r="W82" s="100">
        <f t="shared" si="11"/>
        <v>2.3157557010175713E-3</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9.4165827977889915E-2</v>
      </c>
      <c r="V83" s="67">
        <f t="shared" si="10"/>
        <v>3.3541593714478571E-3</v>
      </c>
      <c r="W83" s="100">
        <f t="shared" si="11"/>
        <v>2.2361062476319044E-3</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9.0927033521828793E-2</v>
      </c>
      <c r="V84" s="67">
        <f t="shared" si="10"/>
        <v>3.2387944560611256E-3</v>
      </c>
      <c r="W84" s="100">
        <f t="shared" si="11"/>
        <v>2.1591963040407504E-3</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8.779963605291119E-2</v>
      </c>
      <c r="V85" s="67">
        <f t="shared" ref="V85:V98" si="22">U84*(1-$W$10)+T85</f>
        <v>3.1273974689176019E-3</v>
      </c>
      <c r="W85" s="100">
        <f t="shared" ref="W85:W99" si="23">V85*CH4_fraction*conv</f>
        <v>2.0849316459450678E-3</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8.4779804118134156E-2</v>
      </c>
      <c r="V86" s="67">
        <f t="shared" si="22"/>
        <v>3.0198319347770407E-3</v>
      </c>
      <c r="W86" s="100">
        <f t="shared" si="23"/>
        <v>2.0132212898513603E-3</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8.1863838045725876E-2</v>
      </c>
      <c r="V87" s="67">
        <f t="shared" si="22"/>
        <v>2.9159660724082767E-3</v>
      </c>
      <c r="W87" s="100">
        <f t="shared" si="23"/>
        <v>1.9439773816055177E-3</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7.9048165412585136E-2</v>
      </c>
      <c r="V88" s="67">
        <f t="shared" si="22"/>
        <v>2.8156726331407351E-3</v>
      </c>
      <c r="W88" s="100">
        <f t="shared" si="23"/>
        <v>1.87711508876049E-3</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7.6329336667616238E-2</v>
      </c>
      <c r="V89" s="67">
        <f t="shared" si="22"/>
        <v>2.7188287449688977E-3</v>
      </c>
      <c r="W89" s="100">
        <f t="shared" si="23"/>
        <v>1.8125524966459317E-3</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7.3704020905597509E-2</v>
      </c>
      <c r="V90" s="67">
        <f t="shared" si="22"/>
        <v>2.6253157620187294E-3</v>
      </c>
      <c r="W90" s="100">
        <f t="shared" si="23"/>
        <v>1.7502105080124861E-3</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7.1169001786405867E-2</v>
      </c>
      <c r="V91" s="67">
        <f t="shared" si="22"/>
        <v>2.5350191191916456E-3</v>
      </c>
      <c r="W91" s="100">
        <f t="shared" si="23"/>
        <v>1.6900127461277636E-3</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6.8721173594597923E-2</v>
      </c>
      <c r="V92" s="67">
        <f t="shared" si="22"/>
        <v>2.4478281918079384E-3</v>
      </c>
      <c r="W92" s="100">
        <f t="shared" si="23"/>
        <v>1.6318854612052923E-3</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6.6357537434520206E-2</v>
      </c>
      <c r="V93" s="67">
        <f t="shared" si="22"/>
        <v>2.3636361600777108E-3</v>
      </c>
      <c r="W93" s="100">
        <f t="shared" si="23"/>
        <v>1.5757574400518072E-3</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6.4075197556286934E-2</v>
      </c>
      <c r="V94" s="67">
        <f t="shared" si="22"/>
        <v>2.2823398782332734E-3</v>
      </c>
      <c r="W94" s="100">
        <f t="shared" si="23"/>
        <v>1.5215599188221822E-3</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6.187135780812425E-2</v>
      </c>
      <c r="V95" s="67">
        <f t="shared" si="22"/>
        <v>2.2038397481626837E-3</v>
      </c>
      <c r="W95" s="100">
        <f t="shared" si="23"/>
        <v>1.4692264987751225E-3</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5.9743318210734649E-2</v>
      </c>
      <c r="V96" s="67">
        <f t="shared" si="22"/>
        <v>2.1280395973895987E-3</v>
      </c>
      <c r="W96" s="100">
        <f t="shared" si="23"/>
        <v>1.4186930649263991E-3</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5.7688471649484679E-2</v>
      </c>
      <c r="V97" s="67">
        <f t="shared" si="22"/>
        <v>2.0548465612499674E-3</v>
      </c>
      <c r="W97" s="100">
        <f t="shared" si="23"/>
        <v>1.3698977074999782E-3</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5.5704300680363472E-2</v>
      </c>
      <c r="V98" s="67">
        <f t="shared" si="22"/>
        <v>1.9841709691212038E-3</v>
      </c>
      <c r="W98" s="100">
        <f t="shared" si="23"/>
        <v>1.3227806460808025E-3</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5.3788374445799016E-2</v>
      </c>
      <c r="V99" s="68">
        <f>U98*(1-$W$10)+T99</f>
        <v>1.9159262345644589E-3</v>
      </c>
      <c r="W99" s="102">
        <f t="shared" si="23"/>
        <v>1.2772841563763058E-3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3.6394188893999993E-2</v>
      </c>
      <c r="D30" s="418">
        <f>Dry_Matter_Content!H17</f>
        <v>0.73</v>
      </c>
      <c r="E30" s="284">
        <f>MCF!R29</f>
        <v>0.8</v>
      </c>
      <c r="F30" s="67">
        <f t="shared" si="0"/>
        <v>3.188130947114399E-3</v>
      </c>
      <c r="G30" s="67">
        <f t="shared" si="1"/>
        <v>3.188130947114399E-3</v>
      </c>
      <c r="H30" s="67">
        <f t="shared" si="2"/>
        <v>0</v>
      </c>
      <c r="I30" s="67">
        <f t="shared" si="3"/>
        <v>3.188130947114399E-3</v>
      </c>
      <c r="J30" s="67">
        <f t="shared" si="4"/>
        <v>0</v>
      </c>
      <c r="K30" s="100">
        <f t="shared" si="6"/>
        <v>0</v>
      </c>
      <c r="O30" s="96">
        <f>Amnt_Deposited!B25</f>
        <v>2011</v>
      </c>
      <c r="P30" s="99">
        <f>Amnt_Deposited!H25</f>
        <v>3.6394188893999993E-2</v>
      </c>
      <c r="Q30" s="284">
        <f>MCF!R29</f>
        <v>0.8</v>
      </c>
      <c r="R30" s="67">
        <f t="shared" si="5"/>
        <v>3.4938421338239992E-3</v>
      </c>
      <c r="S30" s="67">
        <f t="shared" si="7"/>
        <v>3.4938421338239992E-3</v>
      </c>
      <c r="T30" s="67">
        <f t="shared" si="8"/>
        <v>0</v>
      </c>
      <c r="U30" s="67">
        <f t="shared" si="9"/>
        <v>3.4938421338239992E-3</v>
      </c>
      <c r="V30" s="67">
        <f t="shared" si="10"/>
        <v>0</v>
      </c>
      <c r="W30" s="100">
        <f t="shared" si="11"/>
        <v>0</v>
      </c>
    </row>
    <row r="31" spans="2:23">
      <c r="B31" s="96">
        <f>Amnt_Deposited!B26</f>
        <v>2012</v>
      </c>
      <c r="C31" s="99">
        <f>Amnt_Deposited!H26</f>
        <v>3.6685986372000004E-2</v>
      </c>
      <c r="D31" s="418">
        <f>Dry_Matter_Content!H18</f>
        <v>0.73</v>
      </c>
      <c r="E31" s="284">
        <f>MCF!R30</f>
        <v>0.8</v>
      </c>
      <c r="F31" s="67">
        <f t="shared" si="0"/>
        <v>3.2136924061872E-3</v>
      </c>
      <c r="G31" s="67">
        <f t="shared" si="1"/>
        <v>3.2136924061872E-3</v>
      </c>
      <c r="H31" s="67">
        <f t="shared" si="2"/>
        <v>0</v>
      </c>
      <c r="I31" s="67">
        <f t="shared" si="3"/>
        <v>6.1862859983275627E-3</v>
      </c>
      <c r="J31" s="67">
        <f t="shared" si="4"/>
        <v>2.1553735497403575E-4</v>
      </c>
      <c r="K31" s="100">
        <f t="shared" si="6"/>
        <v>1.4369156998269048E-4</v>
      </c>
      <c r="O31" s="96">
        <f>Amnt_Deposited!B26</f>
        <v>2012</v>
      </c>
      <c r="P31" s="99">
        <f>Amnt_Deposited!H26</f>
        <v>3.6685986372000004E-2</v>
      </c>
      <c r="Q31" s="284">
        <f>MCF!R30</f>
        <v>0.8</v>
      </c>
      <c r="R31" s="67">
        <f t="shared" si="5"/>
        <v>3.5218546917120002E-3</v>
      </c>
      <c r="S31" s="67">
        <f t="shared" si="7"/>
        <v>3.5218546917120002E-3</v>
      </c>
      <c r="T31" s="67">
        <f t="shared" si="8"/>
        <v>0</v>
      </c>
      <c r="U31" s="67">
        <f t="shared" si="9"/>
        <v>6.7794915050165081E-3</v>
      </c>
      <c r="V31" s="67">
        <f t="shared" si="10"/>
        <v>2.3620532051949126E-4</v>
      </c>
      <c r="W31" s="100">
        <f t="shared" si="11"/>
        <v>1.5747021367966082E-4</v>
      </c>
    </row>
    <row r="32" spans="2:23">
      <c r="B32" s="96">
        <f>Amnt_Deposited!B27</f>
        <v>2013</v>
      </c>
      <c r="C32" s="99">
        <f>Amnt_Deposited!H27</f>
        <v>3.6910224827999993E-2</v>
      </c>
      <c r="D32" s="418">
        <f>Dry_Matter_Content!H19</f>
        <v>0.73</v>
      </c>
      <c r="E32" s="284">
        <f>MCF!R31</f>
        <v>0.8</v>
      </c>
      <c r="F32" s="67">
        <f t="shared" si="0"/>
        <v>3.2333356949327992E-3</v>
      </c>
      <c r="G32" s="67">
        <f t="shared" si="1"/>
        <v>3.2333356949327992E-3</v>
      </c>
      <c r="H32" s="67">
        <f t="shared" si="2"/>
        <v>0</v>
      </c>
      <c r="I32" s="67">
        <f t="shared" si="3"/>
        <v>9.001390527944117E-3</v>
      </c>
      <c r="J32" s="67">
        <f t="shared" si="4"/>
        <v>4.182311653162438E-4</v>
      </c>
      <c r="K32" s="100">
        <f t="shared" si="6"/>
        <v>2.7882077687749586E-4</v>
      </c>
      <c r="O32" s="96">
        <f>Amnt_Deposited!B27</f>
        <v>2013</v>
      </c>
      <c r="P32" s="99">
        <f>Amnt_Deposited!H27</f>
        <v>3.6910224827999993E-2</v>
      </c>
      <c r="Q32" s="284">
        <f>MCF!R31</f>
        <v>0.8</v>
      </c>
      <c r="R32" s="67">
        <f t="shared" si="5"/>
        <v>3.5433815834879992E-3</v>
      </c>
      <c r="S32" s="67">
        <f t="shared" si="7"/>
        <v>3.5433815834879992E-3</v>
      </c>
      <c r="T32" s="67">
        <f t="shared" si="8"/>
        <v>0</v>
      </c>
      <c r="U32" s="67">
        <f t="shared" si="9"/>
        <v>9.8645375648702682E-3</v>
      </c>
      <c r="V32" s="67">
        <f t="shared" si="10"/>
        <v>4.5833552363423985E-4</v>
      </c>
      <c r="W32" s="100">
        <f t="shared" si="11"/>
        <v>3.0555701575615986E-4</v>
      </c>
    </row>
    <row r="33" spans="2:23">
      <c r="B33" s="96">
        <f>Amnt_Deposited!B28</f>
        <v>2014</v>
      </c>
      <c r="C33" s="99">
        <f>Amnt_Deposited!H28</f>
        <v>3.7220708844E-2</v>
      </c>
      <c r="D33" s="418">
        <f>Dry_Matter_Content!H20</f>
        <v>0.73</v>
      </c>
      <c r="E33" s="284">
        <f>MCF!R32</f>
        <v>0.8</v>
      </c>
      <c r="F33" s="67">
        <f t="shared" si="0"/>
        <v>3.2605340947343998E-3</v>
      </c>
      <c r="G33" s="67">
        <f t="shared" si="1"/>
        <v>3.2605340947343998E-3</v>
      </c>
      <c r="H33" s="67">
        <f t="shared" si="2"/>
        <v>0</v>
      </c>
      <c r="I33" s="67">
        <f t="shared" si="3"/>
        <v>1.1653374993549435E-2</v>
      </c>
      <c r="J33" s="67">
        <f t="shared" si="4"/>
        <v>6.085496291290813E-4</v>
      </c>
      <c r="K33" s="100">
        <f t="shared" si="6"/>
        <v>4.0569975275272087E-4</v>
      </c>
      <c r="O33" s="96">
        <f>Amnt_Deposited!B28</f>
        <v>2014</v>
      </c>
      <c r="P33" s="99">
        <f>Amnt_Deposited!H28</f>
        <v>3.7220708844E-2</v>
      </c>
      <c r="Q33" s="284">
        <f>MCF!R32</f>
        <v>0.8</v>
      </c>
      <c r="R33" s="67">
        <f t="shared" si="5"/>
        <v>3.5731880490240003E-3</v>
      </c>
      <c r="S33" s="67">
        <f t="shared" si="7"/>
        <v>3.5731880490240003E-3</v>
      </c>
      <c r="T33" s="67">
        <f t="shared" si="8"/>
        <v>0</v>
      </c>
      <c r="U33" s="67">
        <f t="shared" si="9"/>
        <v>1.2770821910739111E-2</v>
      </c>
      <c r="V33" s="67">
        <f t="shared" si="10"/>
        <v>6.6690370315515785E-4</v>
      </c>
      <c r="W33" s="100">
        <f t="shared" si="11"/>
        <v>4.4460246877010519E-4</v>
      </c>
    </row>
    <row r="34" spans="2:23">
      <c r="B34" s="96">
        <f>Amnt_Deposited!B29</f>
        <v>2015</v>
      </c>
      <c r="C34" s="99">
        <f>Amnt_Deposited!H29</f>
        <v>3.7329953220000003E-2</v>
      </c>
      <c r="D34" s="418">
        <f>Dry_Matter_Content!H21</f>
        <v>0.73</v>
      </c>
      <c r="E34" s="284">
        <f>MCF!R33</f>
        <v>0.8</v>
      </c>
      <c r="F34" s="67">
        <f t="shared" si="0"/>
        <v>3.2701039020720003E-3</v>
      </c>
      <c r="G34" s="67">
        <f t="shared" si="1"/>
        <v>3.2701039020720003E-3</v>
      </c>
      <c r="H34" s="67">
        <f t="shared" si="2"/>
        <v>0</v>
      </c>
      <c r="I34" s="67">
        <f t="shared" si="3"/>
        <v>1.4135638727104013E-2</v>
      </c>
      <c r="J34" s="67">
        <f t="shared" si="4"/>
        <v>7.8784016851742196E-4</v>
      </c>
      <c r="K34" s="100">
        <f t="shared" si="6"/>
        <v>5.252267790116146E-4</v>
      </c>
      <c r="O34" s="96">
        <f>Amnt_Deposited!B29</f>
        <v>2015</v>
      </c>
      <c r="P34" s="99">
        <f>Amnt_Deposited!H29</f>
        <v>3.7329953220000003E-2</v>
      </c>
      <c r="Q34" s="284">
        <f>MCF!R33</f>
        <v>0.8</v>
      </c>
      <c r="R34" s="67">
        <f t="shared" si="5"/>
        <v>3.5836755091200006E-3</v>
      </c>
      <c r="S34" s="67">
        <f t="shared" si="7"/>
        <v>3.5836755091200006E-3</v>
      </c>
      <c r="T34" s="67">
        <f t="shared" si="8"/>
        <v>0</v>
      </c>
      <c r="U34" s="67">
        <f t="shared" si="9"/>
        <v>1.5491110933812622E-2</v>
      </c>
      <c r="V34" s="67">
        <f t="shared" si="10"/>
        <v>8.6338648604649011E-4</v>
      </c>
      <c r="W34" s="100">
        <f t="shared" si="11"/>
        <v>5.7559099069766004E-4</v>
      </c>
    </row>
    <row r="35" spans="2:23">
      <c r="B35" s="96">
        <f>Amnt_Deposited!B30</f>
        <v>2016</v>
      </c>
      <c r="C35" s="99">
        <f>Amnt_Deposited!H30</f>
        <v>3.7501006913999997E-2</v>
      </c>
      <c r="D35" s="418">
        <f>Dry_Matter_Content!H22</f>
        <v>0.73</v>
      </c>
      <c r="E35" s="284">
        <f>MCF!R34</f>
        <v>0.8</v>
      </c>
      <c r="F35" s="67">
        <f t="shared" si="0"/>
        <v>3.2850882056664E-3</v>
      </c>
      <c r="G35" s="67">
        <f t="shared" si="1"/>
        <v>3.2850882056664E-3</v>
      </c>
      <c r="H35" s="67">
        <f t="shared" si="2"/>
        <v>0</v>
      </c>
      <c r="I35" s="67">
        <f t="shared" si="3"/>
        <v>1.6465070395241366E-2</v>
      </c>
      <c r="J35" s="67">
        <f t="shared" si="4"/>
        <v>9.5565653752904605E-4</v>
      </c>
      <c r="K35" s="100">
        <f t="shared" si="6"/>
        <v>6.3710435835269733E-4</v>
      </c>
      <c r="O35" s="96">
        <f>Amnt_Deposited!B30</f>
        <v>2016</v>
      </c>
      <c r="P35" s="99">
        <f>Amnt_Deposited!H30</f>
        <v>3.7501006913999997E-2</v>
      </c>
      <c r="Q35" s="284">
        <f>MCF!R34</f>
        <v>0.8</v>
      </c>
      <c r="R35" s="67">
        <f t="shared" si="5"/>
        <v>3.600096663744E-3</v>
      </c>
      <c r="S35" s="67">
        <f t="shared" si="7"/>
        <v>3.600096663744E-3</v>
      </c>
      <c r="T35" s="67">
        <f t="shared" si="8"/>
        <v>0</v>
      </c>
      <c r="U35" s="67">
        <f t="shared" si="9"/>
        <v>1.8043912761908351E-2</v>
      </c>
      <c r="V35" s="67">
        <f t="shared" si="10"/>
        <v>1.0472948356482698E-3</v>
      </c>
      <c r="W35" s="100">
        <f t="shared" si="11"/>
        <v>6.9819655709884654E-4</v>
      </c>
    </row>
    <row r="36" spans="2:23">
      <c r="B36" s="96">
        <f>Amnt_Deposited!B31</f>
        <v>2017</v>
      </c>
      <c r="C36" s="99">
        <f>Amnt_Deposited!H31</f>
        <v>3.6884902323750593E-2</v>
      </c>
      <c r="D36" s="418">
        <f>Dry_Matter_Content!H23</f>
        <v>0.73</v>
      </c>
      <c r="E36" s="284">
        <f>MCF!R35</f>
        <v>0.8</v>
      </c>
      <c r="F36" s="67">
        <f t="shared" si="0"/>
        <v>3.2311174435605515E-3</v>
      </c>
      <c r="G36" s="67">
        <f t="shared" si="1"/>
        <v>3.2311174435605515E-3</v>
      </c>
      <c r="H36" s="67">
        <f t="shared" si="2"/>
        <v>0</v>
      </c>
      <c r="I36" s="67">
        <f t="shared" si="3"/>
        <v>1.8583047324399991E-2</v>
      </c>
      <c r="J36" s="67">
        <f t="shared" si="4"/>
        <v>1.1131405144019272E-3</v>
      </c>
      <c r="K36" s="100">
        <f t="shared" si="6"/>
        <v>7.4209367626795145E-4</v>
      </c>
      <c r="O36" s="96">
        <f>Amnt_Deposited!B31</f>
        <v>2017</v>
      </c>
      <c r="P36" s="99">
        <f>Amnt_Deposited!H31</f>
        <v>3.6884902323750593E-2</v>
      </c>
      <c r="Q36" s="284">
        <f>MCF!R35</f>
        <v>0.8</v>
      </c>
      <c r="R36" s="67">
        <f t="shared" si="5"/>
        <v>3.5409506230800569E-3</v>
      </c>
      <c r="S36" s="67">
        <f t="shared" si="7"/>
        <v>3.5409506230800569E-3</v>
      </c>
      <c r="T36" s="67">
        <f t="shared" si="8"/>
        <v>0</v>
      </c>
      <c r="U36" s="67">
        <f t="shared" si="9"/>
        <v>2.0364983369205475E-2</v>
      </c>
      <c r="V36" s="67">
        <f t="shared" si="10"/>
        <v>1.2198800157829342E-3</v>
      </c>
      <c r="W36" s="100">
        <f t="shared" si="11"/>
        <v>8.132533438552894E-4</v>
      </c>
    </row>
    <row r="37" spans="2:23">
      <c r="B37" s="96">
        <f>Amnt_Deposited!B32</f>
        <v>2018</v>
      </c>
      <c r="C37" s="99">
        <f>Amnt_Deposited!H32</f>
        <v>3.6218774530775419E-2</v>
      </c>
      <c r="D37" s="418">
        <f>Dry_Matter_Content!H24</f>
        <v>0.73</v>
      </c>
      <c r="E37" s="284">
        <f>MCF!R36</f>
        <v>0.8</v>
      </c>
      <c r="F37" s="67">
        <f t="shared" si="0"/>
        <v>3.1727646488959268E-3</v>
      </c>
      <c r="G37" s="67">
        <f t="shared" si="1"/>
        <v>3.1727646488959268E-3</v>
      </c>
      <c r="H37" s="67">
        <f t="shared" si="2"/>
        <v>0</v>
      </c>
      <c r="I37" s="67">
        <f t="shared" si="3"/>
        <v>2.0499483129186247E-2</v>
      </c>
      <c r="J37" s="67">
        <f t="shared" si="4"/>
        <v>1.2563288441096718E-3</v>
      </c>
      <c r="K37" s="100">
        <f t="shared" si="6"/>
        <v>8.3755256273978119E-4</v>
      </c>
      <c r="O37" s="96">
        <f>Amnt_Deposited!B32</f>
        <v>2018</v>
      </c>
      <c r="P37" s="99">
        <f>Amnt_Deposited!H32</f>
        <v>3.6218774530775419E-2</v>
      </c>
      <c r="Q37" s="284">
        <f>MCF!R36</f>
        <v>0.8</v>
      </c>
      <c r="R37" s="67">
        <f t="shared" si="5"/>
        <v>3.4770023549544403E-3</v>
      </c>
      <c r="S37" s="67">
        <f t="shared" si="7"/>
        <v>3.4770023549544403E-3</v>
      </c>
      <c r="T37" s="67">
        <f t="shared" si="8"/>
        <v>0</v>
      </c>
      <c r="U37" s="67">
        <f t="shared" si="9"/>
        <v>2.2465186990889043E-2</v>
      </c>
      <c r="V37" s="67">
        <f t="shared" si="10"/>
        <v>1.3767987332708737E-3</v>
      </c>
      <c r="W37" s="100">
        <f t="shared" si="11"/>
        <v>9.1786582218058243E-4</v>
      </c>
    </row>
    <row r="38" spans="2:23">
      <c r="B38" s="96">
        <f>Amnt_Deposited!B33</f>
        <v>2019</v>
      </c>
      <c r="C38" s="99">
        <f>Amnt_Deposited!H33</f>
        <v>3.556346133667361E-2</v>
      </c>
      <c r="D38" s="418">
        <f>Dry_Matter_Content!H25</f>
        <v>0.73</v>
      </c>
      <c r="E38" s="284">
        <f>MCF!R37</f>
        <v>0.8</v>
      </c>
      <c r="F38" s="67">
        <f t="shared" si="0"/>
        <v>3.1153592130926081E-3</v>
      </c>
      <c r="G38" s="67">
        <f t="shared" si="1"/>
        <v>3.1153592130926081E-3</v>
      </c>
      <c r="H38" s="67">
        <f t="shared" si="2"/>
        <v>0</v>
      </c>
      <c r="I38" s="67">
        <f t="shared" si="3"/>
        <v>2.2228950594012115E-2</v>
      </c>
      <c r="J38" s="67">
        <f t="shared" si="4"/>
        <v>1.3858917482667404E-3</v>
      </c>
      <c r="K38" s="100">
        <f t="shared" si="6"/>
        <v>9.2392783217782693E-4</v>
      </c>
      <c r="O38" s="96">
        <f>Amnt_Deposited!B33</f>
        <v>2019</v>
      </c>
      <c r="P38" s="99">
        <f>Amnt_Deposited!H33</f>
        <v>3.556346133667361E-2</v>
      </c>
      <c r="Q38" s="284">
        <f>MCF!R37</f>
        <v>0.8</v>
      </c>
      <c r="R38" s="67">
        <f t="shared" si="5"/>
        <v>3.4140922883206665E-3</v>
      </c>
      <c r="S38" s="67">
        <f t="shared" si="7"/>
        <v>3.4140922883206665E-3</v>
      </c>
      <c r="T38" s="67">
        <f t="shared" si="8"/>
        <v>0</v>
      </c>
      <c r="U38" s="67">
        <f t="shared" si="9"/>
        <v>2.4360493801657116E-2</v>
      </c>
      <c r="V38" s="67">
        <f t="shared" si="10"/>
        <v>1.5187854775525927E-3</v>
      </c>
      <c r="W38" s="100">
        <f t="shared" si="11"/>
        <v>1.0125236517017284E-3</v>
      </c>
    </row>
    <row r="39" spans="2:23">
      <c r="B39" s="96">
        <f>Amnt_Deposited!B34</f>
        <v>2020</v>
      </c>
      <c r="C39" s="99">
        <f>Amnt_Deposited!H34</f>
        <v>3.4918825287965832E-2</v>
      </c>
      <c r="D39" s="418">
        <f>Dry_Matter_Content!H26</f>
        <v>0.73</v>
      </c>
      <c r="E39" s="284">
        <f>MCF!R38</f>
        <v>0.8</v>
      </c>
      <c r="F39" s="67">
        <f t="shared" si="0"/>
        <v>3.0588890952258068E-3</v>
      </c>
      <c r="G39" s="67">
        <f t="shared" si="1"/>
        <v>3.0588890952258068E-3</v>
      </c>
      <c r="H39" s="67">
        <f t="shared" si="2"/>
        <v>0</v>
      </c>
      <c r="I39" s="67">
        <f t="shared" si="3"/>
        <v>2.378502525207736E-2</v>
      </c>
      <c r="J39" s="67">
        <f t="shared" si="4"/>
        <v>1.5028144371605611E-3</v>
      </c>
      <c r="K39" s="100">
        <f t="shared" si="6"/>
        <v>1.0018762914403741E-3</v>
      </c>
      <c r="O39" s="96">
        <f>Amnt_Deposited!B34</f>
        <v>2020</v>
      </c>
      <c r="P39" s="99">
        <f>Amnt_Deposited!H34</f>
        <v>3.4918825287965832E-2</v>
      </c>
      <c r="Q39" s="284">
        <f>MCF!R38</f>
        <v>0.8</v>
      </c>
      <c r="R39" s="67">
        <f t="shared" si="5"/>
        <v>3.3522072276447202E-3</v>
      </c>
      <c r="S39" s="67">
        <f t="shared" si="7"/>
        <v>3.3522072276447202E-3</v>
      </c>
      <c r="T39" s="67">
        <f t="shared" si="8"/>
        <v>0</v>
      </c>
      <c r="U39" s="67">
        <f t="shared" si="9"/>
        <v>2.6065781098166978E-2</v>
      </c>
      <c r="V39" s="67">
        <f t="shared" si="10"/>
        <v>1.6469199311348619E-3</v>
      </c>
      <c r="W39" s="100">
        <f t="shared" si="11"/>
        <v>1.0979466207565744E-3</v>
      </c>
    </row>
    <row r="40" spans="2:23">
      <c r="B40" s="96">
        <f>Amnt_Deposited!B35</f>
        <v>2021</v>
      </c>
      <c r="C40" s="99">
        <f>Amnt_Deposited!H35</f>
        <v>3.4284729348136998E-2</v>
      </c>
      <c r="D40" s="418">
        <f>Dry_Matter_Content!H27</f>
        <v>0.73</v>
      </c>
      <c r="E40" s="284">
        <f>MCF!R39</f>
        <v>0.8</v>
      </c>
      <c r="F40" s="67">
        <f t="shared" si="0"/>
        <v>3.003342290896801E-3</v>
      </c>
      <c r="G40" s="67">
        <f t="shared" si="1"/>
        <v>3.003342290896801E-3</v>
      </c>
      <c r="H40" s="67">
        <f t="shared" si="2"/>
        <v>0</v>
      </c>
      <c r="I40" s="67">
        <f t="shared" si="3"/>
        <v>2.5180352842240652E-2</v>
      </c>
      <c r="J40" s="67">
        <f t="shared" si="4"/>
        <v>1.6080147007335101E-3</v>
      </c>
      <c r="K40" s="100">
        <f t="shared" si="6"/>
        <v>1.0720098004890067E-3</v>
      </c>
      <c r="O40" s="96">
        <f>Amnt_Deposited!B35</f>
        <v>2021</v>
      </c>
      <c r="P40" s="99">
        <f>Amnt_Deposited!H35</f>
        <v>3.4284729348136998E-2</v>
      </c>
      <c r="Q40" s="284">
        <f>MCF!R39</f>
        <v>0.8</v>
      </c>
      <c r="R40" s="67">
        <f t="shared" si="5"/>
        <v>3.2913340174211521E-3</v>
      </c>
      <c r="S40" s="67">
        <f t="shared" si="7"/>
        <v>3.2913340174211521E-3</v>
      </c>
      <c r="T40" s="67">
        <f t="shared" si="8"/>
        <v>0</v>
      </c>
      <c r="U40" s="67">
        <f t="shared" si="9"/>
        <v>2.7594907224373324E-2</v>
      </c>
      <c r="V40" s="67">
        <f t="shared" si="10"/>
        <v>1.7622078912148062E-3</v>
      </c>
      <c r="W40" s="100">
        <f t="shared" si="11"/>
        <v>1.1748052608098708E-3</v>
      </c>
    </row>
    <row r="41" spans="2:23">
      <c r="B41" s="96">
        <f>Amnt_Deposited!B36</f>
        <v>2022</v>
      </c>
      <c r="C41" s="99">
        <f>Amnt_Deposited!H36</f>
        <v>3.3661036955647899E-2</v>
      </c>
      <c r="D41" s="418">
        <f>Dry_Matter_Content!H28</f>
        <v>0.73</v>
      </c>
      <c r="E41" s="284">
        <f>MCF!R40</f>
        <v>0.8</v>
      </c>
      <c r="F41" s="67">
        <f t="shared" si="0"/>
        <v>2.9487068373147563E-3</v>
      </c>
      <c r="G41" s="67">
        <f t="shared" si="1"/>
        <v>2.9487068373147563E-3</v>
      </c>
      <c r="H41" s="67">
        <f t="shared" si="2"/>
        <v>0</v>
      </c>
      <c r="I41" s="67">
        <f t="shared" si="3"/>
        <v>2.6426712210471118E-2</v>
      </c>
      <c r="J41" s="67">
        <f t="shared" si="4"/>
        <v>1.7023474690842889E-3</v>
      </c>
      <c r="K41" s="100">
        <f t="shared" si="6"/>
        <v>1.1348983127228592E-3</v>
      </c>
      <c r="O41" s="96">
        <f>Amnt_Deposited!B36</f>
        <v>2022</v>
      </c>
      <c r="P41" s="99">
        <f>Amnt_Deposited!H36</f>
        <v>3.3661036955647899E-2</v>
      </c>
      <c r="Q41" s="284">
        <f>MCF!R40</f>
        <v>0.8</v>
      </c>
      <c r="R41" s="67">
        <f t="shared" si="5"/>
        <v>3.2314595477421987E-3</v>
      </c>
      <c r="S41" s="67">
        <f t="shared" si="7"/>
        <v>3.2314595477421987E-3</v>
      </c>
      <c r="T41" s="67">
        <f t="shared" si="8"/>
        <v>0</v>
      </c>
      <c r="U41" s="67">
        <f t="shared" si="9"/>
        <v>2.8960780504625888E-2</v>
      </c>
      <c r="V41" s="67">
        <f t="shared" si="10"/>
        <v>1.865586267489632E-3</v>
      </c>
      <c r="W41" s="100">
        <f t="shared" si="11"/>
        <v>1.2437241783264212E-3</v>
      </c>
    </row>
    <row r="42" spans="2:23">
      <c r="B42" s="96">
        <f>Amnt_Deposited!B37</f>
        <v>2023</v>
      </c>
      <c r="C42" s="99">
        <f>Amnt_Deposited!H37</f>
        <v>3.304761207894933E-2</v>
      </c>
      <c r="D42" s="418">
        <f>Dry_Matter_Content!H29</f>
        <v>0.73</v>
      </c>
      <c r="E42" s="284">
        <f>MCF!R41</f>
        <v>0.8</v>
      </c>
      <c r="F42" s="67">
        <f t="shared" si="0"/>
        <v>2.8949708181159614E-3</v>
      </c>
      <c r="G42" s="67">
        <f t="shared" si="1"/>
        <v>2.8949708181159614E-3</v>
      </c>
      <c r="H42" s="67">
        <f t="shared" si="2"/>
        <v>0</v>
      </c>
      <c r="I42" s="67">
        <f t="shared" si="3"/>
        <v>2.7535073963592293E-2</v>
      </c>
      <c r="J42" s="67">
        <f t="shared" si="4"/>
        <v>1.7866090649947862E-3</v>
      </c>
      <c r="K42" s="100">
        <f t="shared" si="6"/>
        <v>1.1910727099965241E-3</v>
      </c>
      <c r="O42" s="96">
        <f>Amnt_Deposited!B37</f>
        <v>2023</v>
      </c>
      <c r="P42" s="99">
        <f>Amnt_Deposited!H37</f>
        <v>3.304761207894933E-2</v>
      </c>
      <c r="Q42" s="284">
        <f>MCF!R41</f>
        <v>0.8</v>
      </c>
      <c r="R42" s="67">
        <f t="shared" si="5"/>
        <v>3.1725707595791353E-3</v>
      </c>
      <c r="S42" s="67">
        <f t="shared" si="7"/>
        <v>3.1725707595791353E-3</v>
      </c>
      <c r="T42" s="67">
        <f t="shared" si="8"/>
        <v>0</v>
      </c>
      <c r="U42" s="67">
        <f t="shared" si="9"/>
        <v>3.0175423521744984E-2</v>
      </c>
      <c r="V42" s="67">
        <f t="shared" si="10"/>
        <v>1.95792774246004E-3</v>
      </c>
      <c r="W42" s="100">
        <f t="shared" si="11"/>
        <v>1.3052851616400267E-3</v>
      </c>
    </row>
    <row r="43" spans="2:23">
      <c r="B43" s="96">
        <f>Amnt_Deposited!B38</f>
        <v>2024</v>
      </c>
      <c r="C43" s="99">
        <f>Amnt_Deposited!H38</f>
        <v>3.244431926860844E-2</v>
      </c>
      <c r="D43" s="418">
        <f>Dry_Matter_Content!H30</f>
        <v>0.73</v>
      </c>
      <c r="E43" s="284">
        <f>MCF!R42</f>
        <v>0.8</v>
      </c>
      <c r="F43" s="67">
        <f t="shared" si="0"/>
        <v>2.8421223679300995E-3</v>
      </c>
      <c r="G43" s="67">
        <f t="shared" si="1"/>
        <v>2.8421223679300995E-3</v>
      </c>
      <c r="H43" s="67">
        <f t="shared" si="2"/>
        <v>0</v>
      </c>
      <c r="I43" s="67">
        <f t="shared" si="3"/>
        <v>2.8515655162236735E-2</v>
      </c>
      <c r="J43" s="67">
        <f t="shared" si="4"/>
        <v>1.8615411692856553E-3</v>
      </c>
      <c r="K43" s="100">
        <f t="shared" si="6"/>
        <v>1.2410274461904368E-3</v>
      </c>
      <c r="O43" s="96">
        <f>Amnt_Deposited!B38</f>
        <v>2024</v>
      </c>
      <c r="P43" s="99">
        <f>Amnt_Deposited!H38</f>
        <v>3.244431926860844E-2</v>
      </c>
      <c r="Q43" s="284">
        <f>MCF!R42</f>
        <v>0.8</v>
      </c>
      <c r="R43" s="67">
        <f t="shared" si="5"/>
        <v>3.1146546497864101E-3</v>
      </c>
      <c r="S43" s="67">
        <f t="shared" si="7"/>
        <v>3.1146546497864101E-3</v>
      </c>
      <c r="T43" s="67">
        <f t="shared" si="8"/>
        <v>0</v>
      </c>
      <c r="U43" s="67">
        <f t="shared" si="9"/>
        <v>3.1250033054506021E-2</v>
      </c>
      <c r="V43" s="67">
        <f t="shared" si="10"/>
        <v>2.0400451170253758E-3</v>
      </c>
      <c r="W43" s="100">
        <f t="shared" si="11"/>
        <v>1.3600300780169171E-3</v>
      </c>
    </row>
    <row r="44" spans="2:23">
      <c r="B44" s="96">
        <f>Amnt_Deposited!B39</f>
        <v>2025</v>
      </c>
      <c r="C44" s="99">
        <f>Amnt_Deposited!H39</f>
        <v>3.185102370665379E-2</v>
      </c>
      <c r="D44" s="418">
        <f>Dry_Matter_Content!H31</f>
        <v>0.73</v>
      </c>
      <c r="E44" s="284">
        <f>MCF!R43</f>
        <v>0.8</v>
      </c>
      <c r="F44" s="67">
        <f t="shared" si="0"/>
        <v>2.7901496767028721E-3</v>
      </c>
      <c r="G44" s="67">
        <f t="shared" si="1"/>
        <v>2.7901496767028721E-3</v>
      </c>
      <c r="H44" s="67">
        <f t="shared" si="2"/>
        <v>0</v>
      </c>
      <c r="I44" s="67">
        <f t="shared" si="3"/>
        <v>2.9377970320541555E-2</v>
      </c>
      <c r="J44" s="67">
        <f t="shared" si="4"/>
        <v>1.9278345183980526E-3</v>
      </c>
      <c r="K44" s="100">
        <f t="shared" si="6"/>
        <v>1.2852230122653682E-3</v>
      </c>
      <c r="O44" s="96">
        <f>Amnt_Deposited!B39</f>
        <v>2025</v>
      </c>
      <c r="P44" s="99">
        <f>Amnt_Deposited!H39</f>
        <v>3.185102370665379E-2</v>
      </c>
      <c r="Q44" s="284">
        <f>MCF!R43</f>
        <v>0.8</v>
      </c>
      <c r="R44" s="67">
        <f t="shared" si="5"/>
        <v>3.0576982758387639E-3</v>
      </c>
      <c r="S44" s="67">
        <f t="shared" si="7"/>
        <v>3.0576982758387639E-3</v>
      </c>
      <c r="T44" s="67">
        <f t="shared" si="8"/>
        <v>0</v>
      </c>
      <c r="U44" s="67">
        <f t="shared" si="9"/>
        <v>3.2195035967716785E-2</v>
      </c>
      <c r="V44" s="67">
        <f t="shared" si="10"/>
        <v>2.1126953626280035E-3</v>
      </c>
      <c r="W44" s="100">
        <f t="shared" si="11"/>
        <v>1.4084635750853357E-3</v>
      </c>
    </row>
    <row r="45" spans="2:23">
      <c r="B45" s="96">
        <f>Amnt_Deposited!B40</f>
        <v>2026</v>
      </c>
      <c r="C45" s="99">
        <f>Amnt_Deposited!H40</f>
        <v>3.1267591253241668E-2</v>
      </c>
      <c r="D45" s="418">
        <f>Dry_Matter_Content!H32</f>
        <v>0.73</v>
      </c>
      <c r="E45" s="284">
        <f>MCF!R44</f>
        <v>0.8</v>
      </c>
      <c r="F45" s="67">
        <f t="shared" si="0"/>
        <v>2.7390409937839699E-3</v>
      </c>
      <c r="G45" s="67">
        <f t="shared" si="1"/>
        <v>2.7390409937839699E-3</v>
      </c>
      <c r="H45" s="67">
        <f t="shared" si="2"/>
        <v>0</v>
      </c>
      <c r="I45" s="67">
        <f t="shared" si="3"/>
        <v>3.0130878962037286E-2</v>
      </c>
      <c r="J45" s="67">
        <f t="shared" si="4"/>
        <v>1.9861323522882388E-3</v>
      </c>
      <c r="K45" s="100">
        <f t="shared" si="6"/>
        <v>1.3240882348588257E-3</v>
      </c>
      <c r="O45" s="96">
        <f>Amnt_Deposited!B40</f>
        <v>2026</v>
      </c>
      <c r="P45" s="99">
        <f>Amnt_Deposited!H40</f>
        <v>3.1267591253241668E-2</v>
      </c>
      <c r="Q45" s="284">
        <f>MCF!R44</f>
        <v>0.8</v>
      </c>
      <c r="R45" s="67">
        <f t="shared" si="5"/>
        <v>3.0016887603112E-3</v>
      </c>
      <c r="S45" s="67">
        <f t="shared" si="7"/>
        <v>3.0016887603112E-3</v>
      </c>
      <c r="T45" s="67">
        <f t="shared" si="8"/>
        <v>0</v>
      </c>
      <c r="U45" s="67">
        <f t="shared" si="9"/>
        <v>3.3020141328260054E-2</v>
      </c>
      <c r="V45" s="67">
        <f t="shared" si="10"/>
        <v>2.1765833997679338E-3</v>
      </c>
      <c r="W45" s="100">
        <f t="shared" si="11"/>
        <v>1.451055599845289E-3</v>
      </c>
    </row>
    <row r="46" spans="2:23">
      <c r="B46" s="96">
        <f>Amnt_Deposited!B41</f>
        <v>2027</v>
      </c>
      <c r="C46" s="99">
        <f>Amnt_Deposited!H41</f>
        <v>3.0693888490743566E-2</v>
      </c>
      <c r="D46" s="418">
        <f>Dry_Matter_Content!H33</f>
        <v>0.73</v>
      </c>
      <c r="E46" s="284">
        <f>MCF!R45</f>
        <v>0.8</v>
      </c>
      <c r="F46" s="67">
        <f t="shared" si="0"/>
        <v>2.6887846317891363E-3</v>
      </c>
      <c r="G46" s="67">
        <f t="shared" si="1"/>
        <v>2.6887846317891363E-3</v>
      </c>
      <c r="H46" s="67">
        <f t="shared" si="2"/>
        <v>0</v>
      </c>
      <c r="I46" s="67">
        <f t="shared" si="3"/>
        <v>3.0782629964326853E-2</v>
      </c>
      <c r="J46" s="67">
        <f t="shared" si="4"/>
        <v>2.0370336294995672E-3</v>
      </c>
      <c r="K46" s="100">
        <f t="shared" si="6"/>
        <v>1.358022419666378E-3</v>
      </c>
      <c r="O46" s="96">
        <f>Amnt_Deposited!B41</f>
        <v>2027</v>
      </c>
      <c r="P46" s="99">
        <f>Amnt_Deposited!H41</f>
        <v>3.0693888490743566E-2</v>
      </c>
      <c r="Q46" s="284">
        <f>MCF!R45</f>
        <v>0.8</v>
      </c>
      <c r="R46" s="67">
        <f t="shared" si="5"/>
        <v>2.9466132951113822E-3</v>
      </c>
      <c r="S46" s="67">
        <f t="shared" si="7"/>
        <v>2.9466132951113822E-3</v>
      </c>
      <c r="T46" s="67">
        <f t="shared" si="8"/>
        <v>0</v>
      </c>
      <c r="U46" s="67">
        <f t="shared" si="9"/>
        <v>3.3734389002002048E-2</v>
      </c>
      <c r="V46" s="67">
        <f t="shared" si="10"/>
        <v>2.2323656213693896E-3</v>
      </c>
      <c r="W46" s="100">
        <f t="shared" si="11"/>
        <v>1.4882437475795931E-3</v>
      </c>
    </row>
    <row r="47" spans="2:23">
      <c r="B47" s="96">
        <f>Amnt_Deposited!B42</f>
        <v>2028</v>
      </c>
      <c r="C47" s="99">
        <f>Amnt_Deposited!H42</f>
        <v>3.0129782765350881E-2</v>
      </c>
      <c r="D47" s="418">
        <f>Dry_Matter_Content!H34</f>
        <v>0.73</v>
      </c>
      <c r="E47" s="284">
        <f>MCF!R46</f>
        <v>0.8</v>
      </c>
      <c r="F47" s="67">
        <f t="shared" si="0"/>
        <v>2.639368970244737E-3</v>
      </c>
      <c r="G47" s="67">
        <f t="shared" si="1"/>
        <v>2.639368970244737E-3</v>
      </c>
      <c r="H47" s="67">
        <f t="shared" si="2"/>
        <v>0</v>
      </c>
      <c r="I47" s="67">
        <f t="shared" si="3"/>
        <v>3.1340902909434754E-2</v>
      </c>
      <c r="J47" s="67">
        <f t="shared" si="4"/>
        <v>2.0810960251368342E-3</v>
      </c>
      <c r="K47" s="100">
        <f t="shared" si="6"/>
        <v>1.3873973500912228E-3</v>
      </c>
      <c r="O47" s="96">
        <f>Amnt_Deposited!B42</f>
        <v>2028</v>
      </c>
      <c r="P47" s="99">
        <f>Amnt_Deposited!H42</f>
        <v>3.0129782765350881E-2</v>
      </c>
      <c r="Q47" s="284">
        <f>MCF!R46</f>
        <v>0.8</v>
      </c>
      <c r="R47" s="67">
        <f t="shared" si="5"/>
        <v>2.8924591454736847E-3</v>
      </c>
      <c r="S47" s="67">
        <f t="shared" si="7"/>
        <v>2.8924591454736847E-3</v>
      </c>
      <c r="T47" s="67">
        <f t="shared" si="8"/>
        <v>0</v>
      </c>
      <c r="U47" s="67">
        <f t="shared" si="9"/>
        <v>3.4346194969243578E-2</v>
      </c>
      <c r="V47" s="67">
        <f t="shared" si="10"/>
        <v>2.2806531782321483E-3</v>
      </c>
      <c r="W47" s="100">
        <f t="shared" si="11"/>
        <v>1.5204354521547656E-3</v>
      </c>
    </row>
    <row r="48" spans="2:23">
      <c r="B48" s="96">
        <f>Amnt_Deposited!B43</f>
        <v>2029</v>
      </c>
      <c r="C48" s="99">
        <f>Amnt_Deposited!H43</f>
        <v>2.9575142226290201E-2</v>
      </c>
      <c r="D48" s="418">
        <f>Dry_Matter_Content!H35</f>
        <v>0.73</v>
      </c>
      <c r="E48" s="284">
        <f>MCF!R47</f>
        <v>0.8</v>
      </c>
      <c r="F48" s="67">
        <f t="shared" si="0"/>
        <v>2.5907824590230212E-3</v>
      </c>
      <c r="G48" s="67">
        <f t="shared" si="1"/>
        <v>2.5907824590230212E-3</v>
      </c>
      <c r="H48" s="67">
        <f t="shared" si="2"/>
        <v>0</v>
      </c>
      <c r="I48" s="67">
        <f t="shared" si="3"/>
        <v>3.1812846642052341E-2</v>
      </c>
      <c r="J48" s="67">
        <f t="shared" si="4"/>
        <v>2.1188387264054359E-3</v>
      </c>
      <c r="K48" s="100">
        <f t="shared" si="6"/>
        <v>1.4125591509369572E-3</v>
      </c>
      <c r="O48" s="96">
        <f>Amnt_Deposited!B43</f>
        <v>2029</v>
      </c>
      <c r="P48" s="99">
        <f>Amnt_Deposited!H43</f>
        <v>2.9575142226290201E-2</v>
      </c>
      <c r="Q48" s="284">
        <f>MCF!R47</f>
        <v>0.8</v>
      </c>
      <c r="R48" s="67">
        <f t="shared" si="5"/>
        <v>2.8392136537238595E-3</v>
      </c>
      <c r="S48" s="67">
        <f t="shared" si="7"/>
        <v>2.8392136537238595E-3</v>
      </c>
      <c r="T48" s="67">
        <f t="shared" si="8"/>
        <v>0</v>
      </c>
      <c r="U48" s="67">
        <f t="shared" si="9"/>
        <v>3.4863393580331345E-2</v>
      </c>
      <c r="V48" s="67">
        <f t="shared" si="10"/>
        <v>2.3220150426360949E-3</v>
      </c>
      <c r="W48" s="100">
        <f t="shared" si="11"/>
        <v>1.5480100284240633E-3</v>
      </c>
    </row>
    <row r="49" spans="2:23">
      <c r="B49" s="96">
        <f>Amnt_Deposited!B44</f>
        <v>2030</v>
      </c>
      <c r="C49" s="99">
        <f>Amnt_Deposited!H44</f>
        <v>2.9031080399999999E-2</v>
      </c>
      <c r="D49" s="418">
        <f>Dry_Matter_Content!H36</f>
        <v>0.73</v>
      </c>
      <c r="E49" s="284">
        <f>MCF!R48</f>
        <v>0.8</v>
      </c>
      <c r="F49" s="67">
        <f t="shared" si="0"/>
        <v>2.5431226430399998E-3</v>
      </c>
      <c r="G49" s="67">
        <f t="shared" si="1"/>
        <v>2.5431226430399998E-3</v>
      </c>
      <c r="H49" s="67">
        <f t="shared" si="2"/>
        <v>0</v>
      </c>
      <c r="I49" s="67">
        <f t="shared" si="3"/>
        <v>3.2205224245705301E-2</v>
      </c>
      <c r="J49" s="67">
        <f t="shared" si="4"/>
        <v>2.1507450393870391E-3</v>
      </c>
      <c r="K49" s="100">
        <f t="shared" si="6"/>
        <v>1.433830026258026E-3</v>
      </c>
      <c r="O49" s="96">
        <f>Amnt_Deposited!B44</f>
        <v>2030</v>
      </c>
      <c r="P49" s="99">
        <f>Amnt_Deposited!H44</f>
        <v>2.9031080399999999E-2</v>
      </c>
      <c r="Q49" s="284">
        <f>MCF!R48</f>
        <v>0.8</v>
      </c>
      <c r="R49" s="67">
        <f t="shared" si="5"/>
        <v>2.7869837183999999E-3</v>
      </c>
      <c r="S49" s="67">
        <f t="shared" si="7"/>
        <v>2.7869837183999999E-3</v>
      </c>
      <c r="T49" s="67">
        <f t="shared" si="8"/>
        <v>0</v>
      </c>
      <c r="U49" s="67">
        <f t="shared" si="9"/>
        <v>3.5293396433649656E-2</v>
      </c>
      <c r="V49" s="67">
        <f t="shared" si="10"/>
        <v>2.3569808650816875E-3</v>
      </c>
      <c r="W49" s="100">
        <f t="shared" si="11"/>
        <v>1.571320576721125E-3</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3.0027952055380829E-2</v>
      </c>
      <c r="J50" s="67">
        <f t="shared" si="4"/>
        <v>2.1772721903244737E-3</v>
      </c>
      <c r="K50" s="100">
        <f t="shared" si="6"/>
        <v>1.4515147935496491E-3</v>
      </c>
      <c r="O50" s="96">
        <f>Amnt_Deposited!B45</f>
        <v>2031</v>
      </c>
      <c r="P50" s="99">
        <f>Amnt_Deposited!H45</f>
        <v>0</v>
      </c>
      <c r="Q50" s="284">
        <f>MCF!R49</f>
        <v>0.8</v>
      </c>
      <c r="R50" s="67">
        <f t="shared" si="5"/>
        <v>0</v>
      </c>
      <c r="S50" s="67">
        <f t="shared" si="7"/>
        <v>0</v>
      </c>
      <c r="T50" s="67">
        <f t="shared" si="8"/>
        <v>0</v>
      </c>
      <c r="U50" s="67">
        <f t="shared" si="9"/>
        <v>3.2907344718225574E-2</v>
      </c>
      <c r="V50" s="67">
        <f t="shared" si="10"/>
        <v>2.3860517154240817E-3</v>
      </c>
      <c r="W50" s="100">
        <f t="shared" si="11"/>
        <v>1.5907011436160543E-3</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2.7997876920869202E-2</v>
      </c>
      <c r="J51" s="67">
        <f t="shared" si="4"/>
        <v>2.0300751345116272E-3</v>
      </c>
      <c r="K51" s="100">
        <f t="shared" si="6"/>
        <v>1.3533834230077513E-3</v>
      </c>
      <c r="O51" s="96">
        <f>Amnt_Deposited!B46</f>
        <v>2032</v>
      </c>
      <c r="P51" s="99">
        <f>Amnt_Deposited!H46</f>
        <v>0</v>
      </c>
      <c r="Q51" s="284">
        <f>MCF!R50</f>
        <v>0.8</v>
      </c>
      <c r="R51" s="67">
        <f t="shared" ref="R51:R82" si="13">P51*$W$6*DOCF*Q51</f>
        <v>0</v>
      </c>
      <c r="S51" s="67">
        <f t="shared" si="7"/>
        <v>0</v>
      </c>
      <c r="T51" s="67">
        <f t="shared" si="8"/>
        <v>0</v>
      </c>
      <c r="U51" s="67">
        <f t="shared" si="9"/>
        <v>3.0682604844788176E-2</v>
      </c>
      <c r="V51" s="67">
        <f t="shared" si="10"/>
        <v>2.2247398734374E-3</v>
      </c>
      <c r="W51" s="100">
        <f t="shared" si="11"/>
        <v>1.4831599156249332E-3</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2.6105047411505825E-2</v>
      </c>
      <c r="J52" s="67">
        <f t="shared" si="4"/>
        <v>1.8928295093633776E-3</v>
      </c>
      <c r="K52" s="100">
        <f t="shared" si="6"/>
        <v>1.2618863395755849E-3</v>
      </c>
      <c r="O52" s="96">
        <f>Amnt_Deposited!B47</f>
        <v>2033</v>
      </c>
      <c r="P52" s="99">
        <f>Amnt_Deposited!H47</f>
        <v>0</v>
      </c>
      <c r="Q52" s="284">
        <f>MCF!R51</f>
        <v>0.8</v>
      </c>
      <c r="R52" s="67">
        <f t="shared" si="13"/>
        <v>0</v>
      </c>
      <c r="S52" s="67">
        <f t="shared" si="7"/>
        <v>0</v>
      </c>
      <c r="T52" s="67">
        <f t="shared" si="8"/>
        <v>0</v>
      </c>
      <c r="U52" s="67">
        <f t="shared" si="9"/>
        <v>2.8608271135896802E-2</v>
      </c>
      <c r="V52" s="67">
        <f t="shared" si="10"/>
        <v>2.0743337088913734E-3</v>
      </c>
      <c r="W52" s="100">
        <f t="shared" si="11"/>
        <v>1.3828891392609155E-3</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2.4340184874839802E-2</v>
      </c>
      <c r="J53" s="67">
        <f t="shared" si="4"/>
        <v>1.7648625366660216E-3</v>
      </c>
      <c r="K53" s="100">
        <f t="shared" si="6"/>
        <v>1.1765750244440143E-3</v>
      </c>
      <c r="O53" s="96">
        <f>Amnt_Deposited!B48</f>
        <v>2034</v>
      </c>
      <c r="P53" s="99">
        <f>Amnt_Deposited!H48</f>
        <v>0</v>
      </c>
      <c r="Q53" s="284">
        <f>MCF!R52</f>
        <v>0.8</v>
      </c>
      <c r="R53" s="67">
        <f t="shared" si="13"/>
        <v>0</v>
      </c>
      <c r="S53" s="67">
        <f t="shared" si="7"/>
        <v>0</v>
      </c>
      <c r="T53" s="67">
        <f t="shared" si="8"/>
        <v>0</v>
      </c>
      <c r="U53" s="67">
        <f t="shared" si="9"/>
        <v>2.66741752053039E-2</v>
      </c>
      <c r="V53" s="67">
        <f t="shared" si="10"/>
        <v>1.934095930592901E-3</v>
      </c>
      <c r="W53" s="100">
        <f t="shared" si="11"/>
        <v>1.289397287061934E-3</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2.2694637952668868E-2</v>
      </c>
      <c r="J54" s="67">
        <f t="shared" si="4"/>
        <v>1.6455469221709335E-3</v>
      </c>
      <c r="K54" s="100">
        <f t="shared" si="6"/>
        <v>1.0970312814472889E-3</v>
      </c>
      <c r="O54" s="96">
        <f>Amnt_Deposited!B49</f>
        <v>2035</v>
      </c>
      <c r="P54" s="99">
        <f>Amnt_Deposited!H49</f>
        <v>0</v>
      </c>
      <c r="Q54" s="284">
        <f>MCF!R53</f>
        <v>0.8</v>
      </c>
      <c r="R54" s="67">
        <f t="shared" si="13"/>
        <v>0</v>
      </c>
      <c r="S54" s="67">
        <f t="shared" si="7"/>
        <v>0</v>
      </c>
      <c r="T54" s="67">
        <f t="shared" si="8"/>
        <v>0</v>
      </c>
      <c r="U54" s="67">
        <f t="shared" si="9"/>
        <v>2.4870836112513835E-2</v>
      </c>
      <c r="V54" s="67">
        <f t="shared" si="10"/>
        <v>1.8033390927900646E-3</v>
      </c>
      <c r="W54" s="100">
        <f t="shared" si="11"/>
        <v>1.2022260618600429E-3</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2.1160340172071433E-2</v>
      </c>
      <c r="J55" s="67">
        <f t="shared" si="4"/>
        <v>1.5342977805974328E-3</v>
      </c>
      <c r="K55" s="100">
        <f t="shared" si="6"/>
        <v>1.0228651870649551E-3</v>
      </c>
      <c r="O55" s="96">
        <f>Amnt_Deposited!B50</f>
        <v>2036</v>
      </c>
      <c r="P55" s="99">
        <f>Amnt_Deposited!H50</f>
        <v>0</v>
      </c>
      <c r="Q55" s="284">
        <f>MCF!R54</f>
        <v>0.8</v>
      </c>
      <c r="R55" s="67">
        <f t="shared" si="13"/>
        <v>0</v>
      </c>
      <c r="S55" s="67">
        <f t="shared" si="7"/>
        <v>0</v>
      </c>
      <c r="T55" s="67">
        <f t="shared" si="8"/>
        <v>0</v>
      </c>
      <c r="U55" s="67">
        <f t="shared" si="9"/>
        <v>2.3189413887201579E-2</v>
      </c>
      <c r="V55" s="67">
        <f t="shared" si="10"/>
        <v>1.6814222253122557E-3</v>
      </c>
      <c r="W55" s="100">
        <f t="shared" si="11"/>
        <v>1.1209481502081704E-3</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1.9729770403546974E-2</v>
      </c>
      <c r="J56" s="67">
        <f t="shared" si="4"/>
        <v>1.4305697685244587E-3</v>
      </c>
      <c r="K56" s="100">
        <f t="shared" si="6"/>
        <v>9.5371317901630582E-4</v>
      </c>
      <c r="O56" s="96">
        <f>Amnt_Deposited!B51</f>
        <v>2037</v>
      </c>
      <c r="P56" s="99">
        <f>Amnt_Deposited!H51</f>
        <v>0</v>
      </c>
      <c r="Q56" s="284">
        <f>MCF!R55</f>
        <v>0.8</v>
      </c>
      <c r="R56" s="67">
        <f t="shared" si="13"/>
        <v>0</v>
      </c>
      <c r="S56" s="67">
        <f t="shared" si="7"/>
        <v>0</v>
      </c>
      <c r="T56" s="67">
        <f t="shared" si="8"/>
        <v>0</v>
      </c>
      <c r="U56" s="67">
        <f t="shared" si="9"/>
        <v>2.1621666195667924E-2</v>
      </c>
      <c r="V56" s="67">
        <f t="shared" si="10"/>
        <v>1.5677476915336541E-3</v>
      </c>
      <c r="W56" s="100">
        <f t="shared" si="11"/>
        <v>1.0451651276891026E-3</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1.8395915992430487E-2</v>
      </c>
      <c r="J57" s="67">
        <f t="shared" si="4"/>
        <v>1.3338544111164883E-3</v>
      </c>
      <c r="K57" s="100">
        <f t="shared" si="6"/>
        <v>8.8923627407765885E-4</v>
      </c>
      <c r="O57" s="96">
        <f>Amnt_Deposited!B52</f>
        <v>2038</v>
      </c>
      <c r="P57" s="99">
        <f>Amnt_Deposited!H52</f>
        <v>0</v>
      </c>
      <c r="Q57" s="284">
        <f>MCF!R56</f>
        <v>0.8</v>
      </c>
      <c r="R57" s="67">
        <f t="shared" si="13"/>
        <v>0</v>
      </c>
      <c r="S57" s="67">
        <f t="shared" si="7"/>
        <v>0</v>
      </c>
      <c r="T57" s="67">
        <f t="shared" si="8"/>
        <v>0</v>
      </c>
      <c r="U57" s="67">
        <f t="shared" si="9"/>
        <v>2.0159907936910127E-2</v>
      </c>
      <c r="V57" s="67">
        <f t="shared" si="10"/>
        <v>1.4617582587577959E-3</v>
      </c>
      <c r="W57" s="100">
        <f t="shared" si="11"/>
        <v>9.7450550583853054E-4</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1.7152238382851185E-2</v>
      </c>
      <c r="J58" s="67">
        <f t="shared" si="4"/>
        <v>1.2436776095793019E-3</v>
      </c>
      <c r="K58" s="100">
        <f t="shared" si="6"/>
        <v>8.2911840638620117E-4</v>
      </c>
      <c r="O58" s="96">
        <f>Amnt_Deposited!B53</f>
        <v>2039</v>
      </c>
      <c r="P58" s="99">
        <f>Amnt_Deposited!H53</f>
        <v>0</v>
      </c>
      <c r="Q58" s="284">
        <f>MCF!R57</f>
        <v>0.8</v>
      </c>
      <c r="R58" s="67">
        <f t="shared" si="13"/>
        <v>0</v>
      </c>
      <c r="S58" s="67">
        <f t="shared" si="7"/>
        <v>0</v>
      </c>
      <c r="T58" s="67">
        <f t="shared" si="8"/>
        <v>0</v>
      </c>
      <c r="U58" s="67">
        <f t="shared" si="9"/>
        <v>1.8796973570247878E-2</v>
      </c>
      <c r="V58" s="67">
        <f t="shared" si="10"/>
        <v>1.3629343666622488E-3</v>
      </c>
      <c r="W58" s="100">
        <f t="shared" si="11"/>
        <v>9.086229111081659E-4</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1.5992641065724043E-2</v>
      </c>
      <c r="J59" s="67">
        <f t="shared" si="4"/>
        <v>1.1595973171271438E-3</v>
      </c>
      <c r="K59" s="100">
        <f t="shared" si="6"/>
        <v>7.7306487808476252E-4</v>
      </c>
      <c r="O59" s="96">
        <f>Amnt_Deposited!B54</f>
        <v>2040</v>
      </c>
      <c r="P59" s="99">
        <f>Amnt_Deposited!H54</f>
        <v>0</v>
      </c>
      <c r="Q59" s="284">
        <f>MCF!R58</f>
        <v>0.8</v>
      </c>
      <c r="R59" s="67">
        <f t="shared" si="13"/>
        <v>0</v>
      </c>
      <c r="S59" s="67">
        <f t="shared" si="7"/>
        <v>0</v>
      </c>
      <c r="T59" s="67">
        <f t="shared" si="8"/>
        <v>0</v>
      </c>
      <c r="U59" s="67">
        <f t="shared" si="9"/>
        <v>1.752618198983457E-2</v>
      </c>
      <c r="V59" s="67">
        <f t="shared" si="10"/>
        <v>1.2707915804133086E-3</v>
      </c>
      <c r="W59" s="100">
        <f t="shared" si="11"/>
        <v>8.4719438694220571E-4</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1.4911439693655175E-2</v>
      </c>
      <c r="J60" s="67">
        <f t="shared" si="4"/>
        <v>1.081201372068867E-3</v>
      </c>
      <c r="K60" s="100">
        <f t="shared" si="6"/>
        <v>7.2080091471257799E-4</v>
      </c>
      <c r="O60" s="96">
        <f>Amnt_Deposited!B55</f>
        <v>2041</v>
      </c>
      <c r="P60" s="99">
        <f>Amnt_Deposited!H55</f>
        <v>0</v>
      </c>
      <c r="Q60" s="284">
        <f>MCF!R59</f>
        <v>0.8</v>
      </c>
      <c r="R60" s="67">
        <f t="shared" si="13"/>
        <v>0</v>
      </c>
      <c r="S60" s="67">
        <f t="shared" si="7"/>
        <v>0</v>
      </c>
      <c r="T60" s="67">
        <f t="shared" si="8"/>
        <v>0</v>
      </c>
      <c r="U60" s="67">
        <f t="shared" si="9"/>
        <v>1.6341303773868689E-2</v>
      </c>
      <c r="V60" s="67">
        <f t="shared" si="10"/>
        <v>1.1848782159658818E-3</v>
      </c>
      <c r="W60" s="100">
        <f t="shared" si="11"/>
        <v>7.8991881064392115E-4</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1.3903334216264333E-2</v>
      </c>
      <c r="J61" s="67">
        <f t="shared" si="4"/>
        <v>1.0081054773908432E-3</v>
      </c>
      <c r="K61" s="100">
        <f t="shared" si="6"/>
        <v>6.7207031826056209E-4</v>
      </c>
      <c r="O61" s="96">
        <f>Amnt_Deposited!B56</f>
        <v>2042</v>
      </c>
      <c r="P61" s="99">
        <f>Amnt_Deposited!H56</f>
        <v>0</v>
      </c>
      <c r="Q61" s="284">
        <f>MCF!R60</f>
        <v>0.8</v>
      </c>
      <c r="R61" s="67">
        <f t="shared" si="13"/>
        <v>0</v>
      </c>
      <c r="S61" s="67">
        <f t="shared" si="7"/>
        <v>0</v>
      </c>
      <c r="T61" s="67">
        <f t="shared" si="8"/>
        <v>0</v>
      </c>
      <c r="U61" s="67">
        <f t="shared" si="9"/>
        <v>1.5236530647960916E-2</v>
      </c>
      <c r="V61" s="67">
        <f t="shared" si="10"/>
        <v>1.1047731259077737E-3</v>
      </c>
      <c r="W61" s="100">
        <f t="shared" si="11"/>
        <v>7.365154172718491E-4</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1.2963382899331775E-2</v>
      </c>
      <c r="J62" s="67">
        <f t="shared" si="4"/>
        <v>9.3995131693255796E-4</v>
      </c>
      <c r="K62" s="100">
        <f t="shared" si="6"/>
        <v>6.2663421128837193E-4</v>
      </c>
      <c r="O62" s="96">
        <f>Amnt_Deposited!B57</f>
        <v>2043</v>
      </c>
      <c r="P62" s="99">
        <f>Amnt_Deposited!H57</f>
        <v>0</v>
      </c>
      <c r="Q62" s="284">
        <f>MCF!R61</f>
        <v>0.8</v>
      </c>
      <c r="R62" s="67">
        <f t="shared" si="13"/>
        <v>0</v>
      </c>
      <c r="S62" s="67">
        <f t="shared" si="7"/>
        <v>0</v>
      </c>
      <c r="T62" s="67">
        <f t="shared" si="8"/>
        <v>0</v>
      </c>
      <c r="U62" s="67">
        <f t="shared" si="9"/>
        <v>1.4206447012966332E-2</v>
      </c>
      <c r="V62" s="67">
        <f t="shared" si="10"/>
        <v>1.0300836349945843E-3</v>
      </c>
      <c r="W62" s="100">
        <f t="shared" si="11"/>
        <v>6.867224233297228E-4</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1.20869781004114E-2</v>
      </c>
      <c r="J63" s="67">
        <f t="shared" si="4"/>
        <v>8.7640479892037442E-4</v>
      </c>
      <c r="K63" s="100">
        <f t="shared" si="6"/>
        <v>5.8426986594691628E-4</v>
      </c>
      <c r="O63" s="96">
        <f>Amnt_Deposited!B58</f>
        <v>2044</v>
      </c>
      <c r="P63" s="99">
        <f>Amnt_Deposited!H58</f>
        <v>0</v>
      </c>
      <c r="Q63" s="284">
        <f>MCF!R62</f>
        <v>0.8</v>
      </c>
      <c r="R63" s="67">
        <f t="shared" si="13"/>
        <v>0</v>
      </c>
      <c r="S63" s="67">
        <f t="shared" si="7"/>
        <v>0</v>
      </c>
      <c r="T63" s="67">
        <f t="shared" si="8"/>
        <v>0</v>
      </c>
      <c r="U63" s="67">
        <f t="shared" si="9"/>
        <v>1.3246003397711127E-2</v>
      </c>
      <c r="V63" s="67">
        <f t="shared" si="10"/>
        <v>9.6044361525520503E-4</v>
      </c>
      <c r="W63" s="100">
        <f t="shared" si="11"/>
        <v>6.4029574350346998E-4</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1.1269823682162127E-2</v>
      </c>
      <c r="J64" s="67">
        <f t="shared" si="4"/>
        <v>8.171544182492723E-4</v>
      </c>
      <c r="K64" s="100">
        <f t="shared" si="6"/>
        <v>5.4476961216618153E-4</v>
      </c>
      <c r="O64" s="96">
        <f>Amnt_Deposited!B59</f>
        <v>2045</v>
      </c>
      <c r="P64" s="99">
        <f>Amnt_Deposited!H59</f>
        <v>0</v>
      </c>
      <c r="Q64" s="284">
        <f>MCF!R63</f>
        <v>0.8</v>
      </c>
      <c r="R64" s="67">
        <f t="shared" si="13"/>
        <v>0</v>
      </c>
      <c r="S64" s="67">
        <f t="shared" si="7"/>
        <v>0</v>
      </c>
      <c r="T64" s="67">
        <f t="shared" si="8"/>
        <v>0</v>
      </c>
      <c r="U64" s="67">
        <f t="shared" si="9"/>
        <v>1.2350491706479047E-2</v>
      </c>
      <c r="V64" s="67">
        <f t="shared" si="10"/>
        <v>8.9551169123207959E-4</v>
      </c>
      <c r="W64" s="100">
        <f t="shared" si="11"/>
        <v>5.9700779415471973E-4</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1.0507913952677665E-2</v>
      </c>
      <c r="J65" s="67">
        <f t="shared" si="4"/>
        <v>7.6190972948446194E-4</v>
      </c>
      <c r="K65" s="100">
        <f t="shared" si="6"/>
        <v>5.0793981965630789E-4</v>
      </c>
      <c r="O65" s="96">
        <f>Amnt_Deposited!B60</f>
        <v>2046</v>
      </c>
      <c r="P65" s="99">
        <f>Amnt_Deposited!H60</f>
        <v>0</v>
      </c>
      <c r="Q65" s="284">
        <f>MCF!R64</f>
        <v>0.8</v>
      </c>
      <c r="R65" s="67">
        <f t="shared" si="13"/>
        <v>0</v>
      </c>
      <c r="S65" s="67">
        <f t="shared" si="7"/>
        <v>0</v>
      </c>
      <c r="T65" s="67">
        <f t="shared" si="8"/>
        <v>0</v>
      </c>
      <c r="U65" s="67">
        <f t="shared" si="9"/>
        <v>1.1515522139920732E-2</v>
      </c>
      <c r="V65" s="67">
        <f t="shared" si="10"/>
        <v>8.3496956655831466E-4</v>
      </c>
      <c r="W65" s="100">
        <f t="shared" si="11"/>
        <v>5.5664637770554311E-4</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9.7975140295801389E-3</v>
      </c>
      <c r="J66" s="67">
        <f t="shared" si="4"/>
        <v>7.1039992309752519E-4</v>
      </c>
      <c r="K66" s="100">
        <f t="shared" si="6"/>
        <v>4.7359994873168344E-4</v>
      </c>
      <c r="O66" s="96">
        <f>Amnt_Deposited!B61</f>
        <v>2047</v>
      </c>
      <c r="P66" s="99">
        <f>Amnt_Deposited!H61</f>
        <v>0</v>
      </c>
      <c r="Q66" s="284">
        <f>MCF!R65</f>
        <v>0.8</v>
      </c>
      <c r="R66" s="67">
        <f t="shared" si="13"/>
        <v>0</v>
      </c>
      <c r="S66" s="67">
        <f t="shared" si="7"/>
        <v>0</v>
      </c>
      <c r="T66" s="67">
        <f t="shared" si="8"/>
        <v>0</v>
      </c>
      <c r="U66" s="67">
        <f t="shared" si="9"/>
        <v>1.073700167625221E-2</v>
      </c>
      <c r="V66" s="67">
        <f t="shared" si="10"/>
        <v>7.7852046366852089E-4</v>
      </c>
      <c r="W66" s="100">
        <f t="shared" si="11"/>
        <v>5.1901364244568056E-4</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9.1351415316223462E-3</v>
      </c>
      <c r="J67" s="67">
        <f t="shared" si="4"/>
        <v>6.6237249795779332E-4</v>
      </c>
      <c r="K67" s="100">
        <f t="shared" si="6"/>
        <v>4.4158166530519551E-4</v>
      </c>
      <c r="O67" s="96">
        <f>Amnt_Deposited!B62</f>
        <v>2048</v>
      </c>
      <c r="P67" s="99">
        <f>Amnt_Deposited!H62</f>
        <v>0</v>
      </c>
      <c r="Q67" s="284">
        <f>MCF!R66</f>
        <v>0.8</v>
      </c>
      <c r="R67" s="67">
        <f t="shared" si="13"/>
        <v>0</v>
      </c>
      <c r="S67" s="67">
        <f t="shared" si="7"/>
        <v>0</v>
      </c>
      <c r="T67" s="67">
        <f t="shared" si="8"/>
        <v>0</v>
      </c>
      <c r="U67" s="67">
        <f t="shared" si="9"/>
        <v>1.0011114007257368E-2</v>
      </c>
      <c r="V67" s="67">
        <f t="shared" si="10"/>
        <v>7.258876689948422E-4</v>
      </c>
      <c r="W67" s="100">
        <f t="shared" si="11"/>
        <v>4.839251126632281E-4</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8.517549508050835E-3</v>
      </c>
      <c r="J68" s="67">
        <f t="shared" si="4"/>
        <v>6.1759202357151185E-4</v>
      </c>
      <c r="K68" s="100">
        <f t="shared" si="6"/>
        <v>4.1172801571434122E-4</v>
      </c>
      <c r="O68" s="96">
        <f>Amnt_Deposited!B63</f>
        <v>2049</v>
      </c>
      <c r="P68" s="99">
        <f>Amnt_Deposited!H63</f>
        <v>0</v>
      </c>
      <c r="Q68" s="284">
        <f>MCF!R67</f>
        <v>0.8</v>
      </c>
      <c r="R68" s="67">
        <f t="shared" si="13"/>
        <v>0</v>
      </c>
      <c r="S68" s="67">
        <f t="shared" si="7"/>
        <v>0</v>
      </c>
      <c r="T68" s="67">
        <f t="shared" si="8"/>
        <v>0</v>
      </c>
      <c r="U68" s="67">
        <f t="shared" si="9"/>
        <v>9.3343008307406432E-3</v>
      </c>
      <c r="V68" s="67">
        <f t="shared" si="10"/>
        <v>6.7681317651672546E-4</v>
      </c>
      <c r="W68" s="100">
        <f t="shared" si="11"/>
        <v>4.512087843444836E-4</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7.9417105220495488E-3</v>
      </c>
      <c r="J69" s="67">
        <f t="shared" si="4"/>
        <v>5.7583898600128644E-4</v>
      </c>
      <c r="K69" s="100">
        <f t="shared" si="6"/>
        <v>3.8389265733419092E-4</v>
      </c>
      <c r="O69" s="96">
        <f>Amnt_Deposited!B64</f>
        <v>2050</v>
      </c>
      <c r="P69" s="99">
        <f>Amnt_Deposited!H64</f>
        <v>0</v>
      </c>
      <c r="Q69" s="284">
        <f>MCF!R68</f>
        <v>0.8</v>
      </c>
      <c r="R69" s="67">
        <f t="shared" si="13"/>
        <v>0</v>
      </c>
      <c r="S69" s="67">
        <f t="shared" si="7"/>
        <v>0</v>
      </c>
      <c r="T69" s="67">
        <f t="shared" si="8"/>
        <v>0</v>
      </c>
      <c r="U69" s="67">
        <f t="shared" si="9"/>
        <v>8.7032444077255345E-3</v>
      </c>
      <c r="V69" s="67">
        <f t="shared" si="10"/>
        <v>6.3105642301510857E-4</v>
      </c>
      <c r="W69" s="100">
        <f t="shared" si="11"/>
        <v>4.2070428201007235E-4</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7.4048018102410417E-3</v>
      </c>
      <c r="J70" s="67">
        <f t="shared" si="4"/>
        <v>5.3690871180850732E-4</v>
      </c>
      <c r="K70" s="100">
        <f t="shared" si="6"/>
        <v>3.5793914120567155E-4</v>
      </c>
      <c r="O70" s="96">
        <f>Amnt_Deposited!B65</f>
        <v>2051</v>
      </c>
      <c r="P70" s="99">
        <f>Amnt_Deposited!H65</f>
        <v>0</v>
      </c>
      <c r="Q70" s="284">
        <f>MCF!R69</f>
        <v>0.8</v>
      </c>
      <c r="R70" s="67">
        <f t="shared" si="13"/>
        <v>0</v>
      </c>
      <c r="S70" s="67">
        <f t="shared" si="7"/>
        <v>0</v>
      </c>
      <c r="T70" s="67">
        <f t="shared" si="8"/>
        <v>0</v>
      </c>
      <c r="U70" s="67">
        <f t="shared" si="9"/>
        <v>8.114851298894294E-3</v>
      </c>
      <c r="V70" s="67">
        <f t="shared" si="10"/>
        <v>5.8839310883124099E-4</v>
      </c>
      <c r="W70" s="100">
        <f t="shared" si="11"/>
        <v>3.9226207255416064E-4</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6.9041914454971258E-3</v>
      </c>
      <c r="J71" s="67">
        <f t="shared" si="4"/>
        <v>5.0061036474391613E-4</v>
      </c>
      <c r="K71" s="100">
        <f t="shared" si="6"/>
        <v>3.3374024316261072E-4</v>
      </c>
      <c r="O71" s="96">
        <f>Amnt_Deposited!B66</f>
        <v>2052</v>
      </c>
      <c r="P71" s="99">
        <f>Amnt_Deposited!H66</f>
        <v>0</v>
      </c>
      <c r="Q71" s="284">
        <f>MCF!R70</f>
        <v>0.8</v>
      </c>
      <c r="R71" s="67">
        <f t="shared" si="13"/>
        <v>0</v>
      </c>
      <c r="S71" s="67">
        <f t="shared" si="7"/>
        <v>0</v>
      </c>
      <c r="T71" s="67">
        <f t="shared" si="8"/>
        <v>0</v>
      </c>
      <c r="U71" s="67">
        <f t="shared" si="9"/>
        <v>7.5662372005447969E-3</v>
      </c>
      <c r="V71" s="67">
        <f t="shared" si="10"/>
        <v>5.4861409834949717E-4</v>
      </c>
      <c r="W71" s="100">
        <f t="shared" si="11"/>
        <v>3.6574273223299809E-4</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6.4374254352290361E-3</v>
      </c>
      <c r="J72" s="67">
        <f t="shared" si="4"/>
        <v>4.6676601026809E-4</v>
      </c>
      <c r="K72" s="100">
        <f t="shared" si="6"/>
        <v>3.1117734017872665E-4</v>
      </c>
      <c r="O72" s="96">
        <f>Amnt_Deposited!B67</f>
        <v>2053</v>
      </c>
      <c r="P72" s="99">
        <f>Amnt_Deposited!H67</f>
        <v>0</v>
      </c>
      <c r="Q72" s="284">
        <f>MCF!R71</f>
        <v>0.8</v>
      </c>
      <c r="R72" s="67">
        <f t="shared" si="13"/>
        <v>0</v>
      </c>
      <c r="S72" s="67">
        <f t="shared" si="7"/>
        <v>0</v>
      </c>
      <c r="T72" s="67">
        <f t="shared" si="8"/>
        <v>0</v>
      </c>
      <c r="U72" s="67">
        <f t="shared" si="9"/>
        <v>7.0547128057304514E-3</v>
      </c>
      <c r="V72" s="67">
        <f t="shared" si="10"/>
        <v>5.1152439481434535E-4</v>
      </c>
      <c r="W72" s="100">
        <f t="shared" si="11"/>
        <v>3.4101626320956355E-4</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6.0022156919129124E-3</v>
      </c>
      <c r="J73" s="67">
        <f t="shared" si="4"/>
        <v>4.3520974331612354E-4</v>
      </c>
      <c r="K73" s="100">
        <f t="shared" si="6"/>
        <v>2.9013982887741567E-4</v>
      </c>
      <c r="O73" s="96">
        <f>Amnt_Deposited!B68</f>
        <v>2054</v>
      </c>
      <c r="P73" s="99">
        <f>Amnt_Deposited!H68</f>
        <v>0</v>
      </c>
      <c r="Q73" s="284">
        <f>MCF!R72</f>
        <v>0.8</v>
      </c>
      <c r="R73" s="67">
        <f t="shared" si="13"/>
        <v>0</v>
      </c>
      <c r="S73" s="67">
        <f t="shared" si="7"/>
        <v>0</v>
      </c>
      <c r="T73" s="67">
        <f t="shared" si="8"/>
        <v>0</v>
      </c>
      <c r="U73" s="67">
        <f t="shared" si="9"/>
        <v>6.5777706212744253E-3</v>
      </c>
      <c r="V73" s="67">
        <f t="shared" si="10"/>
        <v>4.7694218445602587E-4</v>
      </c>
      <c r="W73" s="100">
        <f t="shared" si="11"/>
        <v>3.1796145630401721E-4</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5.596428816882105E-3</v>
      </c>
      <c r="J74" s="67">
        <f t="shared" si="4"/>
        <v>4.0578687503080763E-4</v>
      </c>
      <c r="K74" s="100">
        <f t="shared" si="6"/>
        <v>2.7052458335387173E-4</v>
      </c>
      <c r="O74" s="96">
        <f>Amnt_Deposited!B69</f>
        <v>2055</v>
      </c>
      <c r="P74" s="99">
        <f>Amnt_Deposited!H69</f>
        <v>0</v>
      </c>
      <c r="Q74" s="284">
        <f>MCF!R73</f>
        <v>0.8</v>
      </c>
      <c r="R74" s="67">
        <f t="shared" si="13"/>
        <v>0</v>
      </c>
      <c r="S74" s="67">
        <f t="shared" si="7"/>
        <v>0</v>
      </c>
      <c r="T74" s="67">
        <f t="shared" si="8"/>
        <v>0</v>
      </c>
      <c r="U74" s="67">
        <f t="shared" si="9"/>
        <v>6.1330726760351843E-3</v>
      </c>
      <c r="V74" s="67">
        <f t="shared" si="10"/>
        <v>4.4469794523924129E-4</v>
      </c>
      <c r="W74" s="100">
        <f t="shared" si="11"/>
        <v>2.9646529682616086E-4</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5.2180756424044326E-3</v>
      </c>
      <c r="J75" s="67">
        <f t="shared" si="4"/>
        <v>3.7835317447767244E-4</v>
      </c>
      <c r="K75" s="100">
        <f t="shared" si="6"/>
        <v>2.5223544965178159E-4</v>
      </c>
      <c r="O75" s="96">
        <f>Amnt_Deposited!B70</f>
        <v>2056</v>
      </c>
      <c r="P75" s="99">
        <f>Amnt_Deposited!H70</f>
        <v>0</v>
      </c>
      <c r="Q75" s="284">
        <f>MCF!R74</f>
        <v>0.8</v>
      </c>
      <c r="R75" s="67">
        <f t="shared" si="13"/>
        <v>0</v>
      </c>
      <c r="S75" s="67">
        <f t="shared" si="7"/>
        <v>0</v>
      </c>
      <c r="T75" s="67">
        <f t="shared" si="8"/>
        <v>0</v>
      </c>
      <c r="U75" s="67">
        <f t="shared" si="9"/>
        <v>5.7184390601692416E-3</v>
      </c>
      <c r="V75" s="67">
        <f t="shared" si="10"/>
        <v>4.1463361586594242E-4</v>
      </c>
      <c r="W75" s="100">
        <f t="shared" si="11"/>
        <v>2.7642241057729494E-4</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4.8653014807796538E-3</v>
      </c>
      <c r="J76" s="67">
        <f t="shared" si="4"/>
        <v>3.527741616247787E-4</v>
      </c>
      <c r="K76" s="100">
        <f t="shared" si="6"/>
        <v>2.3518277441651912E-4</v>
      </c>
      <c r="O76" s="96">
        <f>Amnt_Deposited!B71</f>
        <v>2057</v>
      </c>
      <c r="P76" s="99">
        <f>Amnt_Deposited!H71</f>
        <v>0</v>
      </c>
      <c r="Q76" s="284">
        <f>MCF!R75</f>
        <v>0.8</v>
      </c>
      <c r="R76" s="67">
        <f t="shared" si="13"/>
        <v>0</v>
      </c>
      <c r="S76" s="67">
        <f t="shared" si="7"/>
        <v>0</v>
      </c>
      <c r="T76" s="67">
        <f t="shared" si="8"/>
        <v>0</v>
      </c>
      <c r="U76" s="67">
        <f t="shared" si="9"/>
        <v>5.33183723921058E-3</v>
      </c>
      <c r="V76" s="67">
        <f t="shared" si="10"/>
        <v>3.8660182095866165E-4</v>
      </c>
      <c r="W76" s="100">
        <f t="shared" si="11"/>
        <v>2.577345473057744E-4</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4.536377032658208E-3</v>
      </c>
      <c r="J77" s="67">
        <f t="shared" si="4"/>
        <v>3.2892444812144579E-4</v>
      </c>
      <c r="K77" s="100">
        <f t="shared" si="6"/>
        <v>2.1928296541429718E-4</v>
      </c>
      <c r="O77" s="96">
        <f>Amnt_Deposited!B72</f>
        <v>2058</v>
      </c>
      <c r="P77" s="99">
        <f>Amnt_Deposited!H72</f>
        <v>0</v>
      </c>
      <c r="Q77" s="284">
        <f>MCF!R76</f>
        <v>0.8</v>
      </c>
      <c r="R77" s="67">
        <f t="shared" si="13"/>
        <v>0</v>
      </c>
      <c r="S77" s="67">
        <f t="shared" si="7"/>
        <v>0</v>
      </c>
      <c r="T77" s="67">
        <f t="shared" si="8"/>
        <v>0</v>
      </c>
      <c r="U77" s="67">
        <f t="shared" si="9"/>
        <v>4.9713720905843377E-3</v>
      </c>
      <c r="V77" s="67">
        <f t="shared" si="10"/>
        <v>3.6046514862624204E-4</v>
      </c>
      <c r="W77" s="100">
        <f t="shared" si="11"/>
        <v>2.4031009908416135E-4</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4.229689910013797E-3</v>
      </c>
      <c r="J78" s="67">
        <f t="shared" si="4"/>
        <v>3.0668712264441078E-4</v>
      </c>
      <c r="K78" s="100">
        <f t="shared" si="6"/>
        <v>2.0445808176294052E-4</v>
      </c>
      <c r="O78" s="96">
        <f>Amnt_Deposited!B73</f>
        <v>2059</v>
      </c>
      <c r="P78" s="99">
        <f>Amnt_Deposited!H73</f>
        <v>0</v>
      </c>
      <c r="Q78" s="284">
        <f>MCF!R77</f>
        <v>0.8</v>
      </c>
      <c r="R78" s="67">
        <f t="shared" si="13"/>
        <v>0</v>
      </c>
      <c r="S78" s="67">
        <f t="shared" si="7"/>
        <v>0</v>
      </c>
      <c r="T78" s="67">
        <f t="shared" si="8"/>
        <v>0</v>
      </c>
      <c r="U78" s="67">
        <f t="shared" si="9"/>
        <v>4.6352766137137506E-3</v>
      </c>
      <c r="V78" s="67">
        <f t="shared" si="10"/>
        <v>3.3609547687058719E-4</v>
      </c>
      <c r="W78" s="100">
        <f t="shared" si="11"/>
        <v>2.2406365124705811E-4</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3.9437367322154105E-3</v>
      </c>
      <c r="J79" s="67">
        <f t="shared" si="4"/>
        <v>2.8595317779838618E-4</v>
      </c>
      <c r="K79" s="100">
        <f t="shared" si="6"/>
        <v>1.9063545186559077E-4</v>
      </c>
      <c r="O79" s="96">
        <f>Amnt_Deposited!B74</f>
        <v>2060</v>
      </c>
      <c r="P79" s="99">
        <f>Amnt_Deposited!H74</f>
        <v>0</v>
      </c>
      <c r="Q79" s="284">
        <f>MCF!R78</f>
        <v>0.8</v>
      </c>
      <c r="R79" s="67">
        <f t="shared" si="13"/>
        <v>0</v>
      </c>
      <c r="S79" s="67">
        <f t="shared" si="7"/>
        <v>0</v>
      </c>
      <c r="T79" s="67">
        <f t="shared" si="8"/>
        <v>0</v>
      </c>
      <c r="U79" s="67">
        <f t="shared" si="9"/>
        <v>4.3219032681812725E-3</v>
      </c>
      <c r="V79" s="67">
        <f t="shared" si="10"/>
        <v>3.1337334553247805E-4</v>
      </c>
      <c r="W79" s="100">
        <f t="shared" si="11"/>
        <v>2.0891556368831868E-4</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3.6771157564537285E-3</v>
      </c>
      <c r="J80" s="67">
        <f t="shared" si="4"/>
        <v>2.6662097576168208E-4</v>
      </c>
      <c r="K80" s="100">
        <f t="shared" si="6"/>
        <v>1.7774731717445471E-4</v>
      </c>
      <c r="O80" s="96">
        <f>Amnt_Deposited!B75</f>
        <v>2061</v>
      </c>
      <c r="P80" s="99">
        <f>Amnt_Deposited!H75</f>
        <v>0</v>
      </c>
      <c r="Q80" s="284">
        <f>MCF!R79</f>
        <v>0.8</v>
      </c>
      <c r="R80" s="67">
        <f t="shared" si="13"/>
        <v>0</v>
      </c>
      <c r="S80" s="67">
        <f t="shared" si="7"/>
        <v>0</v>
      </c>
      <c r="T80" s="67">
        <f t="shared" si="8"/>
        <v>0</v>
      </c>
      <c r="U80" s="67">
        <f t="shared" si="9"/>
        <v>4.0297158974835386E-3</v>
      </c>
      <c r="V80" s="67">
        <f t="shared" si="10"/>
        <v>2.9218737069773386E-4</v>
      </c>
      <c r="W80" s="100">
        <f t="shared" si="11"/>
        <v>1.9479158046515591E-4</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3.4285200063962425E-3</v>
      </c>
      <c r="J81" s="67">
        <f t="shared" si="4"/>
        <v>2.4859575005748601E-4</v>
      </c>
      <c r="K81" s="100">
        <f t="shared" si="6"/>
        <v>1.6573050003832401E-4</v>
      </c>
      <c r="O81" s="96">
        <f>Amnt_Deposited!B76</f>
        <v>2062</v>
      </c>
      <c r="P81" s="99">
        <f>Amnt_Deposited!H76</f>
        <v>0</v>
      </c>
      <c r="Q81" s="284">
        <f>MCF!R80</f>
        <v>0.8</v>
      </c>
      <c r="R81" s="67">
        <f t="shared" si="13"/>
        <v>0</v>
      </c>
      <c r="S81" s="67">
        <f t="shared" si="7"/>
        <v>0</v>
      </c>
      <c r="T81" s="67">
        <f t="shared" si="8"/>
        <v>0</v>
      </c>
      <c r="U81" s="67">
        <f t="shared" si="9"/>
        <v>3.7572821987904032E-3</v>
      </c>
      <c r="V81" s="67">
        <f t="shared" si="10"/>
        <v>2.724336986931354E-4</v>
      </c>
      <c r="W81" s="100">
        <f t="shared" si="11"/>
        <v>1.816224657954236E-4</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3.1967308653877589E-3</v>
      </c>
      <c r="J82" s="67">
        <f t="shared" si="4"/>
        <v>2.3178914100848374E-4</v>
      </c>
      <c r="K82" s="100">
        <f t="shared" si="6"/>
        <v>1.5452609400565582E-4</v>
      </c>
      <c r="O82" s="96">
        <f>Amnt_Deposited!B77</f>
        <v>2063</v>
      </c>
      <c r="P82" s="99">
        <f>Amnt_Deposited!H77</f>
        <v>0</v>
      </c>
      <c r="Q82" s="284">
        <f>MCF!R81</f>
        <v>0.8</v>
      </c>
      <c r="R82" s="67">
        <f t="shared" si="13"/>
        <v>0</v>
      </c>
      <c r="S82" s="67">
        <f t="shared" si="7"/>
        <v>0</v>
      </c>
      <c r="T82" s="67">
        <f t="shared" si="8"/>
        <v>0</v>
      </c>
      <c r="U82" s="67">
        <f t="shared" si="9"/>
        <v>3.5032667017948047E-3</v>
      </c>
      <c r="V82" s="67">
        <f t="shared" si="10"/>
        <v>2.5401549699559866E-4</v>
      </c>
      <c r="W82" s="100">
        <f t="shared" si="11"/>
        <v>1.6934366466373244E-4</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2.9806121027901402E-3</v>
      </c>
      <c r="J83" s="67">
        <f t="shared" ref="J83:J99" si="18">I82*(1-$K$10)+H83</f>
        <v>2.1611876259761866E-4</v>
      </c>
      <c r="K83" s="100">
        <f t="shared" si="6"/>
        <v>1.4407917506507911E-4</v>
      </c>
      <c r="O83" s="96">
        <f>Amnt_Deposited!B78</f>
        <v>2064</v>
      </c>
      <c r="P83" s="99">
        <f>Amnt_Deposited!H78</f>
        <v>0</v>
      </c>
      <c r="Q83" s="284">
        <f>MCF!R82</f>
        <v>0.8</v>
      </c>
      <c r="R83" s="67">
        <f t="shared" ref="R83:R99" si="19">P83*$W$6*DOCF*Q83</f>
        <v>0</v>
      </c>
      <c r="S83" s="67">
        <f t="shared" si="7"/>
        <v>0</v>
      </c>
      <c r="T83" s="67">
        <f t="shared" si="8"/>
        <v>0</v>
      </c>
      <c r="U83" s="67">
        <f t="shared" si="9"/>
        <v>3.2664242222357706E-3</v>
      </c>
      <c r="V83" s="67">
        <f t="shared" si="10"/>
        <v>2.3684247955903416E-4</v>
      </c>
      <c r="W83" s="100">
        <f t="shared" si="11"/>
        <v>1.5789498637268942E-4</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2.7791043041783996E-3</v>
      </c>
      <c r="J84" s="67">
        <f t="shared" si="18"/>
        <v>2.0150779861174043E-4</v>
      </c>
      <c r="K84" s="100">
        <f t="shared" si="6"/>
        <v>1.3433853240782693E-4</v>
      </c>
      <c r="O84" s="96">
        <f>Amnt_Deposited!B79</f>
        <v>2065</v>
      </c>
      <c r="P84" s="99">
        <f>Amnt_Deposited!H79</f>
        <v>0</v>
      </c>
      <c r="Q84" s="284">
        <f>MCF!R83</f>
        <v>0.8</v>
      </c>
      <c r="R84" s="67">
        <f t="shared" si="19"/>
        <v>0</v>
      </c>
      <c r="S84" s="67">
        <f t="shared" si="7"/>
        <v>0</v>
      </c>
      <c r="T84" s="67">
        <f t="shared" si="8"/>
        <v>0</v>
      </c>
      <c r="U84" s="67">
        <f t="shared" si="9"/>
        <v>3.0455937580037263E-3</v>
      </c>
      <c r="V84" s="67">
        <f t="shared" si="10"/>
        <v>2.2083046423204434E-4</v>
      </c>
      <c r="W84" s="100">
        <f t="shared" si="11"/>
        <v>1.4722030948802954E-4</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2.5912196780899606E-3</v>
      </c>
      <c r="J85" s="67">
        <f t="shared" si="18"/>
        <v>1.8788462608843918E-4</v>
      </c>
      <c r="K85" s="100">
        <f t="shared" ref="K85:K99" si="20">J85*CH4_fraction*conv</f>
        <v>1.2525641739229279E-4</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2.8396927979068066E-3</v>
      </c>
      <c r="V85" s="67">
        <f t="shared" ref="V85:V98" si="24">U84*(1-$W$10)+T85</f>
        <v>2.0590096009691971E-4</v>
      </c>
      <c r="W85" s="100">
        <f t="shared" ref="W85:W99" si="25">V85*CH4_fraction*conv</f>
        <v>1.3726730673127981E-4</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2.4160372138697598E-3</v>
      </c>
      <c r="J86" s="67">
        <f t="shared" si="18"/>
        <v>1.7518246422020063E-4</v>
      </c>
      <c r="K86" s="100">
        <f t="shared" si="20"/>
        <v>1.1678830948013375E-4</v>
      </c>
      <c r="O86" s="96">
        <f>Amnt_Deposited!B81</f>
        <v>2067</v>
      </c>
      <c r="P86" s="99">
        <f>Amnt_Deposited!H81</f>
        <v>0</v>
      </c>
      <c r="Q86" s="284">
        <f>MCF!R85</f>
        <v>0.8</v>
      </c>
      <c r="R86" s="67">
        <f t="shared" si="19"/>
        <v>0</v>
      </c>
      <c r="S86" s="67">
        <f t="shared" si="21"/>
        <v>0</v>
      </c>
      <c r="T86" s="67">
        <f t="shared" si="22"/>
        <v>0</v>
      </c>
      <c r="U86" s="67">
        <f t="shared" si="23"/>
        <v>2.6477120151997373E-3</v>
      </c>
      <c r="V86" s="67">
        <f t="shared" si="24"/>
        <v>1.919807827070692E-4</v>
      </c>
      <c r="W86" s="100">
        <f t="shared" si="25"/>
        <v>1.2798718847137946E-4</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2.2526981668749496E-3</v>
      </c>
      <c r="J87" s="67">
        <f t="shared" si="18"/>
        <v>1.6333904699480996E-4</v>
      </c>
      <c r="K87" s="100">
        <f t="shared" si="20"/>
        <v>1.0889269799653996E-4</v>
      </c>
      <c r="O87" s="96">
        <f>Amnt_Deposited!B82</f>
        <v>2068</v>
      </c>
      <c r="P87" s="99">
        <f>Amnt_Deposited!H82</f>
        <v>0</v>
      </c>
      <c r="Q87" s="284">
        <f>MCF!R86</f>
        <v>0.8</v>
      </c>
      <c r="R87" s="67">
        <f t="shared" si="19"/>
        <v>0</v>
      </c>
      <c r="S87" s="67">
        <f t="shared" si="21"/>
        <v>0</v>
      </c>
      <c r="T87" s="67">
        <f t="shared" si="22"/>
        <v>0</v>
      </c>
      <c r="U87" s="67">
        <f t="shared" si="23"/>
        <v>2.4687103198629593E-3</v>
      </c>
      <c r="V87" s="67">
        <f t="shared" si="24"/>
        <v>1.7900169533677807E-4</v>
      </c>
      <c r="W87" s="100">
        <f t="shared" si="25"/>
        <v>1.1933446355785204E-4</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2.1004018489076616E-3</v>
      </c>
      <c r="J88" s="67">
        <f t="shared" si="18"/>
        <v>1.5229631796728803E-4</v>
      </c>
      <c r="K88" s="100">
        <f t="shared" si="20"/>
        <v>1.0153087864485868E-4</v>
      </c>
      <c r="O88" s="96">
        <f>Amnt_Deposited!B83</f>
        <v>2069</v>
      </c>
      <c r="P88" s="99">
        <f>Amnt_Deposited!H83</f>
        <v>0</v>
      </c>
      <c r="Q88" s="284">
        <f>MCF!R87</f>
        <v>0.8</v>
      </c>
      <c r="R88" s="67">
        <f t="shared" si="19"/>
        <v>0</v>
      </c>
      <c r="S88" s="67">
        <f t="shared" si="21"/>
        <v>0</v>
      </c>
      <c r="T88" s="67">
        <f t="shared" si="22"/>
        <v>0</v>
      </c>
      <c r="U88" s="67">
        <f t="shared" si="23"/>
        <v>2.3018102453782599E-3</v>
      </c>
      <c r="V88" s="67">
        <f t="shared" si="24"/>
        <v>1.6690007448469927E-4</v>
      </c>
      <c r="W88" s="100">
        <f t="shared" si="25"/>
        <v>1.1126671632313284E-4</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1.9584017032405312E-3</v>
      </c>
      <c r="J89" s="67">
        <f t="shared" si="18"/>
        <v>1.420001456671306E-4</v>
      </c>
      <c r="K89" s="100">
        <f t="shared" si="20"/>
        <v>9.4666763778087059E-5</v>
      </c>
      <c r="O89" s="96">
        <f>Amnt_Deposited!B84</f>
        <v>2070</v>
      </c>
      <c r="P89" s="99">
        <f>Amnt_Deposited!H84</f>
        <v>0</v>
      </c>
      <c r="Q89" s="284">
        <f>MCF!R88</f>
        <v>0.8</v>
      </c>
      <c r="R89" s="67">
        <f t="shared" si="19"/>
        <v>0</v>
      </c>
      <c r="S89" s="67">
        <f t="shared" si="21"/>
        <v>0</v>
      </c>
      <c r="T89" s="67">
        <f t="shared" si="22"/>
        <v>0</v>
      </c>
      <c r="U89" s="67">
        <f t="shared" si="23"/>
        <v>2.1461936473868839E-3</v>
      </c>
      <c r="V89" s="67">
        <f t="shared" si="24"/>
        <v>1.5561659799137603E-4</v>
      </c>
      <c r="W89" s="100">
        <f t="shared" si="25"/>
        <v>1.0374439866091735E-4</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1.8260016449947541E-3</v>
      </c>
      <c r="J90" s="67">
        <f t="shared" si="18"/>
        <v>1.3240005824577698E-4</v>
      </c>
      <c r="K90" s="100">
        <f t="shared" si="20"/>
        <v>8.826670549718465E-5</v>
      </c>
      <c r="O90" s="96">
        <f>Amnt_Deposited!B85</f>
        <v>2071</v>
      </c>
      <c r="P90" s="99">
        <f>Amnt_Deposited!H85</f>
        <v>0</v>
      </c>
      <c r="Q90" s="284">
        <f>MCF!R89</f>
        <v>0.8</v>
      </c>
      <c r="R90" s="67">
        <f t="shared" si="19"/>
        <v>0</v>
      </c>
      <c r="S90" s="67">
        <f t="shared" si="21"/>
        <v>0</v>
      </c>
      <c r="T90" s="67">
        <f t="shared" si="22"/>
        <v>0</v>
      </c>
      <c r="U90" s="67">
        <f t="shared" si="23"/>
        <v>2.0010976931449367E-3</v>
      </c>
      <c r="V90" s="67">
        <f t="shared" si="24"/>
        <v>1.4509595424194743E-4</v>
      </c>
      <c r="W90" s="100">
        <f t="shared" si="25"/>
        <v>9.6730636161298286E-5</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1.7025526489312041E-3</v>
      </c>
      <c r="J91" s="67">
        <f t="shared" si="18"/>
        <v>1.2344899606355004E-4</v>
      </c>
      <c r="K91" s="100">
        <f t="shared" si="20"/>
        <v>8.2299330709033352E-5</v>
      </c>
      <c r="O91" s="96">
        <f>Amnt_Deposited!B86</f>
        <v>2072</v>
      </c>
      <c r="P91" s="99">
        <f>Amnt_Deposited!H86</f>
        <v>0</v>
      </c>
      <c r="Q91" s="284">
        <f>MCF!R90</f>
        <v>0.8</v>
      </c>
      <c r="R91" s="67">
        <f t="shared" si="19"/>
        <v>0</v>
      </c>
      <c r="S91" s="67">
        <f t="shared" si="21"/>
        <v>0</v>
      </c>
      <c r="T91" s="67">
        <f t="shared" si="22"/>
        <v>0</v>
      </c>
      <c r="U91" s="67">
        <f t="shared" si="23"/>
        <v>1.8658111221163886E-3</v>
      </c>
      <c r="V91" s="67">
        <f t="shared" si="24"/>
        <v>1.3528657102854805E-4</v>
      </c>
      <c r="W91" s="100">
        <f t="shared" si="25"/>
        <v>9.019104735236536E-5</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1.5874495679279563E-3</v>
      </c>
      <c r="J92" s="67">
        <f t="shared" si="18"/>
        <v>1.1510308100324781E-4</v>
      </c>
      <c r="K92" s="100">
        <f t="shared" si="20"/>
        <v>7.6735387335498531E-5</v>
      </c>
      <c r="O92" s="96">
        <f>Amnt_Deposited!B87</f>
        <v>2073</v>
      </c>
      <c r="P92" s="99">
        <f>Amnt_Deposited!H87</f>
        <v>0</v>
      </c>
      <c r="Q92" s="284">
        <f>MCF!R91</f>
        <v>0.8</v>
      </c>
      <c r="R92" s="67">
        <f t="shared" si="19"/>
        <v>0</v>
      </c>
      <c r="S92" s="67">
        <f t="shared" si="21"/>
        <v>0</v>
      </c>
      <c r="T92" s="67">
        <f t="shared" si="22"/>
        <v>0</v>
      </c>
      <c r="U92" s="67">
        <f t="shared" si="23"/>
        <v>1.7396707593731033E-3</v>
      </c>
      <c r="V92" s="67">
        <f t="shared" si="24"/>
        <v>1.2614036274328531E-4</v>
      </c>
      <c r="W92" s="100">
        <f t="shared" si="25"/>
        <v>8.409357516219021E-5</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1.4801281665483943E-3</v>
      </c>
      <c r="J93" s="67">
        <f t="shared" si="18"/>
        <v>1.0732140137956202E-4</v>
      </c>
      <c r="K93" s="100">
        <f t="shared" si="20"/>
        <v>7.1547600919708007E-5</v>
      </c>
      <c r="O93" s="96">
        <f>Amnt_Deposited!B88</f>
        <v>2074</v>
      </c>
      <c r="P93" s="99">
        <f>Amnt_Deposited!H88</f>
        <v>0</v>
      </c>
      <c r="Q93" s="284">
        <f>MCF!R92</f>
        <v>0.8</v>
      </c>
      <c r="R93" s="67">
        <f t="shared" si="19"/>
        <v>0</v>
      </c>
      <c r="S93" s="67">
        <f t="shared" si="21"/>
        <v>0</v>
      </c>
      <c r="T93" s="67">
        <f t="shared" si="22"/>
        <v>0</v>
      </c>
      <c r="U93" s="67">
        <f t="shared" si="23"/>
        <v>1.6220582647105694E-3</v>
      </c>
      <c r="V93" s="67">
        <f t="shared" si="24"/>
        <v>1.1761249466253375E-4</v>
      </c>
      <c r="W93" s="100">
        <f t="shared" si="25"/>
        <v>7.8408329775022501E-5</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1.380062355158445E-3</v>
      </c>
      <c r="J94" s="67">
        <f t="shared" si="18"/>
        <v>1.0006581138994933E-4</v>
      </c>
      <c r="K94" s="100">
        <f t="shared" si="20"/>
        <v>6.6710540926632876E-5</v>
      </c>
      <c r="O94" s="96">
        <f>Amnt_Deposited!B89</f>
        <v>2075</v>
      </c>
      <c r="P94" s="99">
        <f>Amnt_Deposited!H89</f>
        <v>0</v>
      </c>
      <c r="Q94" s="284">
        <f>MCF!R93</f>
        <v>0.8</v>
      </c>
      <c r="R94" s="67">
        <f t="shared" si="19"/>
        <v>0</v>
      </c>
      <c r="S94" s="67">
        <f t="shared" si="21"/>
        <v>0</v>
      </c>
      <c r="T94" s="67">
        <f t="shared" si="22"/>
        <v>0</v>
      </c>
      <c r="U94" s="67">
        <f t="shared" si="23"/>
        <v>1.5123971015435016E-3</v>
      </c>
      <c r="V94" s="67">
        <f t="shared" si="24"/>
        <v>1.0966116316706778E-4</v>
      </c>
      <c r="W94" s="100">
        <f t="shared" si="25"/>
        <v>7.3107442111378516E-5</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1.2867616110345821E-3</v>
      </c>
      <c r="J95" s="67">
        <f t="shared" si="18"/>
        <v>9.330074412386301E-5</v>
      </c>
      <c r="K95" s="100">
        <f t="shared" si="20"/>
        <v>6.2200496082575335E-5</v>
      </c>
      <c r="O95" s="96">
        <f>Amnt_Deposited!B90</f>
        <v>2076</v>
      </c>
      <c r="P95" s="99">
        <f>Amnt_Deposited!H90</f>
        <v>0</v>
      </c>
      <c r="Q95" s="284">
        <f>MCF!R94</f>
        <v>0.8</v>
      </c>
      <c r="R95" s="67">
        <f t="shared" si="19"/>
        <v>0</v>
      </c>
      <c r="S95" s="67">
        <f t="shared" si="21"/>
        <v>0</v>
      </c>
      <c r="T95" s="67">
        <f t="shared" si="22"/>
        <v>0</v>
      </c>
      <c r="U95" s="67">
        <f t="shared" si="23"/>
        <v>1.4101497107228298E-3</v>
      </c>
      <c r="V95" s="67">
        <f t="shared" si="24"/>
        <v>1.022473908206718E-4</v>
      </c>
      <c r="W95" s="100">
        <f t="shared" si="25"/>
        <v>6.8164927213781198E-5</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1.199768573820866E-3</v>
      </c>
      <c r="J96" s="67">
        <f t="shared" si="18"/>
        <v>8.6993037213716089E-5</v>
      </c>
      <c r="K96" s="100">
        <f t="shared" si="20"/>
        <v>5.7995358142477388E-5</v>
      </c>
      <c r="O96" s="96">
        <f>Amnt_Deposited!B91</f>
        <v>2077</v>
      </c>
      <c r="P96" s="99">
        <f>Amnt_Deposited!H91</f>
        <v>0</v>
      </c>
      <c r="Q96" s="284">
        <f>MCF!R95</f>
        <v>0.8</v>
      </c>
      <c r="R96" s="67">
        <f t="shared" si="19"/>
        <v>0</v>
      </c>
      <c r="S96" s="67">
        <f t="shared" si="21"/>
        <v>0</v>
      </c>
      <c r="T96" s="67">
        <f t="shared" si="22"/>
        <v>0</v>
      </c>
      <c r="U96" s="67">
        <f t="shared" si="23"/>
        <v>1.3148148754201273E-3</v>
      </c>
      <c r="V96" s="67">
        <f t="shared" si="24"/>
        <v>9.5334835302702582E-5</v>
      </c>
      <c r="W96" s="100">
        <f t="shared" si="25"/>
        <v>6.3556556868468383E-5</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1.1186568035479489E-3</v>
      </c>
      <c r="J97" s="67">
        <f t="shared" si="18"/>
        <v>8.1111770272917054E-5</v>
      </c>
      <c r="K97" s="100">
        <f t="shared" si="20"/>
        <v>5.4074513515278034E-5</v>
      </c>
      <c r="O97" s="96">
        <f>Amnt_Deposited!B92</f>
        <v>2078</v>
      </c>
      <c r="P97" s="99">
        <f>Amnt_Deposited!H92</f>
        <v>0</v>
      </c>
      <c r="Q97" s="284">
        <f>MCF!R96</f>
        <v>0.8</v>
      </c>
      <c r="R97" s="67">
        <f t="shared" si="19"/>
        <v>0</v>
      </c>
      <c r="S97" s="67">
        <f t="shared" si="21"/>
        <v>0</v>
      </c>
      <c r="T97" s="67">
        <f t="shared" si="22"/>
        <v>0</v>
      </c>
      <c r="U97" s="67">
        <f t="shared" si="23"/>
        <v>1.2259252641621361E-3</v>
      </c>
      <c r="V97" s="67">
        <f t="shared" si="24"/>
        <v>8.8889611257991308E-5</v>
      </c>
      <c r="W97" s="100">
        <f t="shared" si="25"/>
        <v>5.9259740838660867E-5</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1.04302869022385E-3</v>
      </c>
      <c r="J98" s="67">
        <f t="shared" si="18"/>
        <v>7.5628113324098872E-5</v>
      </c>
      <c r="K98" s="100">
        <f t="shared" si="20"/>
        <v>5.0418742216065915E-5</v>
      </c>
      <c r="O98" s="96">
        <f>Amnt_Deposited!B93</f>
        <v>2079</v>
      </c>
      <c r="P98" s="99">
        <f>Amnt_Deposited!H93</f>
        <v>0</v>
      </c>
      <c r="Q98" s="284">
        <f>MCF!R97</f>
        <v>0.8</v>
      </c>
      <c r="R98" s="67">
        <f t="shared" si="19"/>
        <v>0</v>
      </c>
      <c r="S98" s="67">
        <f t="shared" si="21"/>
        <v>0</v>
      </c>
      <c r="T98" s="67">
        <f t="shared" si="22"/>
        <v>0</v>
      </c>
      <c r="U98" s="67">
        <f t="shared" si="23"/>
        <v>1.1430451399713428E-3</v>
      </c>
      <c r="V98" s="67">
        <f t="shared" si="24"/>
        <v>8.2880124190793302E-5</v>
      </c>
      <c r="W98" s="100">
        <f t="shared" si="25"/>
        <v>5.5253416127195535E-5</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9.7251350474931346E-4</v>
      </c>
      <c r="J99" s="68">
        <f t="shared" si="18"/>
        <v>7.0515185474536484E-5</v>
      </c>
      <c r="K99" s="102">
        <f t="shared" si="20"/>
        <v>4.701012364969099E-5</v>
      </c>
      <c r="O99" s="97">
        <f>Amnt_Deposited!B94</f>
        <v>2080</v>
      </c>
      <c r="P99" s="101">
        <f>Amnt_Deposited!H94</f>
        <v>0</v>
      </c>
      <c r="Q99" s="285">
        <f>MCF!R98</f>
        <v>0.8</v>
      </c>
      <c r="R99" s="68">
        <f t="shared" si="19"/>
        <v>0</v>
      </c>
      <c r="S99" s="68">
        <f>R99*$W$12</f>
        <v>0</v>
      </c>
      <c r="T99" s="68">
        <f>R99*(1-$W$12)</f>
        <v>0</v>
      </c>
      <c r="U99" s="68">
        <f>S99+U98*$W$10</f>
        <v>1.0657682243828096E-3</v>
      </c>
      <c r="V99" s="68">
        <f>U98*(1-$W$10)+T99</f>
        <v>7.7276915588533169E-5</v>
      </c>
      <c r="W99" s="102">
        <f t="shared" si="25"/>
        <v>5.1517943725688777E-5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9" t="s">
        <v>342</v>
      </c>
      <c r="E2" s="790"/>
      <c r="F2" s="791"/>
    </row>
    <row r="3" spans="1:18" ht="16.5" thickBot="1">
      <c r="B3" s="12"/>
      <c r="C3" s="5" t="s">
        <v>276</v>
      </c>
      <c r="D3" s="789" t="s">
        <v>337</v>
      </c>
      <c r="E3" s="790"/>
      <c r="F3" s="791"/>
    </row>
    <row r="4" spans="1:18" ht="16.5" thickBot="1">
      <c r="B4" s="12"/>
      <c r="C4" s="5" t="s">
        <v>30</v>
      </c>
      <c r="D4" s="789" t="s">
        <v>266</v>
      </c>
      <c r="E4" s="790"/>
      <c r="F4" s="791"/>
    </row>
    <row r="5" spans="1:18" ht="16.5" thickBot="1">
      <c r="B5" s="12"/>
      <c r="C5" s="5" t="s">
        <v>117</v>
      </c>
      <c r="D5" s="792"/>
      <c r="E5" s="793"/>
      <c r="F5" s="794"/>
    </row>
    <row r="6" spans="1:18">
      <c r="B6" s="13" t="s">
        <v>201</v>
      </c>
    </row>
    <row r="7" spans="1:18">
      <c r="B7" s="20" t="s">
        <v>31</v>
      </c>
    </row>
    <row r="8" spans="1:18" ht="13.5" thickBot="1">
      <c r="B8" s="20"/>
    </row>
    <row r="9" spans="1:18" ht="12.75" customHeight="1">
      <c r="A9" s="1"/>
      <c r="C9" s="787" t="s">
        <v>18</v>
      </c>
      <c r="D9" s="788"/>
      <c r="E9" s="785" t="s">
        <v>100</v>
      </c>
      <c r="F9" s="786"/>
      <c r="H9" s="787" t="s">
        <v>18</v>
      </c>
      <c r="I9" s="788"/>
      <c r="J9" s="785" t="s">
        <v>100</v>
      </c>
      <c r="K9" s="786"/>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3" t="s">
        <v>250</v>
      </c>
      <c r="D12" s="784"/>
      <c r="E12" s="783" t="s">
        <v>250</v>
      </c>
      <c r="F12" s="784"/>
      <c r="H12" s="783" t="s">
        <v>251</v>
      </c>
      <c r="I12" s="784"/>
      <c r="J12" s="783" t="s">
        <v>251</v>
      </c>
      <c r="K12" s="784"/>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80" t="s">
        <v>250</v>
      </c>
      <c r="E61" s="781"/>
      <c r="F61" s="782"/>
      <c r="H61" s="38"/>
      <c r="I61" s="780" t="s">
        <v>251</v>
      </c>
      <c r="J61" s="781"/>
      <c r="K61" s="782"/>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95" t="s">
        <v>317</v>
      </c>
      <c r="C71" s="795"/>
      <c r="D71" s="796" t="s">
        <v>318</v>
      </c>
      <c r="E71" s="796"/>
      <c r="F71" s="796"/>
      <c r="G71" s="796"/>
      <c r="H71" s="796"/>
    </row>
    <row r="72" spans="2:8">
      <c r="B72" s="795" t="s">
        <v>319</v>
      </c>
      <c r="C72" s="795"/>
      <c r="D72" s="796" t="s">
        <v>320</v>
      </c>
      <c r="E72" s="796"/>
      <c r="F72" s="796"/>
      <c r="G72" s="796"/>
      <c r="H72" s="796"/>
    </row>
    <row r="73" spans="2:8">
      <c r="B73" s="795" t="s">
        <v>321</v>
      </c>
      <c r="C73" s="795"/>
      <c r="D73" s="796" t="s">
        <v>322</v>
      </c>
      <c r="E73" s="796"/>
      <c r="F73" s="796"/>
      <c r="G73" s="796"/>
      <c r="H73" s="796"/>
    </row>
    <row r="74" spans="2:8">
      <c r="B74" s="795" t="s">
        <v>323</v>
      </c>
      <c r="C74" s="795"/>
      <c r="D74" s="796" t="s">
        <v>324</v>
      </c>
      <c r="E74" s="796"/>
      <c r="F74" s="796"/>
      <c r="G74" s="796"/>
      <c r="H74" s="796"/>
    </row>
    <row r="75" spans="2:8">
      <c r="B75" s="561"/>
      <c r="C75" s="562"/>
      <c r="D75" s="562"/>
      <c r="E75" s="562"/>
      <c r="F75" s="562"/>
      <c r="G75" s="562"/>
      <c r="H75" s="562"/>
    </row>
    <row r="76" spans="2:8">
      <c r="B76" s="564"/>
      <c r="C76" s="565" t="s">
        <v>325</v>
      </c>
      <c r="D76" s="566" t="s">
        <v>87</v>
      </c>
      <c r="E76" s="566" t="s">
        <v>88</v>
      </c>
    </row>
    <row r="77" spans="2:8">
      <c r="B77" s="801" t="s">
        <v>133</v>
      </c>
      <c r="C77" s="567" t="s">
        <v>326</v>
      </c>
      <c r="D77" s="568" t="s">
        <v>327</v>
      </c>
      <c r="E77" s="568" t="s">
        <v>9</v>
      </c>
      <c r="F77" s="488"/>
      <c r="G77" s="547"/>
      <c r="H77" s="6"/>
    </row>
    <row r="78" spans="2:8">
      <c r="B78" s="802"/>
      <c r="C78" s="569"/>
      <c r="D78" s="570"/>
      <c r="E78" s="571"/>
      <c r="F78" s="6"/>
      <c r="G78" s="488"/>
      <c r="H78" s="6"/>
    </row>
    <row r="79" spans="2:8">
      <c r="B79" s="802"/>
      <c r="C79" s="569"/>
      <c r="D79" s="570"/>
      <c r="E79" s="571"/>
      <c r="F79" s="6"/>
      <c r="G79" s="488"/>
      <c r="H79" s="6"/>
    </row>
    <row r="80" spans="2:8">
      <c r="B80" s="802"/>
      <c r="C80" s="569"/>
      <c r="D80" s="570"/>
      <c r="E80" s="571"/>
      <c r="F80" s="6"/>
      <c r="G80" s="488"/>
      <c r="H80" s="6"/>
    </row>
    <row r="81" spans="2:8">
      <c r="B81" s="802"/>
      <c r="C81" s="569"/>
      <c r="D81" s="570"/>
      <c r="E81" s="571"/>
      <c r="F81" s="6"/>
      <c r="G81" s="488"/>
      <c r="H81" s="6"/>
    </row>
    <row r="82" spans="2:8">
      <c r="B82" s="802"/>
      <c r="C82" s="569"/>
      <c r="D82" s="570" t="s">
        <v>328</v>
      </c>
      <c r="E82" s="571"/>
      <c r="F82" s="6"/>
      <c r="G82" s="488"/>
      <c r="H82" s="6"/>
    </row>
    <row r="83" spans="2:8" ht="13.5" thickBot="1">
      <c r="B83" s="803"/>
      <c r="C83" s="572"/>
      <c r="D83" s="572"/>
      <c r="E83" s="573" t="s">
        <v>329</v>
      </c>
      <c r="F83" s="6"/>
      <c r="G83" s="6"/>
      <c r="H83" s="6"/>
    </row>
    <row r="84" spans="2:8" ht="13.5" thickTop="1">
      <c r="B84" s="564"/>
      <c r="C84" s="571"/>
      <c r="D84" s="564"/>
      <c r="E84" s="574"/>
      <c r="F84" s="6"/>
      <c r="G84" s="6"/>
      <c r="H84" s="6"/>
    </row>
    <row r="85" spans="2:8">
      <c r="B85" s="797" t="s">
        <v>330</v>
      </c>
      <c r="C85" s="798"/>
      <c r="D85" s="798"/>
      <c r="E85" s="799"/>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00" t="s">
        <v>333</v>
      </c>
      <c r="C95" s="800"/>
      <c r="D95" s="800"/>
      <c r="E95" s="578">
        <f>SUM(E86:E94)</f>
        <v>0.13702</v>
      </c>
    </row>
    <row r="96" spans="2:8">
      <c r="B96" s="797" t="s">
        <v>334</v>
      </c>
      <c r="C96" s="798"/>
      <c r="D96" s="798"/>
      <c r="E96" s="799"/>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00" t="s">
        <v>333</v>
      </c>
      <c r="C106" s="800"/>
      <c r="D106" s="800"/>
      <c r="E106" s="578">
        <f>SUM(E97:E105)</f>
        <v>0.15982100000000002</v>
      </c>
    </row>
    <row r="107" spans="2:5">
      <c r="B107" s="797" t="s">
        <v>335</v>
      </c>
      <c r="C107" s="798"/>
      <c r="D107" s="798"/>
      <c r="E107" s="799"/>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00" t="s">
        <v>333</v>
      </c>
      <c r="C117" s="800"/>
      <c r="D117" s="800"/>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1.3479329219999998</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1.3479329219999998</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1.3587402360000003</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1.3587402360000003</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1.3670453639999998</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1.3670453639999998</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1.3785447719999999</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1.3785447719999999</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1.3825908600000001</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1.3825908600000001</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1.3889261819999998</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1.3889261819999998</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1.3661074934722441</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1.3661074934722441</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1.341436093732423</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1.341436093732423</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1.3171652346916152</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1.3171652346916152</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1.2932898254802161</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1.2932898254802161</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1.2698047906717407</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1.2698047906717407</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1.2467050724314037</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1.2467050724314037</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1.2239856325536789</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1.2239856325536789</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1.2016414543929053</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1.2016414543929053</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1.1796675446908811</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1.1796675446908811</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1.1580589353052471</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1.1580589353052471</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1.1368106848423543</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1.1368106848423543</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1.1159178801981808</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1.1159178801981808</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1.0953756380107482</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1.0953756380107482</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1.0752252</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1.0752252</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9" t="s">
        <v>106</v>
      </c>
      <c r="Q2" s="807" t="s">
        <v>107</v>
      </c>
      <c r="R2" s="807"/>
      <c r="S2" s="807"/>
      <c r="T2" s="807"/>
    </row>
    <row r="4" spans="2:20">
      <c r="C4" s="587" t="s">
        <v>26</v>
      </c>
    </row>
    <row r="5" spans="2:20">
      <c r="C5" s="587" t="s">
        <v>281</v>
      </c>
    </row>
    <row r="6" spans="2:20">
      <c r="C6" s="587" t="s">
        <v>29</v>
      </c>
    </row>
    <row r="7" spans="2:20">
      <c r="C7" s="587" t="s">
        <v>109</v>
      </c>
    </row>
    <row r="8" spans="2:20" ht="13.5" thickBot="1"/>
    <row r="9" spans="2:20" ht="13.5" thickBot="1">
      <c r="C9" s="808" t="s">
        <v>95</v>
      </c>
      <c r="D9" s="809"/>
      <c r="E9" s="809"/>
      <c r="F9" s="809"/>
      <c r="G9" s="809"/>
      <c r="H9" s="810"/>
      <c r="I9" s="816" t="s">
        <v>308</v>
      </c>
      <c r="J9" s="817"/>
      <c r="K9" s="817"/>
      <c r="L9" s="817"/>
      <c r="M9" s="817"/>
      <c r="N9" s="818"/>
      <c r="R9" s="710" t="s">
        <v>95</v>
      </c>
      <c r="S9" s="708" t="s">
        <v>308</v>
      </c>
    </row>
    <row r="10" spans="2:20" s="718" customFormat="1" ht="38.25" customHeight="1">
      <c r="B10" s="711"/>
      <c r="C10" s="712" t="s">
        <v>341</v>
      </c>
      <c r="D10" s="713" t="s">
        <v>340</v>
      </c>
      <c r="E10" s="713" t="s">
        <v>338</v>
      </c>
      <c r="F10" s="713" t="s">
        <v>206</v>
      </c>
      <c r="G10" s="713" t="s">
        <v>339</v>
      </c>
      <c r="H10" s="714" t="s">
        <v>161</v>
      </c>
      <c r="I10" s="715" t="s">
        <v>104</v>
      </c>
      <c r="J10" s="716" t="s">
        <v>105</v>
      </c>
      <c r="K10" s="716" t="s">
        <v>0</v>
      </c>
      <c r="L10" s="716" t="s">
        <v>206</v>
      </c>
      <c r="M10" s="716" t="s">
        <v>103</v>
      </c>
      <c r="N10" s="717" t="s">
        <v>161</v>
      </c>
      <c r="O10" s="707" t="s">
        <v>28</v>
      </c>
      <c r="R10" s="811" t="s">
        <v>147</v>
      </c>
      <c r="S10" s="811" t="s">
        <v>315</v>
      </c>
    </row>
    <row r="11" spans="2:20" s="723" customFormat="1" ht="13.5" thickBot="1">
      <c r="B11" s="719"/>
      <c r="C11" s="719" t="s">
        <v>11</v>
      </c>
      <c r="D11" s="720" t="s">
        <v>11</v>
      </c>
      <c r="E11" s="720" t="s">
        <v>11</v>
      </c>
      <c r="F11" s="720" t="s">
        <v>11</v>
      </c>
      <c r="G11" s="720" t="s">
        <v>11</v>
      </c>
      <c r="H11" s="721"/>
      <c r="I11" s="719" t="s">
        <v>11</v>
      </c>
      <c r="J11" s="720" t="s">
        <v>11</v>
      </c>
      <c r="K11" s="720" t="s">
        <v>11</v>
      </c>
      <c r="L11" s="720" t="s">
        <v>11</v>
      </c>
      <c r="M11" s="720" t="s">
        <v>11</v>
      </c>
      <c r="N11" s="721"/>
      <c r="O11" s="722"/>
      <c r="R11" s="812"/>
      <c r="S11" s="812"/>
    </row>
    <row r="12" spans="2:20" s="723" customFormat="1" ht="13.5" thickBot="1">
      <c r="B12" s="724" t="s">
        <v>25</v>
      </c>
      <c r="C12" s="725">
        <v>0.4</v>
      </c>
      <c r="D12" s="726">
        <v>0.8</v>
      </c>
      <c r="E12" s="726">
        <v>1</v>
      </c>
      <c r="F12" s="726">
        <v>0.5</v>
      </c>
      <c r="G12" s="726">
        <v>0.6</v>
      </c>
      <c r="H12" s="727"/>
      <c r="I12" s="725">
        <v>0.4</v>
      </c>
      <c r="J12" s="726">
        <v>0.8</v>
      </c>
      <c r="K12" s="726">
        <v>1</v>
      </c>
      <c r="L12" s="726">
        <v>0.5</v>
      </c>
      <c r="M12" s="726">
        <v>0.6</v>
      </c>
      <c r="N12" s="727"/>
      <c r="O12" s="728"/>
      <c r="R12" s="812"/>
      <c r="S12" s="812"/>
    </row>
    <row r="13" spans="2:20" s="723" customFormat="1" ht="26.25" thickBot="1">
      <c r="B13" s="724" t="s">
        <v>159</v>
      </c>
      <c r="C13" s="729">
        <f>C12</f>
        <v>0.4</v>
      </c>
      <c r="D13" s="730">
        <f>D12</f>
        <v>0.8</v>
      </c>
      <c r="E13" s="730">
        <f>E12</f>
        <v>1</v>
      </c>
      <c r="F13" s="730">
        <f>F12</f>
        <v>0.5</v>
      </c>
      <c r="G13" s="730">
        <f>G12</f>
        <v>0.6</v>
      </c>
      <c r="H13" s="731"/>
      <c r="I13" s="729">
        <v>0.4</v>
      </c>
      <c r="J13" s="730">
        <v>0.8</v>
      </c>
      <c r="K13" s="730">
        <v>1</v>
      </c>
      <c r="L13" s="730">
        <v>0.5</v>
      </c>
      <c r="M13" s="730">
        <v>0.6</v>
      </c>
      <c r="N13" s="731"/>
      <c r="O13" s="732"/>
      <c r="R13" s="812"/>
      <c r="S13" s="812"/>
    </row>
    <row r="14" spans="2:20" s="723" customFormat="1" ht="13.5" thickBot="1">
      <c r="B14" s="733"/>
      <c r="C14" s="733"/>
      <c r="D14" s="734"/>
      <c r="E14" s="734"/>
      <c r="F14" s="734"/>
      <c r="G14" s="734"/>
      <c r="H14" s="735"/>
      <c r="I14" s="733"/>
      <c r="J14" s="734"/>
      <c r="K14" s="734"/>
      <c r="L14" s="734"/>
      <c r="M14" s="734"/>
      <c r="N14" s="735"/>
      <c r="O14" s="736"/>
      <c r="R14" s="812"/>
      <c r="S14" s="812"/>
    </row>
    <row r="15" spans="2:20" s="723" customFormat="1" ht="12.75" customHeight="1" thickBot="1">
      <c r="B15" s="737"/>
      <c r="C15" s="804" t="s">
        <v>158</v>
      </c>
      <c r="D15" s="805"/>
      <c r="E15" s="805"/>
      <c r="F15" s="805"/>
      <c r="G15" s="805"/>
      <c r="H15" s="806"/>
      <c r="I15" s="804" t="s">
        <v>158</v>
      </c>
      <c r="J15" s="805"/>
      <c r="K15" s="805"/>
      <c r="L15" s="805"/>
      <c r="M15" s="805"/>
      <c r="N15" s="806"/>
      <c r="O15" s="738"/>
      <c r="R15" s="812"/>
      <c r="S15" s="812"/>
    </row>
    <row r="16" spans="2:20" s="723" customFormat="1" ht="26.25" thickBot="1">
      <c r="B16" s="724" t="s">
        <v>160</v>
      </c>
      <c r="C16" s="762">
        <v>0</v>
      </c>
      <c r="D16" s="763">
        <v>1</v>
      </c>
      <c r="E16" s="763">
        <v>0</v>
      </c>
      <c r="F16" s="763">
        <v>0</v>
      </c>
      <c r="G16" s="763">
        <v>0</v>
      </c>
      <c r="H16" s="814" t="s">
        <v>36</v>
      </c>
      <c r="I16" s="739">
        <v>0.2</v>
      </c>
      <c r="J16" s="740">
        <v>0.3</v>
      </c>
      <c r="K16" s="740">
        <v>0.25</v>
      </c>
      <c r="L16" s="740">
        <v>0.05</v>
      </c>
      <c r="M16" s="740">
        <v>0.2</v>
      </c>
      <c r="N16" s="814" t="s">
        <v>36</v>
      </c>
      <c r="O16" s="741"/>
      <c r="R16" s="813"/>
      <c r="S16" s="813"/>
    </row>
    <row r="17" spans="2:19" s="723" customFormat="1" ht="13.5" thickBot="1">
      <c r="B17" s="742" t="s">
        <v>1</v>
      </c>
      <c r="C17" s="742" t="s">
        <v>24</v>
      </c>
      <c r="D17" s="743" t="s">
        <v>24</v>
      </c>
      <c r="E17" s="743" t="s">
        <v>24</v>
      </c>
      <c r="F17" s="743" t="s">
        <v>24</v>
      </c>
      <c r="G17" s="743" t="s">
        <v>24</v>
      </c>
      <c r="H17" s="815"/>
      <c r="I17" s="742" t="s">
        <v>24</v>
      </c>
      <c r="J17" s="743" t="s">
        <v>24</v>
      </c>
      <c r="K17" s="743" t="s">
        <v>24</v>
      </c>
      <c r="L17" s="743" t="s">
        <v>24</v>
      </c>
      <c r="M17" s="743" t="s">
        <v>24</v>
      </c>
      <c r="N17" s="815"/>
      <c r="O17" s="722"/>
      <c r="R17" s="724" t="s">
        <v>157</v>
      </c>
      <c r="S17" s="744" t="s">
        <v>157</v>
      </c>
    </row>
    <row r="18" spans="2:19">
      <c r="B18" s="745">
        <f>year</f>
        <v>2000</v>
      </c>
      <c r="C18" s="746">
        <f>C$16</f>
        <v>0</v>
      </c>
      <c r="D18" s="747">
        <f t="shared" ref="D18:G33" si="0">D$16</f>
        <v>1</v>
      </c>
      <c r="E18" s="747">
        <f t="shared" si="0"/>
        <v>0</v>
      </c>
      <c r="F18" s="747">
        <f t="shared" si="0"/>
        <v>0</v>
      </c>
      <c r="G18" s="747">
        <f t="shared" si="0"/>
        <v>0</v>
      </c>
      <c r="H18" s="748">
        <f>SUM(C18:G18)</f>
        <v>1</v>
      </c>
      <c r="I18" s="746">
        <f>I$16</f>
        <v>0.2</v>
      </c>
      <c r="J18" s="747">
        <f t="shared" ref="J18:M33" si="1">J$16</f>
        <v>0.3</v>
      </c>
      <c r="K18" s="747">
        <f t="shared" si="1"/>
        <v>0.25</v>
      </c>
      <c r="L18" s="747">
        <f t="shared" si="1"/>
        <v>0.05</v>
      </c>
      <c r="M18" s="747">
        <f t="shared" si="1"/>
        <v>0.2</v>
      </c>
      <c r="N18" s="748">
        <f>SUM(I18:M18)</f>
        <v>1</v>
      </c>
      <c r="O18" s="623"/>
      <c r="R18" s="749">
        <f>C18*C$13+D18*D$13+E18*E$13+F18*F$13+G18*G$13</f>
        <v>0.8</v>
      </c>
      <c r="S18" s="750">
        <f>I18*I$13+J18*J$13+K18*K$13+L18*L$13+M18*M$13</f>
        <v>0.71500000000000008</v>
      </c>
    </row>
    <row r="19" spans="2:19">
      <c r="B19" s="751">
        <f t="shared" ref="B19:B50" si="2">B18+1</f>
        <v>2001</v>
      </c>
      <c r="C19" s="752">
        <f t="shared" ref="C19:G50" si="3">C$16</f>
        <v>0</v>
      </c>
      <c r="D19" s="753">
        <f t="shared" si="0"/>
        <v>1</v>
      </c>
      <c r="E19" s="753">
        <f t="shared" si="0"/>
        <v>0</v>
      </c>
      <c r="F19" s="753">
        <f t="shared" si="0"/>
        <v>0</v>
      </c>
      <c r="G19" s="753">
        <f t="shared" si="0"/>
        <v>0</v>
      </c>
      <c r="H19" s="754">
        <f t="shared" ref="H19:H82" si="4">SUM(C19:G19)</f>
        <v>1</v>
      </c>
      <c r="I19" s="752">
        <f t="shared" ref="I19:M50" si="5">I$16</f>
        <v>0.2</v>
      </c>
      <c r="J19" s="753">
        <f t="shared" si="1"/>
        <v>0.3</v>
      </c>
      <c r="K19" s="753">
        <f t="shared" si="1"/>
        <v>0.25</v>
      </c>
      <c r="L19" s="753">
        <f t="shared" si="1"/>
        <v>0.05</v>
      </c>
      <c r="M19" s="753">
        <f t="shared" si="1"/>
        <v>0.2</v>
      </c>
      <c r="N19" s="754">
        <f t="shared" ref="N19:N82" si="6">SUM(I19:M19)</f>
        <v>1</v>
      </c>
      <c r="O19" s="755"/>
      <c r="R19" s="749">
        <f t="shared" ref="R19:R82" si="7">C19*C$13+D19*D$13+E19*E$13+F19*F$13+G19*G$13</f>
        <v>0.8</v>
      </c>
      <c r="S19" s="750">
        <f t="shared" ref="S19:S82" si="8">I19*I$13+J19*J$13+K19*K$13+L19*L$13+M19*M$13</f>
        <v>0.71500000000000008</v>
      </c>
    </row>
    <row r="20" spans="2:19">
      <c r="B20" s="751">
        <f t="shared" si="2"/>
        <v>2002</v>
      </c>
      <c r="C20" s="752">
        <f t="shared" si="3"/>
        <v>0</v>
      </c>
      <c r="D20" s="753">
        <f t="shared" si="0"/>
        <v>1</v>
      </c>
      <c r="E20" s="753">
        <f t="shared" si="0"/>
        <v>0</v>
      </c>
      <c r="F20" s="753">
        <f t="shared" si="0"/>
        <v>0</v>
      </c>
      <c r="G20" s="753">
        <f t="shared" si="0"/>
        <v>0</v>
      </c>
      <c r="H20" s="754">
        <f t="shared" si="4"/>
        <v>1</v>
      </c>
      <c r="I20" s="752">
        <f t="shared" si="5"/>
        <v>0.2</v>
      </c>
      <c r="J20" s="753">
        <f t="shared" si="1"/>
        <v>0.3</v>
      </c>
      <c r="K20" s="753">
        <f t="shared" si="1"/>
        <v>0.25</v>
      </c>
      <c r="L20" s="753">
        <f t="shared" si="1"/>
        <v>0.05</v>
      </c>
      <c r="M20" s="753">
        <f t="shared" si="1"/>
        <v>0.2</v>
      </c>
      <c r="N20" s="754">
        <f t="shared" si="6"/>
        <v>1</v>
      </c>
      <c r="O20" s="755"/>
      <c r="R20" s="749">
        <f t="shared" si="7"/>
        <v>0.8</v>
      </c>
      <c r="S20" s="750">
        <f t="shared" si="8"/>
        <v>0.71500000000000008</v>
      </c>
    </row>
    <row r="21" spans="2:19">
      <c r="B21" s="751">
        <f t="shared" si="2"/>
        <v>2003</v>
      </c>
      <c r="C21" s="752">
        <f t="shared" si="3"/>
        <v>0</v>
      </c>
      <c r="D21" s="753">
        <f t="shared" si="0"/>
        <v>1</v>
      </c>
      <c r="E21" s="753">
        <f t="shared" si="0"/>
        <v>0</v>
      </c>
      <c r="F21" s="753">
        <f t="shared" si="0"/>
        <v>0</v>
      </c>
      <c r="G21" s="753">
        <f t="shared" si="0"/>
        <v>0</v>
      </c>
      <c r="H21" s="754">
        <f t="shared" si="4"/>
        <v>1</v>
      </c>
      <c r="I21" s="752">
        <f t="shared" si="5"/>
        <v>0.2</v>
      </c>
      <c r="J21" s="753">
        <f t="shared" si="1"/>
        <v>0.3</v>
      </c>
      <c r="K21" s="753">
        <f t="shared" si="1"/>
        <v>0.25</v>
      </c>
      <c r="L21" s="753">
        <f t="shared" si="1"/>
        <v>0.05</v>
      </c>
      <c r="M21" s="753">
        <f t="shared" si="1"/>
        <v>0.2</v>
      </c>
      <c r="N21" s="754">
        <f t="shared" si="6"/>
        <v>1</v>
      </c>
      <c r="O21" s="755"/>
      <c r="R21" s="749">
        <f t="shared" si="7"/>
        <v>0.8</v>
      </c>
      <c r="S21" s="750">
        <f t="shared" si="8"/>
        <v>0.71500000000000008</v>
      </c>
    </row>
    <row r="22" spans="2:19">
      <c r="B22" s="751">
        <f t="shared" si="2"/>
        <v>2004</v>
      </c>
      <c r="C22" s="752">
        <f t="shared" si="3"/>
        <v>0</v>
      </c>
      <c r="D22" s="753">
        <f t="shared" si="0"/>
        <v>1</v>
      </c>
      <c r="E22" s="753">
        <f t="shared" si="0"/>
        <v>0</v>
      </c>
      <c r="F22" s="753">
        <f t="shared" si="0"/>
        <v>0</v>
      </c>
      <c r="G22" s="753">
        <f t="shared" si="0"/>
        <v>0</v>
      </c>
      <c r="H22" s="754">
        <f t="shared" si="4"/>
        <v>1</v>
      </c>
      <c r="I22" s="752">
        <f t="shared" si="5"/>
        <v>0.2</v>
      </c>
      <c r="J22" s="753">
        <f t="shared" si="1"/>
        <v>0.3</v>
      </c>
      <c r="K22" s="753">
        <f t="shared" si="1"/>
        <v>0.25</v>
      </c>
      <c r="L22" s="753">
        <f t="shared" si="1"/>
        <v>0.05</v>
      </c>
      <c r="M22" s="753">
        <f t="shared" si="1"/>
        <v>0.2</v>
      </c>
      <c r="N22" s="754">
        <f t="shared" si="6"/>
        <v>1</v>
      </c>
      <c r="O22" s="755"/>
      <c r="R22" s="749">
        <f t="shared" si="7"/>
        <v>0.8</v>
      </c>
      <c r="S22" s="750">
        <f t="shared" si="8"/>
        <v>0.71500000000000008</v>
      </c>
    </row>
    <row r="23" spans="2:19">
      <c r="B23" s="751">
        <f t="shared" si="2"/>
        <v>2005</v>
      </c>
      <c r="C23" s="752">
        <f t="shared" si="3"/>
        <v>0</v>
      </c>
      <c r="D23" s="753">
        <f t="shared" si="0"/>
        <v>1</v>
      </c>
      <c r="E23" s="753">
        <f t="shared" si="0"/>
        <v>0</v>
      </c>
      <c r="F23" s="753">
        <f t="shared" si="0"/>
        <v>0</v>
      </c>
      <c r="G23" s="753">
        <f t="shared" si="0"/>
        <v>0</v>
      </c>
      <c r="H23" s="754">
        <f t="shared" si="4"/>
        <v>1</v>
      </c>
      <c r="I23" s="752">
        <f t="shared" si="5"/>
        <v>0.2</v>
      </c>
      <c r="J23" s="753">
        <f t="shared" si="1"/>
        <v>0.3</v>
      </c>
      <c r="K23" s="753">
        <f t="shared" si="1"/>
        <v>0.25</v>
      </c>
      <c r="L23" s="753">
        <f t="shared" si="1"/>
        <v>0.05</v>
      </c>
      <c r="M23" s="753">
        <f t="shared" si="1"/>
        <v>0.2</v>
      </c>
      <c r="N23" s="754">
        <f t="shared" si="6"/>
        <v>1</v>
      </c>
      <c r="O23" s="755"/>
      <c r="R23" s="749">
        <f t="shared" si="7"/>
        <v>0.8</v>
      </c>
      <c r="S23" s="750">
        <f t="shared" si="8"/>
        <v>0.71500000000000008</v>
      </c>
    </row>
    <row r="24" spans="2:19">
      <c r="B24" s="751">
        <f t="shared" si="2"/>
        <v>2006</v>
      </c>
      <c r="C24" s="752">
        <f t="shared" si="3"/>
        <v>0</v>
      </c>
      <c r="D24" s="753">
        <f t="shared" si="0"/>
        <v>1</v>
      </c>
      <c r="E24" s="753">
        <f t="shared" si="0"/>
        <v>0</v>
      </c>
      <c r="F24" s="753">
        <f t="shared" si="0"/>
        <v>0</v>
      </c>
      <c r="G24" s="753">
        <f t="shared" si="0"/>
        <v>0</v>
      </c>
      <c r="H24" s="754">
        <f t="shared" si="4"/>
        <v>1</v>
      </c>
      <c r="I24" s="752">
        <f t="shared" si="5"/>
        <v>0.2</v>
      </c>
      <c r="J24" s="753">
        <f t="shared" si="1"/>
        <v>0.3</v>
      </c>
      <c r="K24" s="753">
        <f t="shared" si="1"/>
        <v>0.25</v>
      </c>
      <c r="L24" s="753">
        <f t="shared" si="1"/>
        <v>0.05</v>
      </c>
      <c r="M24" s="753">
        <f t="shared" si="1"/>
        <v>0.2</v>
      </c>
      <c r="N24" s="754">
        <f t="shared" si="6"/>
        <v>1</v>
      </c>
      <c r="O24" s="755"/>
      <c r="R24" s="749">
        <f t="shared" si="7"/>
        <v>0.8</v>
      </c>
      <c r="S24" s="750">
        <f t="shared" si="8"/>
        <v>0.71500000000000008</v>
      </c>
    </row>
    <row r="25" spans="2:19">
      <c r="B25" s="751">
        <f t="shared" si="2"/>
        <v>2007</v>
      </c>
      <c r="C25" s="752">
        <f t="shared" si="3"/>
        <v>0</v>
      </c>
      <c r="D25" s="753">
        <f t="shared" si="0"/>
        <v>1</v>
      </c>
      <c r="E25" s="753">
        <f t="shared" si="0"/>
        <v>0</v>
      </c>
      <c r="F25" s="753">
        <f t="shared" si="0"/>
        <v>0</v>
      </c>
      <c r="G25" s="753">
        <f t="shared" si="0"/>
        <v>0</v>
      </c>
      <c r="H25" s="754">
        <f t="shared" si="4"/>
        <v>1</v>
      </c>
      <c r="I25" s="752">
        <f t="shared" si="5"/>
        <v>0.2</v>
      </c>
      <c r="J25" s="753">
        <f t="shared" si="1"/>
        <v>0.3</v>
      </c>
      <c r="K25" s="753">
        <f t="shared" si="1"/>
        <v>0.25</v>
      </c>
      <c r="L25" s="753">
        <f t="shared" si="1"/>
        <v>0.05</v>
      </c>
      <c r="M25" s="753">
        <f t="shared" si="1"/>
        <v>0.2</v>
      </c>
      <c r="N25" s="754">
        <f t="shared" si="6"/>
        <v>1</v>
      </c>
      <c r="O25" s="755"/>
      <c r="R25" s="749">
        <f t="shared" si="7"/>
        <v>0.8</v>
      </c>
      <c r="S25" s="750">
        <f t="shared" si="8"/>
        <v>0.71500000000000008</v>
      </c>
    </row>
    <row r="26" spans="2:19">
      <c r="B26" s="751">
        <f t="shared" si="2"/>
        <v>2008</v>
      </c>
      <c r="C26" s="752">
        <f t="shared" si="3"/>
        <v>0</v>
      </c>
      <c r="D26" s="753">
        <f t="shared" si="0"/>
        <v>1</v>
      </c>
      <c r="E26" s="753">
        <f t="shared" si="0"/>
        <v>0</v>
      </c>
      <c r="F26" s="753">
        <f t="shared" si="0"/>
        <v>0</v>
      </c>
      <c r="G26" s="753">
        <f t="shared" si="0"/>
        <v>0</v>
      </c>
      <c r="H26" s="754">
        <f t="shared" si="4"/>
        <v>1</v>
      </c>
      <c r="I26" s="752">
        <f t="shared" si="5"/>
        <v>0.2</v>
      </c>
      <c r="J26" s="753">
        <f t="shared" si="1"/>
        <v>0.3</v>
      </c>
      <c r="K26" s="753">
        <f t="shared" si="1"/>
        <v>0.25</v>
      </c>
      <c r="L26" s="753">
        <f t="shared" si="1"/>
        <v>0.05</v>
      </c>
      <c r="M26" s="753">
        <f t="shared" si="1"/>
        <v>0.2</v>
      </c>
      <c r="N26" s="754">
        <f t="shared" si="6"/>
        <v>1</v>
      </c>
      <c r="O26" s="755"/>
      <c r="R26" s="749">
        <f t="shared" si="7"/>
        <v>0.8</v>
      </c>
      <c r="S26" s="750">
        <f t="shared" si="8"/>
        <v>0.71500000000000008</v>
      </c>
    </row>
    <row r="27" spans="2:19">
      <c r="B27" s="751">
        <f t="shared" si="2"/>
        <v>2009</v>
      </c>
      <c r="C27" s="752">
        <f t="shared" si="3"/>
        <v>0</v>
      </c>
      <c r="D27" s="753">
        <f t="shared" si="0"/>
        <v>1</v>
      </c>
      <c r="E27" s="753">
        <f t="shared" si="0"/>
        <v>0</v>
      </c>
      <c r="F27" s="753">
        <f t="shared" si="0"/>
        <v>0</v>
      </c>
      <c r="G27" s="753">
        <f t="shared" si="0"/>
        <v>0</v>
      </c>
      <c r="H27" s="754">
        <f t="shared" si="4"/>
        <v>1</v>
      </c>
      <c r="I27" s="752">
        <f t="shared" si="5"/>
        <v>0.2</v>
      </c>
      <c r="J27" s="753">
        <f t="shared" si="1"/>
        <v>0.3</v>
      </c>
      <c r="K27" s="753">
        <f t="shared" si="1"/>
        <v>0.25</v>
      </c>
      <c r="L27" s="753">
        <f t="shared" si="1"/>
        <v>0.05</v>
      </c>
      <c r="M27" s="753">
        <f t="shared" si="1"/>
        <v>0.2</v>
      </c>
      <c r="N27" s="754">
        <f t="shared" si="6"/>
        <v>1</v>
      </c>
      <c r="O27" s="755"/>
      <c r="R27" s="749">
        <f t="shared" si="7"/>
        <v>0.8</v>
      </c>
      <c r="S27" s="750">
        <f t="shared" si="8"/>
        <v>0.71500000000000008</v>
      </c>
    </row>
    <row r="28" spans="2:19">
      <c r="B28" s="751">
        <f t="shared" si="2"/>
        <v>2010</v>
      </c>
      <c r="C28" s="752">
        <f t="shared" si="3"/>
        <v>0</v>
      </c>
      <c r="D28" s="753">
        <f t="shared" si="0"/>
        <v>1</v>
      </c>
      <c r="E28" s="753">
        <f t="shared" si="0"/>
        <v>0</v>
      </c>
      <c r="F28" s="753">
        <f t="shared" si="0"/>
        <v>0</v>
      </c>
      <c r="G28" s="753">
        <f t="shared" si="0"/>
        <v>0</v>
      </c>
      <c r="H28" s="754">
        <f t="shared" si="4"/>
        <v>1</v>
      </c>
      <c r="I28" s="752">
        <f t="shared" si="5"/>
        <v>0.2</v>
      </c>
      <c r="J28" s="753">
        <f t="shared" si="1"/>
        <v>0.3</v>
      </c>
      <c r="K28" s="753">
        <f t="shared" si="1"/>
        <v>0.25</v>
      </c>
      <c r="L28" s="753">
        <f t="shared" si="1"/>
        <v>0.05</v>
      </c>
      <c r="M28" s="753">
        <f t="shared" si="1"/>
        <v>0.2</v>
      </c>
      <c r="N28" s="754">
        <f t="shared" si="6"/>
        <v>1</v>
      </c>
      <c r="O28" s="755"/>
      <c r="R28" s="749">
        <f t="shared" si="7"/>
        <v>0.8</v>
      </c>
      <c r="S28" s="750">
        <f t="shared" si="8"/>
        <v>0.71500000000000008</v>
      </c>
    </row>
    <row r="29" spans="2:19">
      <c r="B29" s="751">
        <f t="shared" si="2"/>
        <v>2011</v>
      </c>
      <c r="C29" s="752">
        <f t="shared" si="3"/>
        <v>0</v>
      </c>
      <c r="D29" s="753">
        <f t="shared" si="0"/>
        <v>1</v>
      </c>
      <c r="E29" s="753">
        <f t="shared" si="0"/>
        <v>0</v>
      </c>
      <c r="F29" s="753">
        <f t="shared" si="0"/>
        <v>0</v>
      </c>
      <c r="G29" s="753">
        <f t="shared" si="0"/>
        <v>0</v>
      </c>
      <c r="H29" s="754">
        <f t="shared" si="4"/>
        <v>1</v>
      </c>
      <c r="I29" s="752">
        <f t="shared" si="5"/>
        <v>0.2</v>
      </c>
      <c r="J29" s="753">
        <f t="shared" si="1"/>
        <v>0.3</v>
      </c>
      <c r="K29" s="753">
        <f t="shared" si="1"/>
        <v>0.25</v>
      </c>
      <c r="L29" s="753">
        <f t="shared" si="1"/>
        <v>0.05</v>
      </c>
      <c r="M29" s="753">
        <f t="shared" si="1"/>
        <v>0.2</v>
      </c>
      <c r="N29" s="754">
        <f t="shared" si="6"/>
        <v>1</v>
      </c>
      <c r="O29" s="755"/>
      <c r="R29" s="749">
        <f t="shared" si="7"/>
        <v>0.8</v>
      </c>
      <c r="S29" s="750">
        <f t="shared" si="8"/>
        <v>0.71500000000000008</v>
      </c>
    </row>
    <row r="30" spans="2:19">
      <c r="B30" s="751">
        <f t="shared" si="2"/>
        <v>2012</v>
      </c>
      <c r="C30" s="752">
        <f t="shared" si="3"/>
        <v>0</v>
      </c>
      <c r="D30" s="753">
        <f t="shared" si="0"/>
        <v>1</v>
      </c>
      <c r="E30" s="753">
        <f t="shared" si="0"/>
        <v>0</v>
      </c>
      <c r="F30" s="753">
        <f t="shared" si="0"/>
        <v>0</v>
      </c>
      <c r="G30" s="753">
        <f t="shared" si="0"/>
        <v>0</v>
      </c>
      <c r="H30" s="754">
        <f t="shared" si="4"/>
        <v>1</v>
      </c>
      <c r="I30" s="752">
        <f t="shared" si="5"/>
        <v>0.2</v>
      </c>
      <c r="J30" s="753">
        <f t="shared" si="1"/>
        <v>0.3</v>
      </c>
      <c r="K30" s="753">
        <f t="shared" si="1"/>
        <v>0.25</v>
      </c>
      <c r="L30" s="753">
        <f t="shared" si="1"/>
        <v>0.05</v>
      </c>
      <c r="M30" s="753">
        <f t="shared" si="1"/>
        <v>0.2</v>
      </c>
      <c r="N30" s="754">
        <f t="shared" si="6"/>
        <v>1</v>
      </c>
      <c r="O30" s="755"/>
      <c r="R30" s="749">
        <f t="shared" si="7"/>
        <v>0.8</v>
      </c>
      <c r="S30" s="750">
        <f t="shared" si="8"/>
        <v>0.71500000000000008</v>
      </c>
    </row>
    <row r="31" spans="2:19">
      <c r="B31" s="751">
        <f t="shared" si="2"/>
        <v>2013</v>
      </c>
      <c r="C31" s="752">
        <f t="shared" si="3"/>
        <v>0</v>
      </c>
      <c r="D31" s="753">
        <f t="shared" si="0"/>
        <v>1</v>
      </c>
      <c r="E31" s="753">
        <f t="shared" si="0"/>
        <v>0</v>
      </c>
      <c r="F31" s="753">
        <f t="shared" si="0"/>
        <v>0</v>
      </c>
      <c r="G31" s="753">
        <f t="shared" si="0"/>
        <v>0</v>
      </c>
      <c r="H31" s="754">
        <f t="shared" si="4"/>
        <v>1</v>
      </c>
      <c r="I31" s="752">
        <f t="shared" si="5"/>
        <v>0.2</v>
      </c>
      <c r="J31" s="753">
        <f t="shared" si="1"/>
        <v>0.3</v>
      </c>
      <c r="K31" s="753">
        <f t="shared" si="1"/>
        <v>0.25</v>
      </c>
      <c r="L31" s="753">
        <f t="shared" si="1"/>
        <v>0.05</v>
      </c>
      <c r="M31" s="753">
        <f t="shared" si="1"/>
        <v>0.2</v>
      </c>
      <c r="N31" s="754">
        <f t="shared" si="6"/>
        <v>1</v>
      </c>
      <c r="O31" s="755"/>
      <c r="R31" s="749">
        <f t="shared" si="7"/>
        <v>0.8</v>
      </c>
      <c r="S31" s="750">
        <f t="shared" si="8"/>
        <v>0.71500000000000008</v>
      </c>
    </row>
    <row r="32" spans="2:19">
      <c r="B32" s="751">
        <f t="shared" si="2"/>
        <v>2014</v>
      </c>
      <c r="C32" s="752">
        <f t="shared" si="3"/>
        <v>0</v>
      </c>
      <c r="D32" s="753">
        <f t="shared" si="0"/>
        <v>1</v>
      </c>
      <c r="E32" s="753">
        <f t="shared" si="0"/>
        <v>0</v>
      </c>
      <c r="F32" s="753">
        <f t="shared" si="0"/>
        <v>0</v>
      </c>
      <c r="G32" s="753">
        <f t="shared" si="0"/>
        <v>0</v>
      </c>
      <c r="H32" s="754">
        <f t="shared" si="4"/>
        <v>1</v>
      </c>
      <c r="I32" s="752">
        <f t="shared" si="5"/>
        <v>0.2</v>
      </c>
      <c r="J32" s="753">
        <f t="shared" si="1"/>
        <v>0.3</v>
      </c>
      <c r="K32" s="753">
        <f t="shared" si="1"/>
        <v>0.25</v>
      </c>
      <c r="L32" s="753">
        <f t="shared" si="1"/>
        <v>0.05</v>
      </c>
      <c r="M32" s="753">
        <f t="shared" si="1"/>
        <v>0.2</v>
      </c>
      <c r="N32" s="754">
        <f t="shared" si="6"/>
        <v>1</v>
      </c>
      <c r="O32" s="755"/>
      <c r="R32" s="749">
        <f t="shared" si="7"/>
        <v>0.8</v>
      </c>
      <c r="S32" s="750">
        <f t="shared" si="8"/>
        <v>0.71500000000000008</v>
      </c>
    </row>
    <row r="33" spans="2:19">
      <c r="B33" s="751">
        <f t="shared" si="2"/>
        <v>2015</v>
      </c>
      <c r="C33" s="752">
        <f t="shared" si="3"/>
        <v>0</v>
      </c>
      <c r="D33" s="753">
        <f t="shared" si="0"/>
        <v>1</v>
      </c>
      <c r="E33" s="753">
        <f t="shared" si="0"/>
        <v>0</v>
      </c>
      <c r="F33" s="753">
        <f t="shared" si="0"/>
        <v>0</v>
      </c>
      <c r="G33" s="753">
        <f t="shared" si="0"/>
        <v>0</v>
      </c>
      <c r="H33" s="754">
        <f t="shared" si="4"/>
        <v>1</v>
      </c>
      <c r="I33" s="752">
        <f t="shared" si="5"/>
        <v>0.2</v>
      </c>
      <c r="J33" s="753">
        <f t="shared" si="1"/>
        <v>0.3</v>
      </c>
      <c r="K33" s="753">
        <f t="shared" si="1"/>
        <v>0.25</v>
      </c>
      <c r="L33" s="753">
        <f t="shared" si="1"/>
        <v>0.05</v>
      </c>
      <c r="M33" s="753">
        <f t="shared" si="1"/>
        <v>0.2</v>
      </c>
      <c r="N33" s="754">
        <f t="shared" si="6"/>
        <v>1</v>
      </c>
      <c r="O33" s="755"/>
      <c r="R33" s="749">
        <f t="shared" si="7"/>
        <v>0.8</v>
      </c>
      <c r="S33" s="750">
        <f t="shared" si="8"/>
        <v>0.71500000000000008</v>
      </c>
    </row>
    <row r="34" spans="2:19">
      <c r="B34" s="751">
        <f t="shared" si="2"/>
        <v>2016</v>
      </c>
      <c r="C34" s="752">
        <f t="shared" si="3"/>
        <v>0</v>
      </c>
      <c r="D34" s="753">
        <f t="shared" si="3"/>
        <v>1</v>
      </c>
      <c r="E34" s="753">
        <f t="shared" si="3"/>
        <v>0</v>
      </c>
      <c r="F34" s="753">
        <f t="shared" si="3"/>
        <v>0</v>
      </c>
      <c r="G34" s="753">
        <f t="shared" si="3"/>
        <v>0</v>
      </c>
      <c r="H34" s="754">
        <f t="shared" si="4"/>
        <v>1</v>
      </c>
      <c r="I34" s="752">
        <f t="shared" si="5"/>
        <v>0.2</v>
      </c>
      <c r="J34" s="753">
        <f t="shared" si="5"/>
        <v>0.3</v>
      </c>
      <c r="K34" s="753">
        <f t="shared" si="5"/>
        <v>0.25</v>
      </c>
      <c r="L34" s="753">
        <f t="shared" si="5"/>
        <v>0.05</v>
      </c>
      <c r="M34" s="753">
        <f t="shared" si="5"/>
        <v>0.2</v>
      </c>
      <c r="N34" s="754">
        <f t="shared" si="6"/>
        <v>1</v>
      </c>
      <c r="O34" s="755"/>
      <c r="R34" s="749">
        <f t="shared" si="7"/>
        <v>0.8</v>
      </c>
      <c r="S34" s="750">
        <f t="shared" si="8"/>
        <v>0.71500000000000008</v>
      </c>
    </row>
    <row r="35" spans="2:19">
      <c r="B35" s="751">
        <f t="shared" si="2"/>
        <v>2017</v>
      </c>
      <c r="C35" s="752">
        <f t="shared" si="3"/>
        <v>0</v>
      </c>
      <c r="D35" s="753">
        <f t="shared" si="3"/>
        <v>1</v>
      </c>
      <c r="E35" s="753">
        <f t="shared" si="3"/>
        <v>0</v>
      </c>
      <c r="F35" s="753">
        <f t="shared" si="3"/>
        <v>0</v>
      </c>
      <c r="G35" s="753">
        <f t="shared" si="3"/>
        <v>0</v>
      </c>
      <c r="H35" s="754">
        <f t="shared" si="4"/>
        <v>1</v>
      </c>
      <c r="I35" s="752">
        <f t="shared" si="5"/>
        <v>0.2</v>
      </c>
      <c r="J35" s="753">
        <f t="shared" si="5"/>
        <v>0.3</v>
      </c>
      <c r="K35" s="753">
        <f t="shared" si="5"/>
        <v>0.25</v>
      </c>
      <c r="L35" s="753">
        <f t="shared" si="5"/>
        <v>0.05</v>
      </c>
      <c r="M35" s="753">
        <f t="shared" si="5"/>
        <v>0.2</v>
      </c>
      <c r="N35" s="754">
        <f t="shared" si="6"/>
        <v>1</v>
      </c>
      <c r="O35" s="755"/>
      <c r="R35" s="749">
        <f t="shared" si="7"/>
        <v>0.8</v>
      </c>
      <c r="S35" s="750">
        <f t="shared" si="8"/>
        <v>0.71500000000000008</v>
      </c>
    </row>
    <row r="36" spans="2:19">
      <c r="B36" s="751">
        <f t="shared" si="2"/>
        <v>2018</v>
      </c>
      <c r="C36" s="752">
        <f t="shared" si="3"/>
        <v>0</v>
      </c>
      <c r="D36" s="753">
        <f t="shared" si="3"/>
        <v>1</v>
      </c>
      <c r="E36" s="753">
        <f t="shared" si="3"/>
        <v>0</v>
      </c>
      <c r="F36" s="753">
        <f t="shared" si="3"/>
        <v>0</v>
      </c>
      <c r="G36" s="753">
        <f t="shared" si="3"/>
        <v>0</v>
      </c>
      <c r="H36" s="754">
        <f t="shared" si="4"/>
        <v>1</v>
      </c>
      <c r="I36" s="752">
        <f t="shared" si="5"/>
        <v>0.2</v>
      </c>
      <c r="J36" s="753">
        <f t="shared" si="5"/>
        <v>0.3</v>
      </c>
      <c r="K36" s="753">
        <f t="shared" si="5"/>
        <v>0.25</v>
      </c>
      <c r="L36" s="753">
        <f t="shared" si="5"/>
        <v>0.05</v>
      </c>
      <c r="M36" s="753">
        <f t="shared" si="5"/>
        <v>0.2</v>
      </c>
      <c r="N36" s="754">
        <f t="shared" si="6"/>
        <v>1</v>
      </c>
      <c r="O36" s="755"/>
      <c r="R36" s="749">
        <f t="shared" si="7"/>
        <v>0.8</v>
      </c>
      <c r="S36" s="750">
        <f t="shared" si="8"/>
        <v>0.71500000000000008</v>
      </c>
    </row>
    <row r="37" spans="2:19">
      <c r="B37" s="751">
        <f t="shared" si="2"/>
        <v>2019</v>
      </c>
      <c r="C37" s="752">
        <f t="shared" si="3"/>
        <v>0</v>
      </c>
      <c r="D37" s="753">
        <f t="shared" si="3"/>
        <v>1</v>
      </c>
      <c r="E37" s="753">
        <f t="shared" si="3"/>
        <v>0</v>
      </c>
      <c r="F37" s="753">
        <f t="shared" si="3"/>
        <v>0</v>
      </c>
      <c r="G37" s="753">
        <f t="shared" si="3"/>
        <v>0</v>
      </c>
      <c r="H37" s="754">
        <f t="shared" si="4"/>
        <v>1</v>
      </c>
      <c r="I37" s="752">
        <f t="shared" si="5"/>
        <v>0.2</v>
      </c>
      <c r="J37" s="753">
        <f t="shared" si="5"/>
        <v>0.3</v>
      </c>
      <c r="K37" s="753">
        <f t="shared" si="5"/>
        <v>0.25</v>
      </c>
      <c r="L37" s="753">
        <f t="shared" si="5"/>
        <v>0.05</v>
      </c>
      <c r="M37" s="753">
        <f t="shared" si="5"/>
        <v>0.2</v>
      </c>
      <c r="N37" s="754">
        <f t="shared" si="6"/>
        <v>1</v>
      </c>
      <c r="O37" s="755"/>
      <c r="R37" s="749">
        <f t="shared" si="7"/>
        <v>0.8</v>
      </c>
      <c r="S37" s="750">
        <f t="shared" si="8"/>
        <v>0.71500000000000008</v>
      </c>
    </row>
    <row r="38" spans="2:19">
      <c r="B38" s="751">
        <f t="shared" si="2"/>
        <v>2020</v>
      </c>
      <c r="C38" s="752">
        <f t="shared" si="3"/>
        <v>0</v>
      </c>
      <c r="D38" s="753">
        <f t="shared" si="3"/>
        <v>1</v>
      </c>
      <c r="E38" s="753">
        <f t="shared" si="3"/>
        <v>0</v>
      </c>
      <c r="F38" s="753">
        <f t="shared" si="3"/>
        <v>0</v>
      </c>
      <c r="G38" s="753">
        <f t="shared" si="3"/>
        <v>0</v>
      </c>
      <c r="H38" s="754">
        <f t="shared" si="4"/>
        <v>1</v>
      </c>
      <c r="I38" s="752">
        <f t="shared" si="5"/>
        <v>0.2</v>
      </c>
      <c r="J38" s="753">
        <f t="shared" si="5"/>
        <v>0.3</v>
      </c>
      <c r="K38" s="753">
        <f t="shared" si="5"/>
        <v>0.25</v>
      </c>
      <c r="L38" s="753">
        <f t="shared" si="5"/>
        <v>0.05</v>
      </c>
      <c r="M38" s="753">
        <f t="shared" si="5"/>
        <v>0.2</v>
      </c>
      <c r="N38" s="754">
        <f t="shared" si="6"/>
        <v>1</v>
      </c>
      <c r="O38" s="755"/>
      <c r="R38" s="749">
        <f t="shared" si="7"/>
        <v>0.8</v>
      </c>
      <c r="S38" s="750">
        <f t="shared" si="8"/>
        <v>0.71500000000000008</v>
      </c>
    </row>
    <row r="39" spans="2:19">
      <c r="B39" s="751">
        <f t="shared" si="2"/>
        <v>2021</v>
      </c>
      <c r="C39" s="752">
        <f t="shared" si="3"/>
        <v>0</v>
      </c>
      <c r="D39" s="753">
        <f t="shared" si="3"/>
        <v>1</v>
      </c>
      <c r="E39" s="753">
        <f t="shared" si="3"/>
        <v>0</v>
      </c>
      <c r="F39" s="753">
        <f t="shared" si="3"/>
        <v>0</v>
      </c>
      <c r="G39" s="753">
        <f t="shared" si="3"/>
        <v>0</v>
      </c>
      <c r="H39" s="754">
        <f t="shared" si="4"/>
        <v>1</v>
      </c>
      <c r="I39" s="752">
        <f t="shared" si="5"/>
        <v>0.2</v>
      </c>
      <c r="J39" s="753">
        <f t="shared" si="5"/>
        <v>0.3</v>
      </c>
      <c r="K39" s="753">
        <f t="shared" si="5"/>
        <v>0.25</v>
      </c>
      <c r="L39" s="753">
        <f t="shared" si="5"/>
        <v>0.05</v>
      </c>
      <c r="M39" s="753">
        <f t="shared" si="5"/>
        <v>0.2</v>
      </c>
      <c r="N39" s="754">
        <f t="shared" si="6"/>
        <v>1</v>
      </c>
      <c r="O39" s="755"/>
      <c r="R39" s="749">
        <f t="shared" si="7"/>
        <v>0.8</v>
      </c>
      <c r="S39" s="750">
        <f t="shared" si="8"/>
        <v>0.71500000000000008</v>
      </c>
    </row>
    <row r="40" spans="2:19">
      <c r="B40" s="751">
        <f t="shared" si="2"/>
        <v>2022</v>
      </c>
      <c r="C40" s="752">
        <f t="shared" si="3"/>
        <v>0</v>
      </c>
      <c r="D40" s="753">
        <f t="shared" si="3"/>
        <v>1</v>
      </c>
      <c r="E40" s="753">
        <f t="shared" si="3"/>
        <v>0</v>
      </c>
      <c r="F40" s="753">
        <f t="shared" si="3"/>
        <v>0</v>
      </c>
      <c r="G40" s="753">
        <f t="shared" si="3"/>
        <v>0</v>
      </c>
      <c r="H40" s="754">
        <f t="shared" si="4"/>
        <v>1</v>
      </c>
      <c r="I40" s="752">
        <f t="shared" si="5"/>
        <v>0.2</v>
      </c>
      <c r="J40" s="753">
        <f t="shared" si="5"/>
        <v>0.3</v>
      </c>
      <c r="K40" s="753">
        <f t="shared" si="5"/>
        <v>0.25</v>
      </c>
      <c r="L40" s="753">
        <f t="shared" si="5"/>
        <v>0.05</v>
      </c>
      <c r="M40" s="753">
        <f t="shared" si="5"/>
        <v>0.2</v>
      </c>
      <c r="N40" s="754">
        <f t="shared" si="6"/>
        <v>1</v>
      </c>
      <c r="O40" s="755"/>
      <c r="R40" s="749">
        <f t="shared" si="7"/>
        <v>0.8</v>
      </c>
      <c r="S40" s="750">
        <f t="shared" si="8"/>
        <v>0.71500000000000008</v>
      </c>
    </row>
    <row r="41" spans="2:19">
      <c r="B41" s="751">
        <f t="shared" si="2"/>
        <v>2023</v>
      </c>
      <c r="C41" s="752">
        <f t="shared" si="3"/>
        <v>0</v>
      </c>
      <c r="D41" s="753">
        <f t="shared" si="3"/>
        <v>1</v>
      </c>
      <c r="E41" s="753">
        <f t="shared" si="3"/>
        <v>0</v>
      </c>
      <c r="F41" s="753">
        <f t="shared" si="3"/>
        <v>0</v>
      </c>
      <c r="G41" s="753">
        <f t="shared" si="3"/>
        <v>0</v>
      </c>
      <c r="H41" s="754">
        <f t="shared" si="4"/>
        <v>1</v>
      </c>
      <c r="I41" s="752">
        <f t="shared" si="5"/>
        <v>0.2</v>
      </c>
      <c r="J41" s="753">
        <f t="shared" si="5"/>
        <v>0.3</v>
      </c>
      <c r="K41" s="753">
        <f t="shared" si="5"/>
        <v>0.25</v>
      </c>
      <c r="L41" s="753">
        <f t="shared" si="5"/>
        <v>0.05</v>
      </c>
      <c r="M41" s="753">
        <f t="shared" si="5"/>
        <v>0.2</v>
      </c>
      <c r="N41" s="754">
        <f t="shared" si="6"/>
        <v>1</v>
      </c>
      <c r="O41" s="755"/>
      <c r="R41" s="749">
        <f t="shared" si="7"/>
        <v>0.8</v>
      </c>
      <c r="S41" s="750">
        <f t="shared" si="8"/>
        <v>0.71500000000000008</v>
      </c>
    </row>
    <row r="42" spans="2:19">
      <c r="B42" s="751">
        <f t="shared" si="2"/>
        <v>2024</v>
      </c>
      <c r="C42" s="752">
        <f t="shared" si="3"/>
        <v>0</v>
      </c>
      <c r="D42" s="753">
        <f t="shared" si="3"/>
        <v>1</v>
      </c>
      <c r="E42" s="753">
        <f t="shared" si="3"/>
        <v>0</v>
      </c>
      <c r="F42" s="753">
        <f t="shared" si="3"/>
        <v>0</v>
      </c>
      <c r="G42" s="753">
        <f t="shared" si="3"/>
        <v>0</v>
      </c>
      <c r="H42" s="754">
        <f t="shared" si="4"/>
        <v>1</v>
      </c>
      <c r="I42" s="752">
        <f t="shared" si="5"/>
        <v>0.2</v>
      </c>
      <c r="J42" s="753">
        <f t="shared" si="5"/>
        <v>0.3</v>
      </c>
      <c r="K42" s="753">
        <f t="shared" si="5"/>
        <v>0.25</v>
      </c>
      <c r="L42" s="753">
        <f t="shared" si="5"/>
        <v>0.05</v>
      </c>
      <c r="M42" s="753">
        <f t="shared" si="5"/>
        <v>0.2</v>
      </c>
      <c r="N42" s="754">
        <f t="shared" si="6"/>
        <v>1</v>
      </c>
      <c r="O42" s="755"/>
      <c r="R42" s="749">
        <f t="shared" si="7"/>
        <v>0.8</v>
      </c>
      <c r="S42" s="750">
        <f t="shared" si="8"/>
        <v>0.71500000000000008</v>
      </c>
    </row>
    <row r="43" spans="2:19">
      <c r="B43" s="751">
        <f t="shared" si="2"/>
        <v>2025</v>
      </c>
      <c r="C43" s="752">
        <f t="shared" si="3"/>
        <v>0</v>
      </c>
      <c r="D43" s="753">
        <f t="shared" si="3"/>
        <v>1</v>
      </c>
      <c r="E43" s="753">
        <f t="shared" si="3"/>
        <v>0</v>
      </c>
      <c r="F43" s="753">
        <f t="shared" si="3"/>
        <v>0</v>
      </c>
      <c r="G43" s="753">
        <f t="shared" si="3"/>
        <v>0</v>
      </c>
      <c r="H43" s="754">
        <f t="shared" si="4"/>
        <v>1</v>
      </c>
      <c r="I43" s="752">
        <f t="shared" si="5"/>
        <v>0.2</v>
      </c>
      <c r="J43" s="753">
        <f t="shared" si="5"/>
        <v>0.3</v>
      </c>
      <c r="K43" s="753">
        <f t="shared" si="5"/>
        <v>0.25</v>
      </c>
      <c r="L43" s="753">
        <f t="shared" si="5"/>
        <v>0.05</v>
      </c>
      <c r="M43" s="753">
        <f t="shared" si="5"/>
        <v>0.2</v>
      </c>
      <c r="N43" s="754">
        <f t="shared" si="6"/>
        <v>1</v>
      </c>
      <c r="O43" s="755"/>
      <c r="R43" s="749">
        <f t="shared" si="7"/>
        <v>0.8</v>
      </c>
      <c r="S43" s="750">
        <f t="shared" si="8"/>
        <v>0.71500000000000008</v>
      </c>
    </row>
    <row r="44" spans="2:19">
      <c r="B44" s="751">
        <f t="shared" si="2"/>
        <v>2026</v>
      </c>
      <c r="C44" s="752">
        <f t="shared" si="3"/>
        <v>0</v>
      </c>
      <c r="D44" s="753">
        <f t="shared" si="3"/>
        <v>1</v>
      </c>
      <c r="E44" s="753">
        <f t="shared" si="3"/>
        <v>0</v>
      </c>
      <c r="F44" s="753">
        <f t="shared" si="3"/>
        <v>0</v>
      </c>
      <c r="G44" s="753">
        <f t="shared" si="3"/>
        <v>0</v>
      </c>
      <c r="H44" s="754">
        <f t="shared" si="4"/>
        <v>1</v>
      </c>
      <c r="I44" s="752">
        <f t="shared" si="5"/>
        <v>0.2</v>
      </c>
      <c r="J44" s="753">
        <f t="shared" si="5"/>
        <v>0.3</v>
      </c>
      <c r="K44" s="753">
        <f t="shared" si="5"/>
        <v>0.25</v>
      </c>
      <c r="L44" s="753">
        <f t="shared" si="5"/>
        <v>0.05</v>
      </c>
      <c r="M44" s="753">
        <f t="shared" si="5"/>
        <v>0.2</v>
      </c>
      <c r="N44" s="754">
        <f t="shared" si="6"/>
        <v>1</v>
      </c>
      <c r="O44" s="755"/>
      <c r="R44" s="749">
        <f t="shared" si="7"/>
        <v>0.8</v>
      </c>
      <c r="S44" s="750">
        <f t="shared" si="8"/>
        <v>0.71500000000000008</v>
      </c>
    </row>
    <row r="45" spans="2:19">
      <c r="B45" s="751">
        <f t="shared" si="2"/>
        <v>2027</v>
      </c>
      <c r="C45" s="752">
        <f t="shared" si="3"/>
        <v>0</v>
      </c>
      <c r="D45" s="753">
        <f t="shared" si="3"/>
        <v>1</v>
      </c>
      <c r="E45" s="753">
        <f t="shared" si="3"/>
        <v>0</v>
      </c>
      <c r="F45" s="753">
        <f t="shared" si="3"/>
        <v>0</v>
      </c>
      <c r="G45" s="753">
        <f t="shared" si="3"/>
        <v>0</v>
      </c>
      <c r="H45" s="754">
        <f t="shared" si="4"/>
        <v>1</v>
      </c>
      <c r="I45" s="752">
        <f t="shared" si="5"/>
        <v>0.2</v>
      </c>
      <c r="J45" s="753">
        <f t="shared" si="5"/>
        <v>0.3</v>
      </c>
      <c r="K45" s="753">
        <f t="shared" si="5"/>
        <v>0.25</v>
      </c>
      <c r="L45" s="753">
        <f t="shared" si="5"/>
        <v>0.05</v>
      </c>
      <c r="M45" s="753">
        <f t="shared" si="5"/>
        <v>0.2</v>
      </c>
      <c r="N45" s="754">
        <f t="shared" si="6"/>
        <v>1</v>
      </c>
      <c r="O45" s="755"/>
      <c r="R45" s="749">
        <f t="shared" si="7"/>
        <v>0.8</v>
      </c>
      <c r="S45" s="750">
        <f t="shared" si="8"/>
        <v>0.71500000000000008</v>
      </c>
    </row>
    <row r="46" spans="2:19">
      <c r="B46" s="751">
        <f t="shared" si="2"/>
        <v>2028</v>
      </c>
      <c r="C46" s="752">
        <f t="shared" si="3"/>
        <v>0</v>
      </c>
      <c r="D46" s="753">
        <f t="shared" si="3"/>
        <v>1</v>
      </c>
      <c r="E46" s="753">
        <f t="shared" si="3"/>
        <v>0</v>
      </c>
      <c r="F46" s="753">
        <f t="shared" si="3"/>
        <v>0</v>
      </c>
      <c r="G46" s="753">
        <f t="shared" si="3"/>
        <v>0</v>
      </c>
      <c r="H46" s="754">
        <f t="shared" si="4"/>
        <v>1</v>
      </c>
      <c r="I46" s="752">
        <f t="shared" si="5"/>
        <v>0.2</v>
      </c>
      <c r="J46" s="753">
        <f t="shared" si="5"/>
        <v>0.3</v>
      </c>
      <c r="K46" s="753">
        <f t="shared" si="5"/>
        <v>0.25</v>
      </c>
      <c r="L46" s="753">
        <f t="shared" si="5"/>
        <v>0.05</v>
      </c>
      <c r="M46" s="753">
        <f t="shared" si="5"/>
        <v>0.2</v>
      </c>
      <c r="N46" s="754">
        <f t="shared" si="6"/>
        <v>1</v>
      </c>
      <c r="O46" s="755"/>
      <c r="R46" s="749">
        <f t="shared" si="7"/>
        <v>0.8</v>
      </c>
      <c r="S46" s="750">
        <f t="shared" si="8"/>
        <v>0.71500000000000008</v>
      </c>
    </row>
    <row r="47" spans="2:19">
      <c r="B47" s="751">
        <f t="shared" si="2"/>
        <v>2029</v>
      </c>
      <c r="C47" s="752">
        <f t="shared" si="3"/>
        <v>0</v>
      </c>
      <c r="D47" s="753">
        <f t="shared" si="3"/>
        <v>1</v>
      </c>
      <c r="E47" s="753">
        <f t="shared" si="3"/>
        <v>0</v>
      </c>
      <c r="F47" s="753">
        <f t="shared" si="3"/>
        <v>0</v>
      </c>
      <c r="G47" s="753">
        <f t="shared" si="3"/>
        <v>0</v>
      </c>
      <c r="H47" s="754">
        <f t="shared" si="4"/>
        <v>1</v>
      </c>
      <c r="I47" s="752">
        <f t="shared" si="5"/>
        <v>0.2</v>
      </c>
      <c r="J47" s="753">
        <f t="shared" si="5"/>
        <v>0.3</v>
      </c>
      <c r="K47" s="753">
        <f t="shared" si="5"/>
        <v>0.25</v>
      </c>
      <c r="L47" s="753">
        <f t="shared" si="5"/>
        <v>0.05</v>
      </c>
      <c r="M47" s="753">
        <f t="shared" si="5"/>
        <v>0.2</v>
      </c>
      <c r="N47" s="754">
        <f t="shared" si="6"/>
        <v>1</v>
      </c>
      <c r="O47" s="755"/>
      <c r="R47" s="749">
        <f t="shared" si="7"/>
        <v>0.8</v>
      </c>
      <c r="S47" s="750">
        <f t="shared" si="8"/>
        <v>0.71500000000000008</v>
      </c>
    </row>
    <row r="48" spans="2:19">
      <c r="B48" s="751">
        <f t="shared" si="2"/>
        <v>2030</v>
      </c>
      <c r="C48" s="752">
        <f t="shared" si="3"/>
        <v>0</v>
      </c>
      <c r="D48" s="753">
        <f t="shared" si="3"/>
        <v>1</v>
      </c>
      <c r="E48" s="753">
        <f t="shared" si="3"/>
        <v>0</v>
      </c>
      <c r="F48" s="753">
        <f t="shared" si="3"/>
        <v>0</v>
      </c>
      <c r="G48" s="753">
        <f t="shared" si="3"/>
        <v>0</v>
      </c>
      <c r="H48" s="754">
        <f t="shared" si="4"/>
        <v>1</v>
      </c>
      <c r="I48" s="752">
        <f t="shared" si="5"/>
        <v>0.2</v>
      </c>
      <c r="J48" s="753">
        <f t="shared" si="5"/>
        <v>0.3</v>
      </c>
      <c r="K48" s="753">
        <f t="shared" si="5"/>
        <v>0.25</v>
      </c>
      <c r="L48" s="753">
        <f t="shared" si="5"/>
        <v>0.05</v>
      </c>
      <c r="M48" s="753">
        <f t="shared" si="5"/>
        <v>0.2</v>
      </c>
      <c r="N48" s="754">
        <f t="shared" si="6"/>
        <v>1</v>
      </c>
      <c r="O48" s="755"/>
      <c r="R48" s="749">
        <f t="shared" si="7"/>
        <v>0.8</v>
      </c>
      <c r="S48" s="750">
        <f t="shared" si="8"/>
        <v>0.71500000000000008</v>
      </c>
    </row>
    <row r="49" spans="2:19">
      <c r="B49" s="751">
        <f t="shared" si="2"/>
        <v>2031</v>
      </c>
      <c r="C49" s="752">
        <f t="shared" si="3"/>
        <v>0</v>
      </c>
      <c r="D49" s="753">
        <f t="shared" si="3"/>
        <v>1</v>
      </c>
      <c r="E49" s="753">
        <f t="shared" si="3"/>
        <v>0</v>
      </c>
      <c r="F49" s="753">
        <f t="shared" si="3"/>
        <v>0</v>
      </c>
      <c r="G49" s="753">
        <f t="shared" si="3"/>
        <v>0</v>
      </c>
      <c r="H49" s="754">
        <f t="shared" si="4"/>
        <v>1</v>
      </c>
      <c r="I49" s="752">
        <f t="shared" si="5"/>
        <v>0.2</v>
      </c>
      <c r="J49" s="753">
        <f t="shared" si="5"/>
        <v>0.3</v>
      </c>
      <c r="K49" s="753">
        <f t="shared" si="5"/>
        <v>0.25</v>
      </c>
      <c r="L49" s="753">
        <f t="shared" si="5"/>
        <v>0.05</v>
      </c>
      <c r="M49" s="753">
        <f t="shared" si="5"/>
        <v>0.2</v>
      </c>
      <c r="N49" s="754">
        <f t="shared" si="6"/>
        <v>1</v>
      </c>
      <c r="O49" s="755"/>
      <c r="R49" s="749">
        <f t="shared" si="7"/>
        <v>0.8</v>
      </c>
      <c r="S49" s="750">
        <f t="shared" si="8"/>
        <v>0.71500000000000008</v>
      </c>
    </row>
    <row r="50" spans="2:19">
      <c r="B50" s="751">
        <f t="shared" si="2"/>
        <v>2032</v>
      </c>
      <c r="C50" s="752">
        <f t="shared" si="3"/>
        <v>0</v>
      </c>
      <c r="D50" s="753">
        <f t="shared" si="3"/>
        <v>1</v>
      </c>
      <c r="E50" s="753">
        <f t="shared" si="3"/>
        <v>0</v>
      </c>
      <c r="F50" s="753">
        <f t="shared" si="3"/>
        <v>0</v>
      </c>
      <c r="G50" s="753">
        <f t="shared" si="3"/>
        <v>0</v>
      </c>
      <c r="H50" s="754">
        <f t="shared" si="4"/>
        <v>1</v>
      </c>
      <c r="I50" s="752">
        <f t="shared" si="5"/>
        <v>0.2</v>
      </c>
      <c r="J50" s="753">
        <f t="shared" si="5"/>
        <v>0.3</v>
      </c>
      <c r="K50" s="753">
        <f t="shared" si="5"/>
        <v>0.25</v>
      </c>
      <c r="L50" s="753">
        <f t="shared" si="5"/>
        <v>0.05</v>
      </c>
      <c r="M50" s="753">
        <f t="shared" si="5"/>
        <v>0.2</v>
      </c>
      <c r="N50" s="754">
        <f t="shared" si="6"/>
        <v>1</v>
      </c>
      <c r="O50" s="755"/>
      <c r="R50" s="749">
        <f t="shared" si="7"/>
        <v>0.8</v>
      </c>
      <c r="S50" s="750">
        <f t="shared" si="8"/>
        <v>0.71500000000000008</v>
      </c>
    </row>
    <row r="51" spans="2:19">
      <c r="B51" s="751">
        <f t="shared" ref="B51:B82" si="9">B50+1</f>
        <v>2033</v>
      </c>
      <c r="C51" s="752">
        <f t="shared" ref="C51:G98" si="10">C$16</f>
        <v>0</v>
      </c>
      <c r="D51" s="753">
        <f t="shared" si="10"/>
        <v>1</v>
      </c>
      <c r="E51" s="753">
        <f t="shared" si="10"/>
        <v>0</v>
      </c>
      <c r="F51" s="753">
        <f t="shared" si="10"/>
        <v>0</v>
      </c>
      <c r="G51" s="753">
        <f t="shared" si="10"/>
        <v>0</v>
      </c>
      <c r="H51" s="754">
        <f t="shared" si="4"/>
        <v>1</v>
      </c>
      <c r="I51" s="752">
        <f t="shared" ref="I51:M98" si="11">I$16</f>
        <v>0.2</v>
      </c>
      <c r="J51" s="753">
        <f t="shared" si="11"/>
        <v>0.3</v>
      </c>
      <c r="K51" s="753">
        <f t="shared" si="11"/>
        <v>0.25</v>
      </c>
      <c r="L51" s="753">
        <f t="shared" si="11"/>
        <v>0.05</v>
      </c>
      <c r="M51" s="753">
        <f t="shared" si="11"/>
        <v>0.2</v>
      </c>
      <c r="N51" s="754">
        <f t="shared" si="6"/>
        <v>1</v>
      </c>
      <c r="O51" s="755"/>
      <c r="R51" s="749">
        <f t="shared" si="7"/>
        <v>0.8</v>
      </c>
      <c r="S51" s="750">
        <f t="shared" si="8"/>
        <v>0.71500000000000008</v>
      </c>
    </row>
    <row r="52" spans="2:19">
      <c r="B52" s="751">
        <f t="shared" si="9"/>
        <v>2034</v>
      </c>
      <c r="C52" s="752">
        <f t="shared" si="10"/>
        <v>0</v>
      </c>
      <c r="D52" s="753">
        <f t="shared" si="10"/>
        <v>1</v>
      </c>
      <c r="E52" s="753">
        <f t="shared" si="10"/>
        <v>0</v>
      </c>
      <c r="F52" s="753">
        <f t="shared" si="10"/>
        <v>0</v>
      </c>
      <c r="G52" s="753">
        <f t="shared" si="10"/>
        <v>0</v>
      </c>
      <c r="H52" s="754">
        <f t="shared" si="4"/>
        <v>1</v>
      </c>
      <c r="I52" s="752">
        <f t="shared" si="11"/>
        <v>0.2</v>
      </c>
      <c r="J52" s="753">
        <f t="shared" si="11"/>
        <v>0.3</v>
      </c>
      <c r="K52" s="753">
        <f t="shared" si="11"/>
        <v>0.25</v>
      </c>
      <c r="L52" s="753">
        <f t="shared" si="11"/>
        <v>0.05</v>
      </c>
      <c r="M52" s="753">
        <f t="shared" si="11"/>
        <v>0.2</v>
      </c>
      <c r="N52" s="754">
        <f t="shared" si="6"/>
        <v>1</v>
      </c>
      <c r="O52" s="755"/>
      <c r="R52" s="749">
        <f t="shared" si="7"/>
        <v>0.8</v>
      </c>
      <c r="S52" s="750">
        <f t="shared" si="8"/>
        <v>0.71500000000000008</v>
      </c>
    </row>
    <row r="53" spans="2:19">
      <c r="B53" s="751">
        <f t="shared" si="9"/>
        <v>2035</v>
      </c>
      <c r="C53" s="752">
        <f t="shared" si="10"/>
        <v>0</v>
      </c>
      <c r="D53" s="753">
        <f t="shared" si="10"/>
        <v>1</v>
      </c>
      <c r="E53" s="753">
        <f t="shared" si="10"/>
        <v>0</v>
      </c>
      <c r="F53" s="753">
        <f t="shared" si="10"/>
        <v>0</v>
      </c>
      <c r="G53" s="753">
        <f t="shared" si="10"/>
        <v>0</v>
      </c>
      <c r="H53" s="754">
        <f t="shared" si="4"/>
        <v>1</v>
      </c>
      <c r="I53" s="752">
        <f t="shared" si="11"/>
        <v>0.2</v>
      </c>
      <c r="J53" s="753">
        <f t="shared" si="11"/>
        <v>0.3</v>
      </c>
      <c r="K53" s="753">
        <f t="shared" si="11"/>
        <v>0.25</v>
      </c>
      <c r="L53" s="753">
        <f t="shared" si="11"/>
        <v>0.05</v>
      </c>
      <c r="M53" s="753">
        <f t="shared" si="11"/>
        <v>0.2</v>
      </c>
      <c r="N53" s="754">
        <f t="shared" si="6"/>
        <v>1</v>
      </c>
      <c r="O53" s="755"/>
      <c r="R53" s="749">
        <f t="shared" si="7"/>
        <v>0.8</v>
      </c>
      <c r="S53" s="750">
        <f t="shared" si="8"/>
        <v>0.71500000000000008</v>
      </c>
    </row>
    <row r="54" spans="2:19">
      <c r="B54" s="751">
        <f t="shared" si="9"/>
        <v>2036</v>
      </c>
      <c r="C54" s="752">
        <f t="shared" si="10"/>
        <v>0</v>
      </c>
      <c r="D54" s="753">
        <f t="shared" si="10"/>
        <v>1</v>
      </c>
      <c r="E54" s="753">
        <f t="shared" si="10"/>
        <v>0</v>
      </c>
      <c r="F54" s="753">
        <f t="shared" si="10"/>
        <v>0</v>
      </c>
      <c r="G54" s="753">
        <f t="shared" si="10"/>
        <v>0</v>
      </c>
      <c r="H54" s="754">
        <f t="shared" si="4"/>
        <v>1</v>
      </c>
      <c r="I54" s="752">
        <f t="shared" si="11"/>
        <v>0.2</v>
      </c>
      <c r="J54" s="753">
        <f t="shared" si="11"/>
        <v>0.3</v>
      </c>
      <c r="K54" s="753">
        <f t="shared" si="11"/>
        <v>0.25</v>
      </c>
      <c r="L54" s="753">
        <f t="shared" si="11"/>
        <v>0.05</v>
      </c>
      <c r="M54" s="753">
        <f t="shared" si="11"/>
        <v>0.2</v>
      </c>
      <c r="N54" s="754">
        <f t="shared" si="6"/>
        <v>1</v>
      </c>
      <c r="O54" s="755"/>
      <c r="R54" s="749">
        <f t="shared" si="7"/>
        <v>0.8</v>
      </c>
      <c r="S54" s="750">
        <f t="shared" si="8"/>
        <v>0.71500000000000008</v>
      </c>
    </row>
    <row r="55" spans="2:19">
      <c r="B55" s="751">
        <f t="shared" si="9"/>
        <v>2037</v>
      </c>
      <c r="C55" s="752">
        <f t="shared" si="10"/>
        <v>0</v>
      </c>
      <c r="D55" s="753">
        <f t="shared" si="10"/>
        <v>1</v>
      </c>
      <c r="E55" s="753">
        <f t="shared" si="10"/>
        <v>0</v>
      </c>
      <c r="F55" s="753">
        <f t="shared" si="10"/>
        <v>0</v>
      </c>
      <c r="G55" s="753">
        <f t="shared" si="10"/>
        <v>0</v>
      </c>
      <c r="H55" s="754">
        <f t="shared" si="4"/>
        <v>1</v>
      </c>
      <c r="I55" s="752">
        <f t="shared" si="11"/>
        <v>0.2</v>
      </c>
      <c r="J55" s="753">
        <f t="shared" si="11"/>
        <v>0.3</v>
      </c>
      <c r="K55" s="753">
        <f t="shared" si="11"/>
        <v>0.25</v>
      </c>
      <c r="L55" s="753">
        <f t="shared" si="11"/>
        <v>0.05</v>
      </c>
      <c r="M55" s="753">
        <f t="shared" si="11"/>
        <v>0.2</v>
      </c>
      <c r="N55" s="754">
        <f t="shared" si="6"/>
        <v>1</v>
      </c>
      <c r="O55" s="755"/>
      <c r="R55" s="749">
        <f t="shared" si="7"/>
        <v>0.8</v>
      </c>
      <c r="S55" s="750">
        <f t="shared" si="8"/>
        <v>0.71500000000000008</v>
      </c>
    </row>
    <row r="56" spans="2:19">
      <c r="B56" s="751">
        <f t="shared" si="9"/>
        <v>2038</v>
      </c>
      <c r="C56" s="752">
        <f t="shared" si="10"/>
        <v>0</v>
      </c>
      <c r="D56" s="753">
        <f t="shared" si="10"/>
        <v>1</v>
      </c>
      <c r="E56" s="753">
        <f t="shared" si="10"/>
        <v>0</v>
      </c>
      <c r="F56" s="753">
        <f t="shared" si="10"/>
        <v>0</v>
      </c>
      <c r="G56" s="753">
        <f t="shared" si="10"/>
        <v>0</v>
      </c>
      <c r="H56" s="754">
        <f t="shared" si="4"/>
        <v>1</v>
      </c>
      <c r="I56" s="752">
        <f t="shared" si="11"/>
        <v>0.2</v>
      </c>
      <c r="J56" s="753">
        <f t="shared" si="11"/>
        <v>0.3</v>
      </c>
      <c r="K56" s="753">
        <f t="shared" si="11"/>
        <v>0.25</v>
      </c>
      <c r="L56" s="753">
        <f t="shared" si="11"/>
        <v>0.05</v>
      </c>
      <c r="M56" s="753">
        <f t="shared" si="11"/>
        <v>0.2</v>
      </c>
      <c r="N56" s="754">
        <f t="shared" si="6"/>
        <v>1</v>
      </c>
      <c r="O56" s="755"/>
      <c r="R56" s="749">
        <f t="shared" si="7"/>
        <v>0.8</v>
      </c>
      <c r="S56" s="750">
        <f t="shared" si="8"/>
        <v>0.71500000000000008</v>
      </c>
    </row>
    <row r="57" spans="2:19">
      <c r="B57" s="751">
        <f t="shared" si="9"/>
        <v>2039</v>
      </c>
      <c r="C57" s="752">
        <f t="shared" si="10"/>
        <v>0</v>
      </c>
      <c r="D57" s="753">
        <f t="shared" si="10"/>
        <v>1</v>
      </c>
      <c r="E57" s="753">
        <f t="shared" si="10"/>
        <v>0</v>
      </c>
      <c r="F57" s="753">
        <f t="shared" si="10"/>
        <v>0</v>
      </c>
      <c r="G57" s="753">
        <f t="shared" si="10"/>
        <v>0</v>
      </c>
      <c r="H57" s="754">
        <f t="shared" si="4"/>
        <v>1</v>
      </c>
      <c r="I57" s="752">
        <f t="shared" si="11"/>
        <v>0.2</v>
      </c>
      <c r="J57" s="753">
        <f t="shared" si="11"/>
        <v>0.3</v>
      </c>
      <c r="K57" s="753">
        <f t="shared" si="11"/>
        <v>0.25</v>
      </c>
      <c r="L57" s="753">
        <f t="shared" si="11"/>
        <v>0.05</v>
      </c>
      <c r="M57" s="753">
        <f t="shared" si="11"/>
        <v>0.2</v>
      </c>
      <c r="N57" s="754">
        <f t="shared" si="6"/>
        <v>1</v>
      </c>
      <c r="O57" s="755"/>
      <c r="R57" s="749">
        <f t="shared" si="7"/>
        <v>0.8</v>
      </c>
      <c r="S57" s="750">
        <f t="shared" si="8"/>
        <v>0.71500000000000008</v>
      </c>
    </row>
    <row r="58" spans="2:19">
      <c r="B58" s="751">
        <f t="shared" si="9"/>
        <v>2040</v>
      </c>
      <c r="C58" s="752">
        <f t="shared" si="10"/>
        <v>0</v>
      </c>
      <c r="D58" s="753">
        <f t="shared" si="10"/>
        <v>1</v>
      </c>
      <c r="E58" s="753">
        <f t="shared" si="10"/>
        <v>0</v>
      </c>
      <c r="F58" s="753">
        <f t="shared" si="10"/>
        <v>0</v>
      </c>
      <c r="G58" s="753">
        <f t="shared" si="10"/>
        <v>0</v>
      </c>
      <c r="H58" s="754">
        <f t="shared" si="4"/>
        <v>1</v>
      </c>
      <c r="I58" s="752">
        <f t="shared" si="11"/>
        <v>0.2</v>
      </c>
      <c r="J58" s="753">
        <f t="shared" si="11"/>
        <v>0.3</v>
      </c>
      <c r="K58" s="753">
        <f t="shared" si="11"/>
        <v>0.25</v>
      </c>
      <c r="L58" s="753">
        <f t="shared" si="11"/>
        <v>0.05</v>
      </c>
      <c r="M58" s="753">
        <f t="shared" si="11"/>
        <v>0.2</v>
      </c>
      <c r="N58" s="754">
        <f t="shared" si="6"/>
        <v>1</v>
      </c>
      <c r="O58" s="755"/>
      <c r="R58" s="749">
        <f t="shared" si="7"/>
        <v>0.8</v>
      </c>
      <c r="S58" s="750">
        <f t="shared" si="8"/>
        <v>0.71500000000000008</v>
      </c>
    </row>
    <row r="59" spans="2:19">
      <c r="B59" s="751">
        <f t="shared" si="9"/>
        <v>2041</v>
      </c>
      <c r="C59" s="752">
        <f t="shared" si="10"/>
        <v>0</v>
      </c>
      <c r="D59" s="753">
        <f t="shared" si="10"/>
        <v>1</v>
      </c>
      <c r="E59" s="753">
        <f t="shared" si="10"/>
        <v>0</v>
      </c>
      <c r="F59" s="753">
        <f t="shared" si="10"/>
        <v>0</v>
      </c>
      <c r="G59" s="753">
        <f t="shared" si="10"/>
        <v>0</v>
      </c>
      <c r="H59" s="754">
        <f t="shared" si="4"/>
        <v>1</v>
      </c>
      <c r="I59" s="752">
        <f t="shared" si="11"/>
        <v>0.2</v>
      </c>
      <c r="J59" s="753">
        <f t="shared" si="11"/>
        <v>0.3</v>
      </c>
      <c r="K59" s="753">
        <f t="shared" si="11"/>
        <v>0.25</v>
      </c>
      <c r="L59" s="753">
        <f t="shared" si="11"/>
        <v>0.05</v>
      </c>
      <c r="M59" s="753">
        <f t="shared" si="11"/>
        <v>0.2</v>
      </c>
      <c r="N59" s="754">
        <f t="shared" si="6"/>
        <v>1</v>
      </c>
      <c r="O59" s="755"/>
      <c r="R59" s="749">
        <f t="shared" si="7"/>
        <v>0.8</v>
      </c>
      <c r="S59" s="750">
        <f t="shared" si="8"/>
        <v>0.71500000000000008</v>
      </c>
    </row>
    <row r="60" spans="2:19">
      <c r="B60" s="751">
        <f t="shared" si="9"/>
        <v>2042</v>
      </c>
      <c r="C60" s="752">
        <f t="shared" si="10"/>
        <v>0</v>
      </c>
      <c r="D60" s="753">
        <f t="shared" si="10"/>
        <v>1</v>
      </c>
      <c r="E60" s="753">
        <f t="shared" si="10"/>
        <v>0</v>
      </c>
      <c r="F60" s="753">
        <f t="shared" si="10"/>
        <v>0</v>
      </c>
      <c r="G60" s="753">
        <f t="shared" si="10"/>
        <v>0</v>
      </c>
      <c r="H60" s="754">
        <f t="shared" si="4"/>
        <v>1</v>
      </c>
      <c r="I60" s="752">
        <f t="shared" si="11"/>
        <v>0.2</v>
      </c>
      <c r="J60" s="753">
        <f t="shared" si="11"/>
        <v>0.3</v>
      </c>
      <c r="K60" s="753">
        <f t="shared" si="11"/>
        <v>0.25</v>
      </c>
      <c r="L60" s="753">
        <f t="shared" si="11"/>
        <v>0.05</v>
      </c>
      <c r="M60" s="753">
        <f t="shared" si="11"/>
        <v>0.2</v>
      </c>
      <c r="N60" s="754">
        <f t="shared" si="6"/>
        <v>1</v>
      </c>
      <c r="O60" s="755"/>
      <c r="R60" s="749">
        <f t="shared" si="7"/>
        <v>0.8</v>
      </c>
      <c r="S60" s="750">
        <f t="shared" si="8"/>
        <v>0.71500000000000008</v>
      </c>
    </row>
    <row r="61" spans="2:19">
      <c r="B61" s="751">
        <f t="shared" si="9"/>
        <v>2043</v>
      </c>
      <c r="C61" s="752">
        <f t="shared" si="10"/>
        <v>0</v>
      </c>
      <c r="D61" s="753">
        <f t="shared" si="10"/>
        <v>1</v>
      </c>
      <c r="E61" s="753">
        <f t="shared" si="10"/>
        <v>0</v>
      </c>
      <c r="F61" s="753">
        <f t="shared" si="10"/>
        <v>0</v>
      </c>
      <c r="G61" s="753">
        <f t="shared" si="10"/>
        <v>0</v>
      </c>
      <c r="H61" s="754">
        <f t="shared" si="4"/>
        <v>1</v>
      </c>
      <c r="I61" s="752">
        <f t="shared" si="11"/>
        <v>0.2</v>
      </c>
      <c r="J61" s="753">
        <f t="shared" si="11"/>
        <v>0.3</v>
      </c>
      <c r="K61" s="753">
        <f t="shared" si="11"/>
        <v>0.25</v>
      </c>
      <c r="L61" s="753">
        <f t="shared" si="11"/>
        <v>0.05</v>
      </c>
      <c r="M61" s="753">
        <f t="shared" si="11"/>
        <v>0.2</v>
      </c>
      <c r="N61" s="754">
        <f t="shared" si="6"/>
        <v>1</v>
      </c>
      <c r="O61" s="755"/>
      <c r="R61" s="749">
        <f t="shared" si="7"/>
        <v>0.8</v>
      </c>
      <c r="S61" s="750">
        <f t="shared" si="8"/>
        <v>0.71500000000000008</v>
      </c>
    </row>
    <row r="62" spans="2:19">
      <c r="B62" s="751">
        <f t="shared" si="9"/>
        <v>2044</v>
      </c>
      <c r="C62" s="752">
        <f t="shared" si="10"/>
        <v>0</v>
      </c>
      <c r="D62" s="753">
        <f t="shared" si="10"/>
        <v>1</v>
      </c>
      <c r="E62" s="753">
        <f t="shared" si="10"/>
        <v>0</v>
      </c>
      <c r="F62" s="753">
        <f t="shared" si="10"/>
        <v>0</v>
      </c>
      <c r="G62" s="753">
        <f t="shared" si="10"/>
        <v>0</v>
      </c>
      <c r="H62" s="754">
        <f t="shared" si="4"/>
        <v>1</v>
      </c>
      <c r="I62" s="752">
        <f t="shared" si="11"/>
        <v>0.2</v>
      </c>
      <c r="J62" s="753">
        <f t="shared" si="11"/>
        <v>0.3</v>
      </c>
      <c r="K62" s="753">
        <f t="shared" si="11"/>
        <v>0.25</v>
      </c>
      <c r="L62" s="753">
        <f t="shared" si="11"/>
        <v>0.05</v>
      </c>
      <c r="M62" s="753">
        <f t="shared" si="11"/>
        <v>0.2</v>
      </c>
      <c r="N62" s="754">
        <f t="shared" si="6"/>
        <v>1</v>
      </c>
      <c r="O62" s="755"/>
      <c r="R62" s="749">
        <f t="shared" si="7"/>
        <v>0.8</v>
      </c>
      <c r="S62" s="750">
        <f t="shared" si="8"/>
        <v>0.71500000000000008</v>
      </c>
    </row>
    <row r="63" spans="2:19">
      <c r="B63" s="751">
        <f t="shared" si="9"/>
        <v>2045</v>
      </c>
      <c r="C63" s="752">
        <f t="shared" si="10"/>
        <v>0</v>
      </c>
      <c r="D63" s="753">
        <f t="shared" si="10"/>
        <v>1</v>
      </c>
      <c r="E63" s="753">
        <f t="shared" si="10"/>
        <v>0</v>
      </c>
      <c r="F63" s="753">
        <f t="shared" si="10"/>
        <v>0</v>
      </c>
      <c r="G63" s="753">
        <f t="shared" si="10"/>
        <v>0</v>
      </c>
      <c r="H63" s="754">
        <f t="shared" si="4"/>
        <v>1</v>
      </c>
      <c r="I63" s="752">
        <f t="shared" si="11"/>
        <v>0.2</v>
      </c>
      <c r="J63" s="753">
        <f t="shared" si="11"/>
        <v>0.3</v>
      </c>
      <c r="K63" s="753">
        <f t="shared" si="11"/>
        <v>0.25</v>
      </c>
      <c r="L63" s="753">
        <f t="shared" si="11"/>
        <v>0.05</v>
      </c>
      <c r="M63" s="753">
        <f t="shared" si="11"/>
        <v>0.2</v>
      </c>
      <c r="N63" s="754">
        <f t="shared" si="6"/>
        <v>1</v>
      </c>
      <c r="O63" s="755"/>
      <c r="R63" s="749">
        <f t="shared" si="7"/>
        <v>0.8</v>
      </c>
      <c r="S63" s="750">
        <f t="shared" si="8"/>
        <v>0.71500000000000008</v>
      </c>
    </row>
    <row r="64" spans="2:19">
      <c r="B64" s="751">
        <f t="shared" si="9"/>
        <v>2046</v>
      </c>
      <c r="C64" s="752">
        <f t="shared" si="10"/>
        <v>0</v>
      </c>
      <c r="D64" s="753">
        <f t="shared" si="10"/>
        <v>1</v>
      </c>
      <c r="E64" s="753">
        <f t="shared" si="10"/>
        <v>0</v>
      </c>
      <c r="F64" s="753">
        <f t="shared" si="10"/>
        <v>0</v>
      </c>
      <c r="G64" s="753">
        <f t="shared" si="10"/>
        <v>0</v>
      </c>
      <c r="H64" s="754">
        <f t="shared" si="4"/>
        <v>1</v>
      </c>
      <c r="I64" s="752">
        <f t="shared" si="11"/>
        <v>0.2</v>
      </c>
      <c r="J64" s="753">
        <f t="shared" si="11"/>
        <v>0.3</v>
      </c>
      <c r="K64" s="753">
        <f t="shared" si="11"/>
        <v>0.25</v>
      </c>
      <c r="L64" s="753">
        <f t="shared" si="11"/>
        <v>0.05</v>
      </c>
      <c r="M64" s="753">
        <f t="shared" si="11"/>
        <v>0.2</v>
      </c>
      <c r="N64" s="754">
        <f t="shared" si="6"/>
        <v>1</v>
      </c>
      <c r="O64" s="755"/>
      <c r="R64" s="749">
        <f t="shared" si="7"/>
        <v>0.8</v>
      </c>
      <c r="S64" s="750">
        <f t="shared" si="8"/>
        <v>0.71500000000000008</v>
      </c>
    </row>
    <row r="65" spans="2:19">
      <c r="B65" s="751">
        <f t="shared" si="9"/>
        <v>2047</v>
      </c>
      <c r="C65" s="752">
        <f t="shared" si="10"/>
        <v>0</v>
      </c>
      <c r="D65" s="753">
        <f t="shared" si="10"/>
        <v>1</v>
      </c>
      <c r="E65" s="753">
        <f t="shared" si="10"/>
        <v>0</v>
      </c>
      <c r="F65" s="753">
        <f t="shared" si="10"/>
        <v>0</v>
      </c>
      <c r="G65" s="753">
        <f t="shared" si="10"/>
        <v>0</v>
      </c>
      <c r="H65" s="754">
        <f t="shared" si="4"/>
        <v>1</v>
      </c>
      <c r="I65" s="752">
        <f t="shared" si="11"/>
        <v>0.2</v>
      </c>
      <c r="J65" s="753">
        <f t="shared" si="11"/>
        <v>0.3</v>
      </c>
      <c r="K65" s="753">
        <f t="shared" si="11"/>
        <v>0.25</v>
      </c>
      <c r="L65" s="753">
        <f t="shared" si="11"/>
        <v>0.05</v>
      </c>
      <c r="M65" s="753">
        <f t="shared" si="11"/>
        <v>0.2</v>
      </c>
      <c r="N65" s="754">
        <f t="shared" si="6"/>
        <v>1</v>
      </c>
      <c r="O65" s="755"/>
      <c r="R65" s="749">
        <f t="shared" si="7"/>
        <v>0.8</v>
      </c>
      <c r="S65" s="750">
        <f t="shared" si="8"/>
        <v>0.71500000000000008</v>
      </c>
    </row>
    <row r="66" spans="2:19">
      <c r="B66" s="751">
        <f t="shared" si="9"/>
        <v>2048</v>
      </c>
      <c r="C66" s="752">
        <f t="shared" si="10"/>
        <v>0</v>
      </c>
      <c r="D66" s="753">
        <f t="shared" si="10"/>
        <v>1</v>
      </c>
      <c r="E66" s="753">
        <f t="shared" si="10"/>
        <v>0</v>
      </c>
      <c r="F66" s="753">
        <f t="shared" si="10"/>
        <v>0</v>
      </c>
      <c r="G66" s="753">
        <f t="shared" si="10"/>
        <v>0</v>
      </c>
      <c r="H66" s="754">
        <f t="shared" si="4"/>
        <v>1</v>
      </c>
      <c r="I66" s="752">
        <f t="shared" si="11"/>
        <v>0.2</v>
      </c>
      <c r="J66" s="753">
        <f t="shared" si="11"/>
        <v>0.3</v>
      </c>
      <c r="K66" s="753">
        <f t="shared" si="11"/>
        <v>0.25</v>
      </c>
      <c r="L66" s="753">
        <f t="shared" si="11"/>
        <v>0.05</v>
      </c>
      <c r="M66" s="753">
        <f t="shared" si="11"/>
        <v>0.2</v>
      </c>
      <c r="N66" s="754">
        <f t="shared" si="6"/>
        <v>1</v>
      </c>
      <c r="O66" s="755"/>
      <c r="R66" s="749">
        <f t="shared" si="7"/>
        <v>0.8</v>
      </c>
      <c r="S66" s="750">
        <f t="shared" si="8"/>
        <v>0.71500000000000008</v>
      </c>
    </row>
    <row r="67" spans="2:19">
      <c r="B67" s="751">
        <f t="shared" si="9"/>
        <v>2049</v>
      </c>
      <c r="C67" s="752">
        <f t="shared" si="10"/>
        <v>0</v>
      </c>
      <c r="D67" s="753">
        <f t="shared" si="10"/>
        <v>1</v>
      </c>
      <c r="E67" s="753">
        <f t="shared" si="10"/>
        <v>0</v>
      </c>
      <c r="F67" s="753">
        <f t="shared" si="10"/>
        <v>0</v>
      </c>
      <c r="G67" s="753">
        <f t="shared" si="10"/>
        <v>0</v>
      </c>
      <c r="H67" s="754">
        <f t="shared" si="4"/>
        <v>1</v>
      </c>
      <c r="I67" s="752">
        <f t="shared" si="11"/>
        <v>0.2</v>
      </c>
      <c r="J67" s="753">
        <f t="shared" si="11"/>
        <v>0.3</v>
      </c>
      <c r="K67" s="753">
        <f t="shared" si="11"/>
        <v>0.25</v>
      </c>
      <c r="L67" s="753">
        <f t="shared" si="11"/>
        <v>0.05</v>
      </c>
      <c r="M67" s="753">
        <f t="shared" si="11"/>
        <v>0.2</v>
      </c>
      <c r="N67" s="754">
        <f t="shared" si="6"/>
        <v>1</v>
      </c>
      <c r="O67" s="755"/>
      <c r="R67" s="749">
        <f t="shared" si="7"/>
        <v>0.8</v>
      </c>
      <c r="S67" s="750">
        <f t="shared" si="8"/>
        <v>0.71500000000000008</v>
      </c>
    </row>
    <row r="68" spans="2:19">
      <c r="B68" s="751">
        <f t="shared" si="9"/>
        <v>2050</v>
      </c>
      <c r="C68" s="752">
        <f t="shared" si="10"/>
        <v>0</v>
      </c>
      <c r="D68" s="753">
        <f t="shared" si="10"/>
        <v>1</v>
      </c>
      <c r="E68" s="753">
        <f t="shared" si="10"/>
        <v>0</v>
      </c>
      <c r="F68" s="753">
        <f t="shared" si="10"/>
        <v>0</v>
      </c>
      <c r="G68" s="753">
        <f t="shared" si="10"/>
        <v>0</v>
      </c>
      <c r="H68" s="754">
        <f t="shared" si="4"/>
        <v>1</v>
      </c>
      <c r="I68" s="752">
        <f t="shared" si="11"/>
        <v>0.2</v>
      </c>
      <c r="J68" s="753">
        <f t="shared" si="11"/>
        <v>0.3</v>
      </c>
      <c r="K68" s="753">
        <f t="shared" si="11"/>
        <v>0.25</v>
      </c>
      <c r="L68" s="753">
        <f t="shared" si="11"/>
        <v>0.05</v>
      </c>
      <c r="M68" s="753">
        <f t="shared" si="11"/>
        <v>0.2</v>
      </c>
      <c r="N68" s="754">
        <f t="shared" si="6"/>
        <v>1</v>
      </c>
      <c r="O68" s="755"/>
      <c r="R68" s="749">
        <f t="shared" si="7"/>
        <v>0.8</v>
      </c>
      <c r="S68" s="750">
        <f t="shared" si="8"/>
        <v>0.71500000000000008</v>
      </c>
    </row>
    <row r="69" spans="2:19">
      <c r="B69" s="751">
        <f t="shared" si="9"/>
        <v>2051</v>
      </c>
      <c r="C69" s="752">
        <f t="shared" si="10"/>
        <v>0</v>
      </c>
      <c r="D69" s="753">
        <f t="shared" si="10"/>
        <v>1</v>
      </c>
      <c r="E69" s="753">
        <f t="shared" si="10"/>
        <v>0</v>
      </c>
      <c r="F69" s="753">
        <f t="shared" si="10"/>
        <v>0</v>
      </c>
      <c r="G69" s="753">
        <f t="shared" si="10"/>
        <v>0</v>
      </c>
      <c r="H69" s="754">
        <f t="shared" si="4"/>
        <v>1</v>
      </c>
      <c r="I69" s="752">
        <f t="shared" si="11"/>
        <v>0.2</v>
      </c>
      <c r="J69" s="753">
        <f t="shared" si="11"/>
        <v>0.3</v>
      </c>
      <c r="K69" s="753">
        <f t="shared" si="11"/>
        <v>0.25</v>
      </c>
      <c r="L69" s="753">
        <f t="shared" si="11"/>
        <v>0.05</v>
      </c>
      <c r="M69" s="753">
        <f t="shared" si="11"/>
        <v>0.2</v>
      </c>
      <c r="N69" s="754">
        <f t="shared" si="6"/>
        <v>1</v>
      </c>
      <c r="O69" s="755"/>
      <c r="R69" s="749">
        <f t="shared" si="7"/>
        <v>0.8</v>
      </c>
      <c r="S69" s="750">
        <f t="shared" si="8"/>
        <v>0.71500000000000008</v>
      </c>
    </row>
    <row r="70" spans="2:19">
      <c r="B70" s="751">
        <f t="shared" si="9"/>
        <v>2052</v>
      </c>
      <c r="C70" s="752">
        <f t="shared" si="10"/>
        <v>0</v>
      </c>
      <c r="D70" s="753">
        <f t="shared" si="10"/>
        <v>1</v>
      </c>
      <c r="E70" s="753">
        <f t="shared" si="10"/>
        <v>0</v>
      </c>
      <c r="F70" s="753">
        <f t="shared" si="10"/>
        <v>0</v>
      </c>
      <c r="G70" s="753">
        <f t="shared" si="10"/>
        <v>0</v>
      </c>
      <c r="H70" s="754">
        <f t="shared" si="4"/>
        <v>1</v>
      </c>
      <c r="I70" s="752">
        <f t="shared" si="11"/>
        <v>0.2</v>
      </c>
      <c r="J70" s="753">
        <f t="shared" si="11"/>
        <v>0.3</v>
      </c>
      <c r="K70" s="753">
        <f t="shared" si="11"/>
        <v>0.25</v>
      </c>
      <c r="L70" s="753">
        <f t="shared" si="11"/>
        <v>0.05</v>
      </c>
      <c r="M70" s="753">
        <f t="shared" si="11"/>
        <v>0.2</v>
      </c>
      <c r="N70" s="754">
        <f t="shared" si="6"/>
        <v>1</v>
      </c>
      <c r="O70" s="755"/>
      <c r="R70" s="749">
        <f t="shared" si="7"/>
        <v>0.8</v>
      </c>
      <c r="S70" s="750">
        <f t="shared" si="8"/>
        <v>0.71500000000000008</v>
      </c>
    </row>
    <row r="71" spans="2:19">
      <c r="B71" s="751">
        <f t="shared" si="9"/>
        <v>2053</v>
      </c>
      <c r="C71" s="752">
        <f t="shared" si="10"/>
        <v>0</v>
      </c>
      <c r="D71" s="753">
        <f t="shared" si="10"/>
        <v>1</v>
      </c>
      <c r="E71" s="753">
        <f t="shared" si="10"/>
        <v>0</v>
      </c>
      <c r="F71" s="753">
        <f t="shared" si="10"/>
        <v>0</v>
      </c>
      <c r="G71" s="753">
        <f t="shared" si="10"/>
        <v>0</v>
      </c>
      <c r="H71" s="754">
        <f t="shared" si="4"/>
        <v>1</v>
      </c>
      <c r="I71" s="752">
        <f t="shared" si="11"/>
        <v>0.2</v>
      </c>
      <c r="J71" s="753">
        <f t="shared" si="11"/>
        <v>0.3</v>
      </c>
      <c r="K71" s="753">
        <f t="shared" si="11"/>
        <v>0.25</v>
      </c>
      <c r="L71" s="753">
        <f t="shared" si="11"/>
        <v>0.05</v>
      </c>
      <c r="M71" s="753">
        <f t="shared" si="11"/>
        <v>0.2</v>
      </c>
      <c r="N71" s="754">
        <f t="shared" si="6"/>
        <v>1</v>
      </c>
      <c r="O71" s="755"/>
      <c r="R71" s="749">
        <f t="shared" si="7"/>
        <v>0.8</v>
      </c>
      <c r="S71" s="750">
        <f t="shared" si="8"/>
        <v>0.71500000000000008</v>
      </c>
    </row>
    <row r="72" spans="2:19">
      <c r="B72" s="751">
        <f t="shared" si="9"/>
        <v>2054</v>
      </c>
      <c r="C72" s="752">
        <f t="shared" si="10"/>
        <v>0</v>
      </c>
      <c r="D72" s="753">
        <f t="shared" si="10"/>
        <v>1</v>
      </c>
      <c r="E72" s="753">
        <f t="shared" si="10"/>
        <v>0</v>
      </c>
      <c r="F72" s="753">
        <f t="shared" si="10"/>
        <v>0</v>
      </c>
      <c r="G72" s="753">
        <f t="shared" si="10"/>
        <v>0</v>
      </c>
      <c r="H72" s="754">
        <f t="shared" si="4"/>
        <v>1</v>
      </c>
      <c r="I72" s="752">
        <f t="shared" si="11"/>
        <v>0.2</v>
      </c>
      <c r="J72" s="753">
        <f t="shared" si="11"/>
        <v>0.3</v>
      </c>
      <c r="K72" s="753">
        <f t="shared" si="11"/>
        <v>0.25</v>
      </c>
      <c r="L72" s="753">
        <f t="shared" si="11"/>
        <v>0.05</v>
      </c>
      <c r="M72" s="753">
        <f t="shared" si="11"/>
        <v>0.2</v>
      </c>
      <c r="N72" s="754">
        <f t="shared" si="6"/>
        <v>1</v>
      </c>
      <c r="O72" s="755"/>
      <c r="R72" s="749">
        <f t="shared" si="7"/>
        <v>0.8</v>
      </c>
      <c r="S72" s="750">
        <f t="shared" si="8"/>
        <v>0.71500000000000008</v>
      </c>
    </row>
    <row r="73" spans="2:19">
      <c r="B73" s="751">
        <f t="shared" si="9"/>
        <v>2055</v>
      </c>
      <c r="C73" s="752">
        <f t="shared" si="10"/>
        <v>0</v>
      </c>
      <c r="D73" s="753">
        <f t="shared" si="10"/>
        <v>1</v>
      </c>
      <c r="E73" s="753">
        <f t="shared" si="10"/>
        <v>0</v>
      </c>
      <c r="F73" s="753">
        <f t="shared" si="10"/>
        <v>0</v>
      </c>
      <c r="G73" s="753">
        <f t="shared" si="10"/>
        <v>0</v>
      </c>
      <c r="H73" s="754">
        <f t="shared" si="4"/>
        <v>1</v>
      </c>
      <c r="I73" s="752">
        <f t="shared" si="11"/>
        <v>0.2</v>
      </c>
      <c r="J73" s="753">
        <f t="shared" si="11"/>
        <v>0.3</v>
      </c>
      <c r="K73" s="753">
        <f t="shared" si="11"/>
        <v>0.25</v>
      </c>
      <c r="L73" s="753">
        <f t="shared" si="11"/>
        <v>0.05</v>
      </c>
      <c r="M73" s="753">
        <f t="shared" si="11"/>
        <v>0.2</v>
      </c>
      <c r="N73" s="754">
        <f t="shared" si="6"/>
        <v>1</v>
      </c>
      <c r="O73" s="755"/>
      <c r="R73" s="749">
        <f t="shared" si="7"/>
        <v>0.8</v>
      </c>
      <c r="S73" s="750">
        <f t="shared" si="8"/>
        <v>0.71500000000000008</v>
      </c>
    </row>
    <row r="74" spans="2:19">
      <c r="B74" s="751">
        <f t="shared" si="9"/>
        <v>2056</v>
      </c>
      <c r="C74" s="752">
        <f t="shared" si="10"/>
        <v>0</v>
      </c>
      <c r="D74" s="753">
        <f t="shared" si="10"/>
        <v>1</v>
      </c>
      <c r="E74" s="753">
        <f t="shared" si="10"/>
        <v>0</v>
      </c>
      <c r="F74" s="753">
        <f t="shared" si="10"/>
        <v>0</v>
      </c>
      <c r="G74" s="753">
        <f t="shared" si="10"/>
        <v>0</v>
      </c>
      <c r="H74" s="754">
        <f t="shared" si="4"/>
        <v>1</v>
      </c>
      <c r="I74" s="752">
        <f t="shared" si="11"/>
        <v>0.2</v>
      </c>
      <c r="J74" s="753">
        <f t="shared" si="11"/>
        <v>0.3</v>
      </c>
      <c r="K74" s="753">
        <f t="shared" si="11"/>
        <v>0.25</v>
      </c>
      <c r="L74" s="753">
        <f t="shared" si="11"/>
        <v>0.05</v>
      </c>
      <c r="M74" s="753">
        <f t="shared" si="11"/>
        <v>0.2</v>
      </c>
      <c r="N74" s="754">
        <f t="shared" si="6"/>
        <v>1</v>
      </c>
      <c r="O74" s="755"/>
      <c r="R74" s="749">
        <f t="shared" si="7"/>
        <v>0.8</v>
      </c>
      <c r="S74" s="750">
        <f t="shared" si="8"/>
        <v>0.71500000000000008</v>
      </c>
    </row>
    <row r="75" spans="2:19">
      <c r="B75" s="751">
        <f t="shared" si="9"/>
        <v>2057</v>
      </c>
      <c r="C75" s="752">
        <f t="shared" si="10"/>
        <v>0</v>
      </c>
      <c r="D75" s="753">
        <f t="shared" si="10"/>
        <v>1</v>
      </c>
      <c r="E75" s="753">
        <f t="shared" si="10"/>
        <v>0</v>
      </c>
      <c r="F75" s="753">
        <f t="shared" si="10"/>
        <v>0</v>
      </c>
      <c r="G75" s="753">
        <f t="shared" si="10"/>
        <v>0</v>
      </c>
      <c r="H75" s="754">
        <f t="shared" si="4"/>
        <v>1</v>
      </c>
      <c r="I75" s="752">
        <f t="shared" si="11"/>
        <v>0.2</v>
      </c>
      <c r="J75" s="753">
        <f t="shared" si="11"/>
        <v>0.3</v>
      </c>
      <c r="K75" s="753">
        <f t="shared" si="11"/>
        <v>0.25</v>
      </c>
      <c r="L75" s="753">
        <f t="shared" si="11"/>
        <v>0.05</v>
      </c>
      <c r="M75" s="753">
        <f t="shared" si="11"/>
        <v>0.2</v>
      </c>
      <c r="N75" s="754">
        <f t="shared" si="6"/>
        <v>1</v>
      </c>
      <c r="O75" s="755"/>
      <c r="R75" s="749">
        <f t="shared" si="7"/>
        <v>0.8</v>
      </c>
      <c r="S75" s="750">
        <f t="shared" si="8"/>
        <v>0.71500000000000008</v>
      </c>
    </row>
    <row r="76" spans="2:19">
      <c r="B76" s="751">
        <f t="shared" si="9"/>
        <v>2058</v>
      </c>
      <c r="C76" s="752">
        <f t="shared" si="10"/>
        <v>0</v>
      </c>
      <c r="D76" s="753">
        <f t="shared" si="10"/>
        <v>1</v>
      </c>
      <c r="E76" s="753">
        <f t="shared" si="10"/>
        <v>0</v>
      </c>
      <c r="F76" s="753">
        <f t="shared" si="10"/>
        <v>0</v>
      </c>
      <c r="G76" s="753">
        <f t="shared" si="10"/>
        <v>0</v>
      </c>
      <c r="H76" s="754">
        <f t="shared" si="4"/>
        <v>1</v>
      </c>
      <c r="I76" s="752">
        <f t="shared" si="11"/>
        <v>0.2</v>
      </c>
      <c r="J76" s="753">
        <f t="shared" si="11"/>
        <v>0.3</v>
      </c>
      <c r="K76" s="753">
        <f t="shared" si="11"/>
        <v>0.25</v>
      </c>
      <c r="L76" s="753">
        <f t="shared" si="11"/>
        <v>0.05</v>
      </c>
      <c r="M76" s="753">
        <f t="shared" si="11"/>
        <v>0.2</v>
      </c>
      <c r="N76" s="754">
        <f t="shared" si="6"/>
        <v>1</v>
      </c>
      <c r="O76" s="755"/>
      <c r="R76" s="749">
        <f t="shared" si="7"/>
        <v>0.8</v>
      </c>
      <c r="S76" s="750">
        <f t="shared" si="8"/>
        <v>0.71500000000000008</v>
      </c>
    </row>
    <row r="77" spans="2:19">
      <c r="B77" s="751">
        <f t="shared" si="9"/>
        <v>2059</v>
      </c>
      <c r="C77" s="752">
        <f t="shared" si="10"/>
        <v>0</v>
      </c>
      <c r="D77" s="753">
        <f t="shared" si="10"/>
        <v>1</v>
      </c>
      <c r="E77" s="753">
        <f t="shared" si="10"/>
        <v>0</v>
      </c>
      <c r="F77" s="753">
        <f t="shared" si="10"/>
        <v>0</v>
      </c>
      <c r="G77" s="753">
        <f t="shared" si="10"/>
        <v>0</v>
      </c>
      <c r="H77" s="754">
        <f t="shared" si="4"/>
        <v>1</v>
      </c>
      <c r="I77" s="752">
        <f t="shared" si="11"/>
        <v>0.2</v>
      </c>
      <c r="J77" s="753">
        <f t="shared" si="11"/>
        <v>0.3</v>
      </c>
      <c r="K77" s="753">
        <f t="shared" si="11"/>
        <v>0.25</v>
      </c>
      <c r="L77" s="753">
        <f t="shared" si="11"/>
        <v>0.05</v>
      </c>
      <c r="M77" s="753">
        <f t="shared" si="11"/>
        <v>0.2</v>
      </c>
      <c r="N77" s="754">
        <f t="shared" si="6"/>
        <v>1</v>
      </c>
      <c r="O77" s="755"/>
      <c r="R77" s="749">
        <f t="shared" si="7"/>
        <v>0.8</v>
      </c>
      <c r="S77" s="750">
        <f t="shared" si="8"/>
        <v>0.71500000000000008</v>
      </c>
    </row>
    <row r="78" spans="2:19">
      <c r="B78" s="751">
        <f t="shared" si="9"/>
        <v>2060</v>
      </c>
      <c r="C78" s="752">
        <f t="shared" si="10"/>
        <v>0</v>
      </c>
      <c r="D78" s="753">
        <f t="shared" si="10"/>
        <v>1</v>
      </c>
      <c r="E78" s="753">
        <f t="shared" si="10"/>
        <v>0</v>
      </c>
      <c r="F78" s="753">
        <f t="shared" si="10"/>
        <v>0</v>
      </c>
      <c r="G78" s="753">
        <f t="shared" si="10"/>
        <v>0</v>
      </c>
      <c r="H78" s="754">
        <f t="shared" si="4"/>
        <v>1</v>
      </c>
      <c r="I78" s="752">
        <f t="shared" si="11"/>
        <v>0.2</v>
      </c>
      <c r="J78" s="753">
        <f t="shared" si="11"/>
        <v>0.3</v>
      </c>
      <c r="K78" s="753">
        <f t="shared" si="11"/>
        <v>0.25</v>
      </c>
      <c r="L78" s="753">
        <f t="shared" si="11"/>
        <v>0.05</v>
      </c>
      <c r="M78" s="753">
        <f t="shared" si="11"/>
        <v>0.2</v>
      </c>
      <c r="N78" s="754">
        <f t="shared" si="6"/>
        <v>1</v>
      </c>
      <c r="O78" s="755"/>
      <c r="R78" s="749">
        <f t="shared" si="7"/>
        <v>0.8</v>
      </c>
      <c r="S78" s="750">
        <f t="shared" si="8"/>
        <v>0.71500000000000008</v>
      </c>
    </row>
    <row r="79" spans="2:19">
      <c r="B79" s="751">
        <f t="shared" si="9"/>
        <v>2061</v>
      </c>
      <c r="C79" s="752">
        <f t="shared" si="10"/>
        <v>0</v>
      </c>
      <c r="D79" s="753">
        <f t="shared" si="10"/>
        <v>1</v>
      </c>
      <c r="E79" s="753">
        <f t="shared" si="10"/>
        <v>0</v>
      </c>
      <c r="F79" s="753">
        <f t="shared" si="10"/>
        <v>0</v>
      </c>
      <c r="G79" s="753">
        <f t="shared" si="10"/>
        <v>0</v>
      </c>
      <c r="H79" s="754">
        <f t="shared" si="4"/>
        <v>1</v>
      </c>
      <c r="I79" s="752">
        <f t="shared" si="11"/>
        <v>0.2</v>
      </c>
      <c r="J79" s="753">
        <f t="shared" si="11"/>
        <v>0.3</v>
      </c>
      <c r="K79" s="753">
        <f t="shared" si="11"/>
        <v>0.25</v>
      </c>
      <c r="L79" s="753">
        <f t="shared" si="11"/>
        <v>0.05</v>
      </c>
      <c r="M79" s="753">
        <f t="shared" si="11"/>
        <v>0.2</v>
      </c>
      <c r="N79" s="754">
        <f t="shared" si="6"/>
        <v>1</v>
      </c>
      <c r="O79" s="755"/>
      <c r="R79" s="749">
        <f t="shared" si="7"/>
        <v>0.8</v>
      </c>
      <c r="S79" s="750">
        <f t="shared" si="8"/>
        <v>0.71500000000000008</v>
      </c>
    </row>
    <row r="80" spans="2:19">
      <c r="B80" s="751">
        <f t="shared" si="9"/>
        <v>2062</v>
      </c>
      <c r="C80" s="752">
        <f t="shared" si="10"/>
        <v>0</v>
      </c>
      <c r="D80" s="753">
        <f t="shared" si="10"/>
        <v>1</v>
      </c>
      <c r="E80" s="753">
        <f t="shared" si="10"/>
        <v>0</v>
      </c>
      <c r="F80" s="753">
        <f t="shared" si="10"/>
        <v>0</v>
      </c>
      <c r="G80" s="753">
        <f t="shared" si="10"/>
        <v>0</v>
      </c>
      <c r="H80" s="754">
        <f t="shared" si="4"/>
        <v>1</v>
      </c>
      <c r="I80" s="752">
        <f t="shared" si="11"/>
        <v>0.2</v>
      </c>
      <c r="J80" s="753">
        <f t="shared" si="11"/>
        <v>0.3</v>
      </c>
      <c r="K80" s="753">
        <f t="shared" si="11"/>
        <v>0.25</v>
      </c>
      <c r="L80" s="753">
        <f t="shared" si="11"/>
        <v>0.05</v>
      </c>
      <c r="M80" s="753">
        <f t="shared" si="11"/>
        <v>0.2</v>
      </c>
      <c r="N80" s="754">
        <f t="shared" si="6"/>
        <v>1</v>
      </c>
      <c r="O80" s="755"/>
      <c r="R80" s="749">
        <f t="shared" si="7"/>
        <v>0.8</v>
      </c>
      <c r="S80" s="750">
        <f t="shared" si="8"/>
        <v>0.71500000000000008</v>
      </c>
    </row>
    <row r="81" spans="2:19">
      <c r="B81" s="751">
        <f t="shared" si="9"/>
        <v>2063</v>
      </c>
      <c r="C81" s="752">
        <f t="shared" si="10"/>
        <v>0</v>
      </c>
      <c r="D81" s="753">
        <f t="shared" si="10"/>
        <v>1</v>
      </c>
      <c r="E81" s="753">
        <f t="shared" si="10"/>
        <v>0</v>
      </c>
      <c r="F81" s="753">
        <f t="shared" si="10"/>
        <v>0</v>
      </c>
      <c r="G81" s="753">
        <f t="shared" si="10"/>
        <v>0</v>
      </c>
      <c r="H81" s="754">
        <f t="shared" si="4"/>
        <v>1</v>
      </c>
      <c r="I81" s="752">
        <f t="shared" si="11"/>
        <v>0.2</v>
      </c>
      <c r="J81" s="753">
        <f t="shared" si="11"/>
        <v>0.3</v>
      </c>
      <c r="K81" s="753">
        <f t="shared" si="11"/>
        <v>0.25</v>
      </c>
      <c r="L81" s="753">
        <f t="shared" si="11"/>
        <v>0.05</v>
      </c>
      <c r="M81" s="753">
        <f t="shared" si="11"/>
        <v>0.2</v>
      </c>
      <c r="N81" s="754">
        <f t="shared" si="6"/>
        <v>1</v>
      </c>
      <c r="O81" s="755"/>
      <c r="R81" s="749">
        <f t="shared" si="7"/>
        <v>0.8</v>
      </c>
      <c r="S81" s="750">
        <f t="shared" si="8"/>
        <v>0.71500000000000008</v>
      </c>
    </row>
    <row r="82" spans="2:19">
      <c r="B82" s="751">
        <f t="shared" si="9"/>
        <v>2064</v>
      </c>
      <c r="C82" s="752">
        <f t="shared" si="10"/>
        <v>0</v>
      </c>
      <c r="D82" s="753">
        <f t="shared" si="10"/>
        <v>1</v>
      </c>
      <c r="E82" s="753">
        <f t="shared" si="10"/>
        <v>0</v>
      </c>
      <c r="F82" s="753">
        <f t="shared" si="10"/>
        <v>0</v>
      </c>
      <c r="G82" s="753">
        <f t="shared" si="10"/>
        <v>0</v>
      </c>
      <c r="H82" s="754">
        <f t="shared" si="4"/>
        <v>1</v>
      </c>
      <c r="I82" s="752">
        <f t="shared" si="11"/>
        <v>0.2</v>
      </c>
      <c r="J82" s="753">
        <f t="shared" si="11"/>
        <v>0.3</v>
      </c>
      <c r="K82" s="753">
        <f t="shared" si="11"/>
        <v>0.25</v>
      </c>
      <c r="L82" s="753">
        <f t="shared" si="11"/>
        <v>0.05</v>
      </c>
      <c r="M82" s="753">
        <f t="shared" si="11"/>
        <v>0.2</v>
      </c>
      <c r="N82" s="754">
        <f t="shared" si="6"/>
        <v>1</v>
      </c>
      <c r="O82" s="755"/>
      <c r="R82" s="749">
        <f t="shared" si="7"/>
        <v>0.8</v>
      </c>
      <c r="S82" s="750">
        <f t="shared" si="8"/>
        <v>0.71500000000000008</v>
      </c>
    </row>
    <row r="83" spans="2:19">
      <c r="B83" s="751">
        <f t="shared" ref="B83:B98" si="12">B82+1</f>
        <v>2065</v>
      </c>
      <c r="C83" s="752">
        <f t="shared" si="10"/>
        <v>0</v>
      </c>
      <c r="D83" s="753">
        <f t="shared" si="10"/>
        <v>1</v>
      </c>
      <c r="E83" s="753">
        <f t="shared" si="10"/>
        <v>0</v>
      </c>
      <c r="F83" s="753">
        <f t="shared" si="10"/>
        <v>0</v>
      </c>
      <c r="G83" s="753">
        <f t="shared" si="10"/>
        <v>0</v>
      </c>
      <c r="H83" s="754">
        <f t="shared" ref="H83:H98" si="13">SUM(C83:G83)</f>
        <v>1</v>
      </c>
      <c r="I83" s="752">
        <f t="shared" si="11"/>
        <v>0.2</v>
      </c>
      <c r="J83" s="753">
        <f t="shared" si="11"/>
        <v>0.3</v>
      </c>
      <c r="K83" s="753">
        <f t="shared" si="11"/>
        <v>0.25</v>
      </c>
      <c r="L83" s="753">
        <f t="shared" si="11"/>
        <v>0.05</v>
      </c>
      <c r="M83" s="753">
        <f t="shared" si="11"/>
        <v>0.2</v>
      </c>
      <c r="N83" s="754">
        <f t="shared" ref="N83:N98" si="14">SUM(I83:M83)</f>
        <v>1</v>
      </c>
      <c r="O83" s="755"/>
      <c r="R83" s="749">
        <f t="shared" ref="R83:R98" si="15">C83*C$13+D83*D$13+E83*E$13+F83*F$13+G83*G$13</f>
        <v>0.8</v>
      </c>
      <c r="S83" s="750">
        <f t="shared" ref="S83:S98" si="16">I83*I$13+J83*J$13+K83*K$13+L83*L$13+M83*M$13</f>
        <v>0.71500000000000008</v>
      </c>
    </row>
    <row r="84" spans="2:19">
      <c r="B84" s="751">
        <f t="shared" si="12"/>
        <v>2066</v>
      </c>
      <c r="C84" s="752">
        <f t="shared" si="10"/>
        <v>0</v>
      </c>
      <c r="D84" s="753">
        <f t="shared" si="10"/>
        <v>1</v>
      </c>
      <c r="E84" s="753">
        <f t="shared" si="10"/>
        <v>0</v>
      </c>
      <c r="F84" s="753">
        <f t="shared" si="10"/>
        <v>0</v>
      </c>
      <c r="G84" s="753">
        <f t="shared" si="10"/>
        <v>0</v>
      </c>
      <c r="H84" s="754">
        <f t="shared" si="13"/>
        <v>1</v>
      </c>
      <c r="I84" s="752">
        <f t="shared" si="11"/>
        <v>0.2</v>
      </c>
      <c r="J84" s="753">
        <f t="shared" si="11"/>
        <v>0.3</v>
      </c>
      <c r="K84" s="753">
        <f t="shared" si="11"/>
        <v>0.25</v>
      </c>
      <c r="L84" s="753">
        <f t="shared" si="11"/>
        <v>0.05</v>
      </c>
      <c r="M84" s="753">
        <f t="shared" si="11"/>
        <v>0.2</v>
      </c>
      <c r="N84" s="754">
        <f t="shared" si="14"/>
        <v>1</v>
      </c>
      <c r="O84" s="755"/>
      <c r="R84" s="749">
        <f t="shared" si="15"/>
        <v>0.8</v>
      </c>
      <c r="S84" s="750">
        <f t="shared" si="16"/>
        <v>0.71500000000000008</v>
      </c>
    </row>
    <row r="85" spans="2:19">
      <c r="B85" s="751">
        <f t="shared" si="12"/>
        <v>2067</v>
      </c>
      <c r="C85" s="752">
        <f t="shared" si="10"/>
        <v>0</v>
      </c>
      <c r="D85" s="753">
        <f t="shared" si="10"/>
        <v>1</v>
      </c>
      <c r="E85" s="753">
        <f t="shared" si="10"/>
        <v>0</v>
      </c>
      <c r="F85" s="753">
        <f t="shared" si="10"/>
        <v>0</v>
      </c>
      <c r="G85" s="753">
        <f t="shared" si="10"/>
        <v>0</v>
      </c>
      <c r="H85" s="754">
        <f t="shared" si="13"/>
        <v>1</v>
      </c>
      <c r="I85" s="752">
        <f t="shared" si="11"/>
        <v>0.2</v>
      </c>
      <c r="J85" s="753">
        <f t="shared" si="11"/>
        <v>0.3</v>
      </c>
      <c r="K85" s="753">
        <f t="shared" si="11"/>
        <v>0.25</v>
      </c>
      <c r="L85" s="753">
        <f t="shared" si="11"/>
        <v>0.05</v>
      </c>
      <c r="M85" s="753">
        <f t="shared" si="11"/>
        <v>0.2</v>
      </c>
      <c r="N85" s="754">
        <f t="shared" si="14"/>
        <v>1</v>
      </c>
      <c r="O85" s="755"/>
      <c r="R85" s="749">
        <f t="shared" si="15"/>
        <v>0.8</v>
      </c>
      <c r="S85" s="750">
        <f t="shared" si="16"/>
        <v>0.71500000000000008</v>
      </c>
    </row>
    <row r="86" spans="2:19">
      <c r="B86" s="751">
        <f t="shared" si="12"/>
        <v>2068</v>
      </c>
      <c r="C86" s="752">
        <f t="shared" si="10"/>
        <v>0</v>
      </c>
      <c r="D86" s="753">
        <f t="shared" si="10"/>
        <v>1</v>
      </c>
      <c r="E86" s="753">
        <f t="shared" si="10"/>
        <v>0</v>
      </c>
      <c r="F86" s="753">
        <f t="shared" si="10"/>
        <v>0</v>
      </c>
      <c r="G86" s="753">
        <f t="shared" si="10"/>
        <v>0</v>
      </c>
      <c r="H86" s="754">
        <f t="shared" si="13"/>
        <v>1</v>
      </c>
      <c r="I86" s="752">
        <f t="shared" si="11"/>
        <v>0.2</v>
      </c>
      <c r="J86" s="753">
        <f t="shared" si="11"/>
        <v>0.3</v>
      </c>
      <c r="K86" s="753">
        <f t="shared" si="11"/>
        <v>0.25</v>
      </c>
      <c r="L86" s="753">
        <f t="shared" si="11"/>
        <v>0.05</v>
      </c>
      <c r="M86" s="753">
        <f t="shared" si="11"/>
        <v>0.2</v>
      </c>
      <c r="N86" s="754">
        <f t="shared" si="14"/>
        <v>1</v>
      </c>
      <c r="O86" s="755"/>
      <c r="R86" s="749">
        <f t="shared" si="15"/>
        <v>0.8</v>
      </c>
      <c r="S86" s="750">
        <f t="shared" si="16"/>
        <v>0.71500000000000008</v>
      </c>
    </row>
    <row r="87" spans="2:19">
      <c r="B87" s="751">
        <f t="shared" si="12"/>
        <v>2069</v>
      </c>
      <c r="C87" s="752">
        <f t="shared" si="10"/>
        <v>0</v>
      </c>
      <c r="D87" s="753">
        <f t="shared" si="10"/>
        <v>1</v>
      </c>
      <c r="E87" s="753">
        <f t="shared" si="10"/>
        <v>0</v>
      </c>
      <c r="F87" s="753">
        <f t="shared" si="10"/>
        <v>0</v>
      </c>
      <c r="G87" s="753">
        <f t="shared" si="10"/>
        <v>0</v>
      </c>
      <c r="H87" s="754">
        <f t="shared" si="13"/>
        <v>1</v>
      </c>
      <c r="I87" s="752">
        <f t="shared" si="11"/>
        <v>0.2</v>
      </c>
      <c r="J87" s="753">
        <f t="shared" si="11"/>
        <v>0.3</v>
      </c>
      <c r="K87" s="753">
        <f t="shared" si="11"/>
        <v>0.25</v>
      </c>
      <c r="L87" s="753">
        <f t="shared" si="11"/>
        <v>0.05</v>
      </c>
      <c r="M87" s="753">
        <f t="shared" si="11"/>
        <v>0.2</v>
      </c>
      <c r="N87" s="754">
        <f t="shared" si="14"/>
        <v>1</v>
      </c>
      <c r="O87" s="755"/>
      <c r="R87" s="749">
        <f t="shared" si="15"/>
        <v>0.8</v>
      </c>
      <c r="S87" s="750">
        <f t="shared" si="16"/>
        <v>0.71500000000000008</v>
      </c>
    </row>
    <row r="88" spans="2:19">
      <c r="B88" s="751">
        <f t="shared" si="12"/>
        <v>2070</v>
      </c>
      <c r="C88" s="752">
        <f t="shared" si="10"/>
        <v>0</v>
      </c>
      <c r="D88" s="753">
        <f t="shared" si="10"/>
        <v>1</v>
      </c>
      <c r="E88" s="753">
        <f t="shared" si="10"/>
        <v>0</v>
      </c>
      <c r="F88" s="753">
        <f t="shared" si="10"/>
        <v>0</v>
      </c>
      <c r="G88" s="753">
        <f t="shared" si="10"/>
        <v>0</v>
      </c>
      <c r="H88" s="754">
        <f t="shared" si="13"/>
        <v>1</v>
      </c>
      <c r="I88" s="752">
        <f t="shared" si="11"/>
        <v>0.2</v>
      </c>
      <c r="J88" s="753">
        <f t="shared" si="11"/>
        <v>0.3</v>
      </c>
      <c r="K88" s="753">
        <f t="shared" si="11"/>
        <v>0.25</v>
      </c>
      <c r="L88" s="753">
        <f t="shared" si="11"/>
        <v>0.05</v>
      </c>
      <c r="M88" s="753">
        <f t="shared" si="11"/>
        <v>0.2</v>
      </c>
      <c r="N88" s="754">
        <f t="shared" si="14"/>
        <v>1</v>
      </c>
      <c r="O88" s="755"/>
      <c r="R88" s="749">
        <f t="shared" si="15"/>
        <v>0.8</v>
      </c>
      <c r="S88" s="750">
        <f t="shared" si="16"/>
        <v>0.71500000000000008</v>
      </c>
    </row>
    <row r="89" spans="2:19">
      <c r="B89" s="751">
        <f t="shared" si="12"/>
        <v>2071</v>
      </c>
      <c r="C89" s="752">
        <f t="shared" si="10"/>
        <v>0</v>
      </c>
      <c r="D89" s="753">
        <f t="shared" si="10"/>
        <v>1</v>
      </c>
      <c r="E89" s="753">
        <f t="shared" si="10"/>
        <v>0</v>
      </c>
      <c r="F89" s="753">
        <f t="shared" si="10"/>
        <v>0</v>
      </c>
      <c r="G89" s="753">
        <f t="shared" si="10"/>
        <v>0</v>
      </c>
      <c r="H89" s="754">
        <f t="shared" si="13"/>
        <v>1</v>
      </c>
      <c r="I89" s="752">
        <f t="shared" si="11"/>
        <v>0.2</v>
      </c>
      <c r="J89" s="753">
        <f t="shared" si="11"/>
        <v>0.3</v>
      </c>
      <c r="K89" s="753">
        <f t="shared" si="11"/>
        <v>0.25</v>
      </c>
      <c r="L89" s="753">
        <f t="shared" si="11"/>
        <v>0.05</v>
      </c>
      <c r="M89" s="753">
        <f t="shared" si="11"/>
        <v>0.2</v>
      </c>
      <c r="N89" s="754">
        <f t="shared" si="14"/>
        <v>1</v>
      </c>
      <c r="O89" s="755"/>
      <c r="R89" s="749">
        <f t="shared" si="15"/>
        <v>0.8</v>
      </c>
      <c r="S89" s="750">
        <f t="shared" si="16"/>
        <v>0.71500000000000008</v>
      </c>
    </row>
    <row r="90" spans="2:19">
      <c r="B90" s="751">
        <f t="shared" si="12"/>
        <v>2072</v>
      </c>
      <c r="C90" s="752">
        <f t="shared" si="10"/>
        <v>0</v>
      </c>
      <c r="D90" s="753">
        <f t="shared" si="10"/>
        <v>1</v>
      </c>
      <c r="E90" s="753">
        <f t="shared" si="10"/>
        <v>0</v>
      </c>
      <c r="F90" s="753">
        <f t="shared" si="10"/>
        <v>0</v>
      </c>
      <c r="G90" s="753">
        <f t="shared" si="10"/>
        <v>0</v>
      </c>
      <c r="H90" s="754">
        <f t="shared" si="13"/>
        <v>1</v>
      </c>
      <c r="I90" s="752">
        <f t="shared" si="11"/>
        <v>0.2</v>
      </c>
      <c r="J90" s="753">
        <f t="shared" si="11"/>
        <v>0.3</v>
      </c>
      <c r="K90" s="753">
        <f t="shared" si="11"/>
        <v>0.25</v>
      </c>
      <c r="L90" s="753">
        <f t="shared" si="11"/>
        <v>0.05</v>
      </c>
      <c r="M90" s="753">
        <f t="shared" si="11"/>
        <v>0.2</v>
      </c>
      <c r="N90" s="754">
        <f t="shared" si="14"/>
        <v>1</v>
      </c>
      <c r="O90" s="755"/>
      <c r="R90" s="749">
        <f t="shared" si="15"/>
        <v>0.8</v>
      </c>
      <c r="S90" s="750">
        <f t="shared" si="16"/>
        <v>0.71500000000000008</v>
      </c>
    </row>
    <row r="91" spans="2:19">
      <c r="B91" s="751">
        <f t="shared" si="12"/>
        <v>2073</v>
      </c>
      <c r="C91" s="752">
        <f t="shared" si="10"/>
        <v>0</v>
      </c>
      <c r="D91" s="753">
        <f t="shared" si="10"/>
        <v>1</v>
      </c>
      <c r="E91" s="753">
        <f t="shared" si="10"/>
        <v>0</v>
      </c>
      <c r="F91" s="753">
        <f t="shared" si="10"/>
        <v>0</v>
      </c>
      <c r="G91" s="753">
        <f t="shared" si="10"/>
        <v>0</v>
      </c>
      <c r="H91" s="754">
        <f t="shared" si="13"/>
        <v>1</v>
      </c>
      <c r="I91" s="752">
        <f t="shared" si="11"/>
        <v>0.2</v>
      </c>
      <c r="J91" s="753">
        <f t="shared" si="11"/>
        <v>0.3</v>
      </c>
      <c r="K91" s="753">
        <f t="shared" si="11"/>
        <v>0.25</v>
      </c>
      <c r="L91" s="753">
        <f t="shared" si="11"/>
        <v>0.05</v>
      </c>
      <c r="M91" s="753">
        <f t="shared" si="11"/>
        <v>0.2</v>
      </c>
      <c r="N91" s="754">
        <f t="shared" si="14"/>
        <v>1</v>
      </c>
      <c r="O91" s="755"/>
      <c r="R91" s="749">
        <f t="shared" si="15"/>
        <v>0.8</v>
      </c>
      <c r="S91" s="750">
        <f t="shared" si="16"/>
        <v>0.71500000000000008</v>
      </c>
    </row>
    <row r="92" spans="2:19">
      <c r="B92" s="751">
        <f t="shared" si="12"/>
        <v>2074</v>
      </c>
      <c r="C92" s="752">
        <f t="shared" si="10"/>
        <v>0</v>
      </c>
      <c r="D92" s="753">
        <f t="shared" si="10"/>
        <v>1</v>
      </c>
      <c r="E92" s="753">
        <f t="shared" si="10"/>
        <v>0</v>
      </c>
      <c r="F92" s="753">
        <f t="shared" si="10"/>
        <v>0</v>
      </c>
      <c r="G92" s="753">
        <f t="shared" si="10"/>
        <v>0</v>
      </c>
      <c r="H92" s="754">
        <f t="shared" si="13"/>
        <v>1</v>
      </c>
      <c r="I92" s="752">
        <f t="shared" si="11"/>
        <v>0.2</v>
      </c>
      <c r="J92" s="753">
        <f t="shared" si="11"/>
        <v>0.3</v>
      </c>
      <c r="K92" s="753">
        <f t="shared" si="11"/>
        <v>0.25</v>
      </c>
      <c r="L92" s="753">
        <f t="shared" si="11"/>
        <v>0.05</v>
      </c>
      <c r="M92" s="753">
        <f t="shared" si="11"/>
        <v>0.2</v>
      </c>
      <c r="N92" s="754">
        <f t="shared" si="14"/>
        <v>1</v>
      </c>
      <c r="O92" s="755"/>
      <c r="R92" s="749">
        <f t="shared" si="15"/>
        <v>0.8</v>
      </c>
      <c r="S92" s="750">
        <f t="shared" si="16"/>
        <v>0.71500000000000008</v>
      </c>
    </row>
    <row r="93" spans="2:19">
      <c r="B93" s="751">
        <f t="shared" si="12"/>
        <v>2075</v>
      </c>
      <c r="C93" s="752">
        <f t="shared" si="10"/>
        <v>0</v>
      </c>
      <c r="D93" s="753">
        <f t="shared" si="10"/>
        <v>1</v>
      </c>
      <c r="E93" s="753">
        <f t="shared" si="10"/>
        <v>0</v>
      </c>
      <c r="F93" s="753">
        <f t="shared" si="10"/>
        <v>0</v>
      </c>
      <c r="G93" s="753">
        <f t="shared" si="10"/>
        <v>0</v>
      </c>
      <c r="H93" s="754">
        <f t="shared" si="13"/>
        <v>1</v>
      </c>
      <c r="I93" s="752">
        <f t="shared" si="11"/>
        <v>0.2</v>
      </c>
      <c r="J93" s="753">
        <f t="shared" si="11"/>
        <v>0.3</v>
      </c>
      <c r="K93" s="753">
        <f t="shared" si="11"/>
        <v>0.25</v>
      </c>
      <c r="L93" s="753">
        <f t="shared" si="11"/>
        <v>0.05</v>
      </c>
      <c r="M93" s="753">
        <f t="shared" si="11"/>
        <v>0.2</v>
      </c>
      <c r="N93" s="754">
        <f t="shared" si="14"/>
        <v>1</v>
      </c>
      <c r="O93" s="755"/>
      <c r="R93" s="749">
        <f t="shared" si="15"/>
        <v>0.8</v>
      </c>
      <c r="S93" s="750">
        <f t="shared" si="16"/>
        <v>0.71500000000000008</v>
      </c>
    </row>
    <row r="94" spans="2:19">
      <c r="B94" s="751">
        <f t="shared" si="12"/>
        <v>2076</v>
      </c>
      <c r="C94" s="752">
        <f t="shared" si="10"/>
        <v>0</v>
      </c>
      <c r="D94" s="753">
        <f t="shared" si="10"/>
        <v>1</v>
      </c>
      <c r="E94" s="753">
        <f t="shared" si="10"/>
        <v>0</v>
      </c>
      <c r="F94" s="753">
        <f t="shared" si="10"/>
        <v>0</v>
      </c>
      <c r="G94" s="753">
        <f t="shared" si="10"/>
        <v>0</v>
      </c>
      <c r="H94" s="754">
        <f t="shared" si="13"/>
        <v>1</v>
      </c>
      <c r="I94" s="752">
        <f t="shared" si="11"/>
        <v>0.2</v>
      </c>
      <c r="J94" s="753">
        <f t="shared" si="11"/>
        <v>0.3</v>
      </c>
      <c r="K94" s="753">
        <f t="shared" si="11"/>
        <v>0.25</v>
      </c>
      <c r="L94" s="753">
        <f t="shared" si="11"/>
        <v>0.05</v>
      </c>
      <c r="M94" s="753">
        <f t="shared" si="11"/>
        <v>0.2</v>
      </c>
      <c r="N94" s="754">
        <f t="shared" si="14"/>
        <v>1</v>
      </c>
      <c r="O94" s="755"/>
      <c r="R94" s="749">
        <f t="shared" si="15"/>
        <v>0.8</v>
      </c>
      <c r="S94" s="750">
        <f t="shared" si="16"/>
        <v>0.71500000000000008</v>
      </c>
    </row>
    <row r="95" spans="2:19">
      <c r="B95" s="751">
        <f t="shared" si="12"/>
        <v>2077</v>
      </c>
      <c r="C95" s="752">
        <f t="shared" si="10"/>
        <v>0</v>
      </c>
      <c r="D95" s="753">
        <f t="shared" si="10"/>
        <v>1</v>
      </c>
      <c r="E95" s="753">
        <f t="shared" si="10"/>
        <v>0</v>
      </c>
      <c r="F95" s="753">
        <f t="shared" si="10"/>
        <v>0</v>
      </c>
      <c r="G95" s="753">
        <f t="shared" si="10"/>
        <v>0</v>
      </c>
      <c r="H95" s="754">
        <f t="shared" si="13"/>
        <v>1</v>
      </c>
      <c r="I95" s="752">
        <f t="shared" si="11"/>
        <v>0.2</v>
      </c>
      <c r="J95" s="753">
        <f t="shared" si="11"/>
        <v>0.3</v>
      </c>
      <c r="K95" s="753">
        <f t="shared" si="11"/>
        <v>0.25</v>
      </c>
      <c r="L95" s="753">
        <f t="shared" si="11"/>
        <v>0.05</v>
      </c>
      <c r="M95" s="753">
        <f t="shared" si="11"/>
        <v>0.2</v>
      </c>
      <c r="N95" s="754">
        <f t="shared" si="14"/>
        <v>1</v>
      </c>
      <c r="O95" s="755"/>
      <c r="R95" s="749">
        <f t="shared" si="15"/>
        <v>0.8</v>
      </c>
      <c r="S95" s="750">
        <f t="shared" si="16"/>
        <v>0.71500000000000008</v>
      </c>
    </row>
    <row r="96" spans="2:19">
      <c r="B96" s="751">
        <f t="shared" si="12"/>
        <v>2078</v>
      </c>
      <c r="C96" s="752">
        <f t="shared" si="10"/>
        <v>0</v>
      </c>
      <c r="D96" s="753">
        <f t="shared" si="10"/>
        <v>1</v>
      </c>
      <c r="E96" s="753">
        <f t="shared" si="10"/>
        <v>0</v>
      </c>
      <c r="F96" s="753">
        <f t="shared" si="10"/>
        <v>0</v>
      </c>
      <c r="G96" s="753">
        <f t="shared" si="10"/>
        <v>0</v>
      </c>
      <c r="H96" s="754">
        <f t="shared" si="13"/>
        <v>1</v>
      </c>
      <c r="I96" s="752">
        <f t="shared" si="11"/>
        <v>0.2</v>
      </c>
      <c r="J96" s="753">
        <f t="shared" si="11"/>
        <v>0.3</v>
      </c>
      <c r="K96" s="753">
        <f t="shared" si="11"/>
        <v>0.25</v>
      </c>
      <c r="L96" s="753">
        <f t="shared" si="11"/>
        <v>0.05</v>
      </c>
      <c r="M96" s="753">
        <f t="shared" si="11"/>
        <v>0.2</v>
      </c>
      <c r="N96" s="754">
        <f t="shared" si="14"/>
        <v>1</v>
      </c>
      <c r="O96" s="755"/>
      <c r="R96" s="749">
        <f t="shared" si="15"/>
        <v>0.8</v>
      </c>
      <c r="S96" s="750">
        <f t="shared" si="16"/>
        <v>0.71500000000000008</v>
      </c>
    </row>
    <row r="97" spans="2:19">
      <c r="B97" s="751">
        <f t="shared" si="12"/>
        <v>2079</v>
      </c>
      <c r="C97" s="752">
        <f t="shared" si="10"/>
        <v>0</v>
      </c>
      <c r="D97" s="753">
        <f t="shared" si="10"/>
        <v>1</v>
      </c>
      <c r="E97" s="753">
        <f t="shared" si="10"/>
        <v>0</v>
      </c>
      <c r="F97" s="753">
        <f t="shared" si="10"/>
        <v>0</v>
      </c>
      <c r="G97" s="753">
        <f t="shared" si="10"/>
        <v>0</v>
      </c>
      <c r="H97" s="754">
        <f t="shared" si="13"/>
        <v>1</v>
      </c>
      <c r="I97" s="752">
        <f t="shared" si="11"/>
        <v>0.2</v>
      </c>
      <c r="J97" s="753">
        <f t="shared" si="11"/>
        <v>0.3</v>
      </c>
      <c r="K97" s="753">
        <f t="shared" si="11"/>
        <v>0.25</v>
      </c>
      <c r="L97" s="753">
        <f t="shared" si="11"/>
        <v>0.05</v>
      </c>
      <c r="M97" s="753">
        <f t="shared" si="11"/>
        <v>0.2</v>
      </c>
      <c r="N97" s="754">
        <f t="shared" si="14"/>
        <v>1</v>
      </c>
      <c r="O97" s="755"/>
      <c r="R97" s="749">
        <f t="shared" si="15"/>
        <v>0.8</v>
      </c>
      <c r="S97" s="750">
        <f t="shared" si="16"/>
        <v>0.71500000000000008</v>
      </c>
    </row>
    <row r="98" spans="2:19" ht="13.5" thickBot="1">
      <c r="B98" s="756">
        <f t="shared" si="12"/>
        <v>2080</v>
      </c>
      <c r="C98" s="757">
        <f t="shared" si="10"/>
        <v>0</v>
      </c>
      <c r="D98" s="758">
        <f t="shared" si="10"/>
        <v>1</v>
      </c>
      <c r="E98" s="758">
        <f t="shared" si="10"/>
        <v>0</v>
      </c>
      <c r="F98" s="758">
        <f t="shared" si="10"/>
        <v>0</v>
      </c>
      <c r="G98" s="758">
        <f t="shared" si="10"/>
        <v>0</v>
      </c>
      <c r="H98" s="759">
        <f t="shared" si="13"/>
        <v>1</v>
      </c>
      <c r="I98" s="757">
        <f t="shared" si="11"/>
        <v>0.2</v>
      </c>
      <c r="J98" s="758">
        <f t="shared" si="11"/>
        <v>0.3</v>
      </c>
      <c r="K98" s="758">
        <f t="shared" si="11"/>
        <v>0.25</v>
      </c>
      <c r="L98" s="758">
        <f t="shared" si="11"/>
        <v>0.05</v>
      </c>
      <c r="M98" s="758">
        <f t="shared" si="11"/>
        <v>0.2</v>
      </c>
      <c r="N98" s="759">
        <f t="shared" si="14"/>
        <v>1</v>
      </c>
      <c r="O98" s="633"/>
      <c r="R98" s="760">
        <f t="shared" si="15"/>
        <v>0.8</v>
      </c>
      <c r="S98" s="760">
        <f t="shared" si="16"/>
        <v>0.71500000000000008</v>
      </c>
    </row>
    <row r="99" spans="2:19">
      <c r="H99" s="761"/>
    </row>
    <row r="100" spans="2:19">
      <c r="H100" s="76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1" activePane="bottomRight" state="frozen"/>
      <selection activeCell="E19" sqref="E19"/>
      <selection pane="topRight" activeCell="E19" sqref="E19"/>
      <selection pane="bottomLeft" activeCell="E19" sqref="E19"/>
      <selection pane="bottomRight" activeCell="E8" sqref="E8"/>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11.42578125"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6">
        <v>0.435</v>
      </c>
    </row>
    <row r="3" spans="2:30">
      <c r="B3" s="589"/>
      <c r="C3" s="589"/>
      <c r="S3" s="589"/>
      <c r="AC3" s="587" t="s">
        <v>256</v>
      </c>
      <c r="AD3" s="706">
        <v>0.129</v>
      </c>
    </row>
    <row r="4" spans="2:30">
      <c r="B4" s="589"/>
      <c r="C4" s="589" t="s">
        <v>38</v>
      </c>
      <c r="S4" s="589" t="s">
        <v>301</v>
      </c>
      <c r="AC4" s="587" t="s">
        <v>2</v>
      </c>
      <c r="AD4" s="706">
        <v>9.9000000000000005E-2</v>
      </c>
    </row>
    <row r="5" spans="2:30">
      <c r="B5" s="589"/>
      <c r="C5" s="589"/>
      <c r="S5" s="589" t="s">
        <v>38</v>
      </c>
      <c r="AC5" s="587" t="s">
        <v>16</v>
      </c>
      <c r="AD5" s="706">
        <v>2.7E-2</v>
      </c>
    </row>
    <row r="6" spans="2:30">
      <c r="B6" s="589"/>
      <c r="S6" s="589"/>
      <c r="AC6" s="587" t="s">
        <v>331</v>
      </c>
      <c r="AD6" s="706">
        <v>8.9999999999999993E-3</v>
      </c>
    </row>
    <row r="7" spans="2:30" ht="13.5" thickBot="1">
      <c r="B7" s="589"/>
      <c r="C7" s="590"/>
      <c r="S7" s="589"/>
      <c r="AC7" s="587" t="s">
        <v>332</v>
      </c>
      <c r="AD7" s="706">
        <v>7.1999999999999995E-2</v>
      </c>
    </row>
    <row r="8" spans="2:30" ht="13.5" thickBot="1">
      <c r="B8" s="589"/>
      <c r="D8" s="591">
        <v>6.2100000000000002E-2</v>
      </c>
      <c r="E8" s="592">
        <f>AD2</f>
        <v>0.435</v>
      </c>
      <c r="F8" s="593">
        <f>AD3</f>
        <v>0.129</v>
      </c>
      <c r="G8" s="594">
        <v>0</v>
      </c>
      <c r="H8" s="593">
        <v>0</v>
      </c>
      <c r="I8" s="593">
        <f>AD4</f>
        <v>9.9000000000000005E-2</v>
      </c>
      <c r="J8" s="593">
        <f>AD5</f>
        <v>2.7E-2</v>
      </c>
      <c r="K8" s="593">
        <f>AD6</f>
        <v>8.9999999999999993E-3</v>
      </c>
      <c r="L8" s="593">
        <f>AD7</f>
        <v>7.1999999999999995E-2</v>
      </c>
      <c r="M8" s="593">
        <f>AD8</f>
        <v>3.3000000000000002E-2</v>
      </c>
      <c r="N8" s="593">
        <f>AD9</f>
        <v>0.04</v>
      </c>
      <c r="O8" s="593">
        <f>AD10</f>
        <v>0.156</v>
      </c>
      <c r="P8" s="595">
        <f>SUM(E8:O8)</f>
        <v>1</v>
      </c>
      <c r="S8" s="589"/>
      <c r="T8" s="589"/>
      <c r="AC8" s="587" t="s">
        <v>231</v>
      </c>
      <c r="AD8" s="706">
        <v>3.3000000000000002E-2</v>
      </c>
    </row>
    <row r="9" spans="2:30" ht="13.5" thickBot="1">
      <c r="B9" s="596"/>
      <c r="C9" s="597"/>
      <c r="D9" s="598"/>
      <c r="E9" s="819" t="s">
        <v>41</v>
      </c>
      <c r="F9" s="820"/>
      <c r="G9" s="820"/>
      <c r="H9" s="820"/>
      <c r="I9" s="820"/>
      <c r="J9" s="820"/>
      <c r="K9" s="820"/>
      <c r="L9" s="820"/>
      <c r="M9" s="820"/>
      <c r="N9" s="820"/>
      <c r="O9" s="820"/>
      <c r="P9" s="599"/>
      <c r="AC9" s="587" t="s">
        <v>232</v>
      </c>
      <c r="AD9" s="706">
        <v>0.04</v>
      </c>
    </row>
    <row r="10" spans="2:30" ht="21.75" customHeight="1" thickBot="1">
      <c r="B10" s="821" t="s">
        <v>1</v>
      </c>
      <c r="C10" s="821" t="s">
        <v>33</v>
      </c>
      <c r="D10" s="821" t="s">
        <v>40</v>
      </c>
      <c r="E10" s="821" t="s">
        <v>228</v>
      </c>
      <c r="F10" s="821" t="s">
        <v>271</v>
      </c>
      <c r="G10" s="811" t="s">
        <v>267</v>
      </c>
      <c r="H10" s="821" t="s">
        <v>270</v>
      </c>
      <c r="I10" s="811" t="s">
        <v>2</v>
      </c>
      <c r="J10" s="821" t="s">
        <v>16</v>
      </c>
      <c r="K10" s="811" t="s">
        <v>229</v>
      </c>
      <c r="L10" s="808" t="s">
        <v>273</v>
      </c>
      <c r="M10" s="809"/>
      <c r="N10" s="809"/>
      <c r="O10" s="810"/>
      <c r="P10" s="821" t="s">
        <v>27</v>
      </c>
      <c r="AC10" s="587" t="s">
        <v>233</v>
      </c>
      <c r="AD10" s="706">
        <v>0.156</v>
      </c>
    </row>
    <row r="11" spans="2:30" s="601" customFormat="1" ht="42" customHeight="1" thickBot="1">
      <c r="B11" s="822"/>
      <c r="C11" s="822"/>
      <c r="D11" s="822"/>
      <c r="E11" s="822"/>
      <c r="F11" s="822"/>
      <c r="G11" s="813"/>
      <c r="H11" s="822"/>
      <c r="I11" s="813"/>
      <c r="J11" s="822"/>
      <c r="K11" s="813"/>
      <c r="L11" s="600" t="s">
        <v>230</v>
      </c>
      <c r="M11" s="600" t="s">
        <v>231</v>
      </c>
      <c r="N11" s="600" t="s">
        <v>232</v>
      </c>
      <c r="O11" s="600" t="s">
        <v>233</v>
      </c>
      <c r="P11" s="822"/>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BaU'!C30</f>
        <v>0</v>
      </c>
      <c r="D13" s="614">
        <v>1</v>
      </c>
      <c r="E13" s="615">
        <f t="shared" ref="E13:O28" si="0">E$8</f>
        <v>0.435</v>
      </c>
      <c r="F13" s="615">
        <f t="shared" si="0"/>
        <v>0.129</v>
      </c>
      <c r="G13" s="615">
        <f t="shared" si="0"/>
        <v>0</v>
      </c>
      <c r="H13" s="615">
        <f t="shared" si="0"/>
        <v>0</v>
      </c>
      <c r="I13" s="615">
        <f t="shared" si="0"/>
        <v>9.9000000000000005E-2</v>
      </c>
      <c r="J13" s="615">
        <f t="shared" si="0"/>
        <v>2.7E-2</v>
      </c>
      <c r="K13" s="615">
        <f t="shared" si="0"/>
        <v>8.9999999999999993E-3</v>
      </c>
      <c r="L13" s="615">
        <f t="shared" si="0"/>
        <v>7.1999999999999995E-2</v>
      </c>
      <c r="M13" s="615">
        <f t="shared" si="0"/>
        <v>3.3000000000000002E-2</v>
      </c>
      <c r="N13" s="615">
        <f t="shared" si="0"/>
        <v>0.04</v>
      </c>
      <c r="O13" s="615">
        <f t="shared" si="0"/>
        <v>0.156</v>
      </c>
      <c r="P13" s="616">
        <f t="shared" ref="P13:P44" si="1">SUM(E13:O13)</f>
        <v>1</v>
      </c>
      <c r="S13" s="612">
        <f>year</f>
        <v>2000</v>
      </c>
      <c r="T13" s="617">
        <v>0</v>
      </c>
      <c r="U13" s="617">
        <v>5</v>
      </c>
      <c r="V13" s="618">
        <f>T13*U13</f>
        <v>0</v>
      </c>
      <c r="W13" s="619">
        <v>1</v>
      </c>
      <c r="X13" s="620">
        <f t="shared" ref="X13:X44" si="2">V13*W13</f>
        <v>0</v>
      </c>
    </row>
    <row r="14" spans="2:30">
      <c r="B14" s="621">
        <f t="shared" ref="B14:B45" si="3">B13+1</f>
        <v>2001</v>
      </c>
      <c r="C14" s="613">
        <f>'[2]Fraksi pengelolaan sampah BaU'!C31</f>
        <v>0</v>
      </c>
      <c r="D14" s="614">
        <v>1</v>
      </c>
      <c r="E14" s="615">
        <f t="shared" si="0"/>
        <v>0.435</v>
      </c>
      <c r="F14" s="615">
        <f t="shared" si="0"/>
        <v>0.129</v>
      </c>
      <c r="G14" s="615">
        <f t="shared" si="0"/>
        <v>0</v>
      </c>
      <c r="H14" s="615">
        <f t="shared" si="0"/>
        <v>0</v>
      </c>
      <c r="I14" s="615">
        <f t="shared" si="0"/>
        <v>9.9000000000000005E-2</v>
      </c>
      <c r="J14" s="615">
        <f t="shared" si="0"/>
        <v>2.7E-2</v>
      </c>
      <c r="K14" s="615">
        <f t="shared" si="0"/>
        <v>8.9999999999999993E-3</v>
      </c>
      <c r="L14" s="615">
        <f t="shared" si="0"/>
        <v>7.1999999999999995E-2</v>
      </c>
      <c r="M14" s="615">
        <f t="shared" si="0"/>
        <v>3.3000000000000002E-2</v>
      </c>
      <c r="N14" s="615">
        <f t="shared" si="0"/>
        <v>0.04</v>
      </c>
      <c r="O14" s="615">
        <f t="shared" si="0"/>
        <v>0.156</v>
      </c>
      <c r="P14" s="622">
        <f t="shared" si="1"/>
        <v>1</v>
      </c>
      <c r="S14" s="621">
        <f t="shared" ref="S14:S77" si="4">S13+1</f>
        <v>2001</v>
      </c>
      <c r="T14" s="623">
        <v>0</v>
      </c>
      <c r="U14" s="623">
        <v>5</v>
      </c>
      <c r="V14" s="624">
        <f>T14*U14</f>
        <v>0</v>
      </c>
      <c r="W14" s="625">
        <v>1</v>
      </c>
      <c r="X14" s="626">
        <f t="shared" si="2"/>
        <v>0</v>
      </c>
    </row>
    <row r="15" spans="2:30">
      <c r="B15" s="621">
        <f t="shared" si="3"/>
        <v>2002</v>
      </c>
      <c r="C15" s="613">
        <f>'[2]Fraksi pengelolaan sampah BaU'!C32</f>
        <v>0</v>
      </c>
      <c r="D15" s="614">
        <v>1</v>
      </c>
      <c r="E15" s="615">
        <f t="shared" si="0"/>
        <v>0.435</v>
      </c>
      <c r="F15" s="615">
        <f t="shared" si="0"/>
        <v>0.129</v>
      </c>
      <c r="G15" s="615">
        <f t="shared" si="0"/>
        <v>0</v>
      </c>
      <c r="H15" s="615">
        <f t="shared" si="0"/>
        <v>0</v>
      </c>
      <c r="I15" s="615">
        <f t="shared" si="0"/>
        <v>9.9000000000000005E-2</v>
      </c>
      <c r="J15" s="615">
        <f t="shared" si="0"/>
        <v>2.7E-2</v>
      </c>
      <c r="K15" s="615">
        <f t="shared" si="0"/>
        <v>8.9999999999999993E-3</v>
      </c>
      <c r="L15" s="615">
        <f t="shared" si="0"/>
        <v>7.1999999999999995E-2</v>
      </c>
      <c r="M15" s="615">
        <f t="shared" si="0"/>
        <v>3.3000000000000002E-2</v>
      </c>
      <c r="N15" s="615">
        <f t="shared" si="0"/>
        <v>0.04</v>
      </c>
      <c r="O15" s="615">
        <f t="shared" si="0"/>
        <v>0.156</v>
      </c>
      <c r="P15" s="622">
        <f t="shared" si="1"/>
        <v>1</v>
      </c>
      <c r="S15" s="621">
        <f t="shared" si="4"/>
        <v>2002</v>
      </c>
      <c r="T15" s="623">
        <v>0</v>
      </c>
      <c r="U15" s="623">
        <v>5</v>
      </c>
      <c r="V15" s="624">
        <f t="shared" ref="V15:V78" si="5">T15*U15</f>
        <v>0</v>
      </c>
      <c r="W15" s="625">
        <v>1</v>
      </c>
      <c r="X15" s="626">
        <f t="shared" si="2"/>
        <v>0</v>
      </c>
    </row>
    <row r="16" spans="2:30">
      <c r="B16" s="621">
        <f t="shared" si="3"/>
        <v>2003</v>
      </c>
      <c r="C16" s="613">
        <f>'[2]Fraksi pengelolaan sampah BaU'!C33</f>
        <v>0</v>
      </c>
      <c r="D16" s="614">
        <v>1</v>
      </c>
      <c r="E16" s="615">
        <f t="shared" si="0"/>
        <v>0.435</v>
      </c>
      <c r="F16" s="615">
        <f t="shared" si="0"/>
        <v>0.129</v>
      </c>
      <c r="G16" s="615">
        <f t="shared" si="0"/>
        <v>0</v>
      </c>
      <c r="H16" s="615">
        <f t="shared" si="0"/>
        <v>0</v>
      </c>
      <c r="I16" s="615">
        <f t="shared" si="0"/>
        <v>9.9000000000000005E-2</v>
      </c>
      <c r="J16" s="615">
        <f t="shared" si="0"/>
        <v>2.7E-2</v>
      </c>
      <c r="K16" s="615">
        <f t="shared" si="0"/>
        <v>8.9999999999999993E-3</v>
      </c>
      <c r="L16" s="615">
        <f t="shared" si="0"/>
        <v>7.1999999999999995E-2</v>
      </c>
      <c r="M16" s="615">
        <f t="shared" si="0"/>
        <v>3.3000000000000002E-2</v>
      </c>
      <c r="N16" s="615">
        <f t="shared" si="0"/>
        <v>0.04</v>
      </c>
      <c r="O16" s="615">
        <f t="shared" si="0"/>
        <v>0.156</v>
      </c>
      <c r="P16" s="622">
        <f t="shared" si="1"/>
        <v>1</v>
      </c>
      <c r="S16" s="621">
        <f t="shared" si="4"/>
        <v>2003</v>
      </c>
      <c r="T16" s="623">
        <v>0</v>
      </c>
      <c r="U16" s="623">
        <v>5</v>
      </c>
      <c r="V16" s="624">
        <f t="shared" si="5"/>
        <v>0</v>
      </c>
      <c r="W16" s="625">
        <v>1</v>
      </c>
      <c r="X16" s="626">
        <f t="shared" si="2"/>
        <v>0</v>
      </c>
    </row>
    <row r="17" spans="2:24">
      <c r="B17" s="621">
        <f t="shared" si="3"/>
        <v>2004</v>
      </c>
      <c r="C17" s="613">
        <f>'[2]Fraksi pengelolaan sampah BaU'!C34</f>
        <v>0</v>
      </c>
      <c r="D17" s="614">
        <v>1</v>
      </c>
      <c r="E17" s="615">
        <f t="shared" si="0"/>
        <v>0.435</v>
      </c>
      <c r="F17" s="615">
        <f t="shared" si="0"/>
        <v>0.129</v>
      </c>
      <c r="G17" s="615">
        <f t="shared" si="0"/>
        <v>0</v>
      </c>
      <c r="H17" s="615">
        <f t="shared" si="0"/>
        <v>0</v>
      </c>
      <c r="I17" s="615">
        <f t="shared" si="0"/>
        <v>9.9000000000000005E-2</v>
      </c>
      <c r="J17" s="615">
        <f t="shared" si="0"/>
        <v>2.7E-2</v>
      </c>
      <c r="K17" s="615">
        <f t="shared" si="0"/>
        <v>8.9999999999999993E-3</v>
      </c>
      <c r="L17" s="615">
        <f t="shared" si="0"/>
        <v>7.1999999999999995E-2</v>
      </c>
      <c r="M17" s="615">
        <f t="shared" si="0"/>
        <v>3.3000000000000002E-2</v>
      </c>
      <c r="N17" s="615">
        <f t="shared" si="0"/>
        <v>0.04</v>
      </c>
      <c r="O17" s="615">
        <f t="shared" si="0"/>
        <v>0.156</v>
      </c>
      <c r="P17" s="622">
        <f t="shared" si="1"/>
        <v>1</v>
      </c>
      <c r="S17" s="621">
        <f t="shared" si="4"/>
        <v>2004</v>
      </c>
      <c r="T17" s="623">
        <v>0</v>
      </c>
      <c r="U17" s="623">
        <v>5</v>
      </c>
      <c r="V17" s="624">
        <f t="shared" si="5"/>
        <v>0</v>
      </c>
      <c r="W17" s="625">
        <v>1</v>
      </c>
      <c r="X17" s="626">
        <f t="shared" si="2"/>
        <v>0</v>
      </c>
    </row>
    <row r="18" spans="2:24">
      <c r="B18" s="621">
        <f t="shared" si="3"/>
        <v>2005</v>
      </c>
      <c r="C18" s="613">
        <f>'[2]Fraksi pengelolaan sampah BaU'!C35</f>
        <v>0</v>
      </c>
      <c r="D18" s="614">
        <v>1</v>
      </c>
      <c r="E18" s="615">
        <f t="shared" si="0"/>
        <v>0.435</v>
      </c>
      <c r="F18" s="615">
        <f t="shared" si="0"/>
        <v>0.129</v>
      </c>
      <c r="G18" s="615">
        <f t="shared" si="0"/>
        <v>0</v>
      </c>
      <c r="H18" s="615">
        <f t="shared" si="0"/>
        <v>0</v>
      </c>
      <c r="I18" s="615">
        <f t="shared" si="0"/>
        <v>9.9000000000000005E-2</v>
      </c>
      <c r="J18" s="615">
        <f t="shared" si="0"/>
        <v>2.7E-2</v>
      </c>
      <c r="K18" s="615">
        <f t="shared" si="0"/>
        <v>8.9999999999999993E-3</v>
      </c>
      <c r="L18" s="615">
        <f t="shared" si="0"/>
        <v>7.1999999999999995E-2</v>
      </c>
      <c r="M18" s="615">
        <f t="shared" si="0"/>
        <v>3.3000000000000002E-2</v>
      </c>
      <c r="N18" s="615">
        <f t="shared" si="0"/>
        <v>0.04</v>
      </c>
      <c r="O18" s="615">
        <f t="shared" si="0"/>
        <v>0.156</v>
      </c>
      <c r="P18" s="622">
        <f t="shared" si="1"/>
        <v>1</v>
      </c>
      <c r="S18" s="621">
        <f t="shared" si="4"/>
        <v>2005</v>
      </c>
      <c r="T18" s="623">
        <v>0</v>
      </c>
      <c r="U18" s="623">
        <v>5</v>
      </c>
      <c r="V18" s="624">
        <f t="shared" si="5"/>
        <v>0</v>
      </c>
      <c r="W18" s="625">
        <v>1</v>
      </c>
      <c r="X18" s="626">
        <f t="shared" si="2"/>
        <v>0</v>
      </c>
    </row>
    <row r="19" spans="2:24">
      <c r="B19" s="621">
        <f t="shared" si="3"/>
        <v>2006</v>
      </c>
      <c r="C19" s="613">
        <f>'[2]Fraksi pengelolaan sampah BaU'!C36</f>
        <v>0</v>
      </c>
      <c r="D19" s="614">
        <v>1</v>
      </c>
      <c r="E19" s="615">
        <f t="shared" si="0"/>
        <v>0.435</v>
      </c>
      <c r="F19" s="615">
        <f t="shared" si="0"/>
        <v>0.129</v>
      </c>
      <c r="G19" s="615">
        <f t="shared" si="0"/>
        <v>0</v>
      </c>
      <c r="H19" s="615">
        <f t="shared" si="0"/>
        <v>0</v>
      </c>
      <c r="I19" s="615">
        <f t="shared" si="0"/>
        <v>9.9000000000000005E-2</v>
      </c>
      <c r="J19" s="615">
        <f t="shared" si="0"/>
        <v>2.7E-2</v>
      </c>
      <c r="K19" s="615">
        <f t="shared" si="0"/>
        <v>8.9999999999999993E-3</v>
      </c>
      <c r="L19" s="615">
        <f t="shared" si="0"/>
        <v>7.1999999999999995E-2</v>
      </c>
      <c r="M19" s="615">
        <f t="shared" si="0"/>
        <v>3.3000000000000002E-2</v>
      </c>
      <c r="N19" s="615">
        <f t="shared" si="0"/>
        <v>0.04</v>
      </c>
      <c r="O19" s="615">
        <f t="shared" si="0"/>
        <v>0.156</v>
      </c>
      <c r="P19" s="622">
        <f t="shared" si="1"/>
        <v>1</v>
      </c>
      <c r="S19" s="621">
        <f t="shared" si="4"/>
        <v>2006</v>
      </c>
      <c r="T19" s="623">
        <v>0</v>
      </c>
      <c r="U19" s="623">
        <v>5</v>
      </c>
      <c r="V19" s="624">
        <f t="shared" si="5"/>
        <v>0</v>
      </c>
      <c r="W19" s="625">
        <v>1</v>
      </c>
      <c r="X19" s="626">
        <f t="shared" si="2"/>
        <v>0</v>
      </c>
    </row>
    <row r="20" spans="2:24">
      <c r="B20" s="621">
        <f t="shared" si="3"/>
        <v>2007</v>
      </c>
      <c r="C20" s="613">
        <f>'[2]Fraksi pengelolaan sampah BaU'!C37</f>
        <v>0</v>
      </c>
      <c r="D20" s="614">
        <v>1</v>
      </c>
      <c r="E20" s="615">
        <f t="shared" si="0"/>
        <v>0.435</v>
      </c>
      <c r="F20" s="615">
        <f t="shared" si="0"/>
        <v>0.129</v>
      </c>
      <c r="G20" s="615">
        <f t="shared" si="0"/>
        <v>0</v>
      </c>
      <c r="H20" s="615">
        <f t="shared" si="0"/>
        <v>0</v>
      </c>
      <c r="I20" s="615">
        <f t="shared" si="0"/>
        <v>9.9000000000000005E-2</v>
      </c>
      <c r="J20" s="615">
        <f t="shared" si="0"/>
        <v>2.7E-2</v>
      </c>
      <c r="K20" s="615">
        <f t="shared" si="0"/>
        <v>8.9999999999999993E-3</v>
      </c>
      <c r="L20" s="615">
        <f t="shared" si="0"/>
        <v>7.1999999999999995E-2</v>
      </c>
      <c r="M20" s="615">
        <f t="shared" si="0"/>
        <v>3.3000000000000002E-2</v>
      </c>
      <c r="N20" s="615">
        <f t="shared" si="0"/>
        <v>0.04</v>
      </c>
      <c r="O20" s="615">
        <f t="shared" si="0"/>
        <v>0.156</v>
      </c>
      <c r="P20" s="622">
        <f t="shared" si="1"/>
        <v>1</v>
      </c>
      <c r="S20" s="621">
        <f t="shared" si="4"/>
        <v>2007</v>
      </c>
      <c r="T20" s="623">
        <v>0</v>
      </c>
      <c r="U20" s="623">
        <v>5</v>
      </c>
      <c r="V20" s="624">
        <f t="shared" si="5"/>
        <v>0</v>
      </c>
      <c r="W20" s="625">
        <v>1</v>
      </c>
      <c r="X20" s="626">
        <f t="shared" si="2"/>
        <v>0</v>
      </c>
    </row>
    <row r="21" spans="2:24">
      <c r="B21" s="621">
        <f t="shared" si="3"/>
        <v>2008</v>
      </c>
      <c r="C21" s="613">
        <f>'[2]Fraksi pengelolaan sampah BaU'!C38</f>
        <v>0</v>
      </c>
      <c r="D21" s="614">
        <v>1</v>
      </c>
      <c r="E21" s="615">
        <f t="shared" si="0"/>
        <v>0.435</v>
      </c>
      <c r="F21" s="615">
        <f t="shared" si="0"/>
        <v>0.129</v>
      </c>
      <c r="G21" s="615">
        <f t="shared" si="0"/>
        <v>0</v>
      </c>
      <c r="H21" s="615">
        <f t="shared" si="0"/>
        <v>0</v>
      </c>
      <c r="I21" s="615">
        <f t="shared" si="0"/>
        <v>9.9000000000000005E-2</v>
      </c>
      <c r="J21" s="615">
        <f t="shared" si="0"/>
        <v>2.7E-2</v>
      </c>
      <c r="K21" s="615">
        <f t="shared" si="0"/>
        <v>8.9999999999999993E-3</v>
      </c>
      <c r="L21" s="615">
        <f t="shared" si="0"/>
        <v>7.1999999999999995E-2</v>
      </c>
      <c r="M21" s="615">
        <f t="shared" si="0"/>
        <v>3.3000000000000002E-2</v>
      </c>
      <c r="N21" s="615">
        <f t="shared" si="0"/>
        <v>0.04</v>
      </c>
      <c r="O21" s="615">
        <f t="shared" si="0"/>
        <v>0.156</v>
      </c>
      <c r="P21" s="622">
        <f t="shared" si="1"/>
        <v>1</v>
      </c>
      <c r="S21" s="621">
        <f t="shared" si="4"/>
        <v>2008</v>
      </c>
      <c r="T21" s="623">
        <v>0</v>
      </c>
      <c r="U21" s="623">
        <v>5</v>
      </c>
      <c r="V21" s="624">
        <f t="shared" si="5"/>
        <v>0</v>
      </c>
      <c r="W21" s="625">
        <v>1</v>
      </c>
      <c r="X21" s="626">
        <f t="shared" si="2"/>
        <v>0</v>
      </c>
    </row>
    <row r="22" spans="2:24">
      <c r="B22" s="621">
        <f t="shared" si="3"/>
        <v>2009</v>
      </c>
      <c r="C22" s="613">
        <f>'[2]Fraksi pengelolaan sampah BaU'!C39</f>
        <v>0</v>
      </c>
      <c r="D22" s="614">
        <v>1</v>
      </c>
      <c r="E22" s="615">
        <f t="shared" si="0"/>
        <v>0.435</v>
      </c>
      <c r="F22" s="615">
        <f t="shared" si="0"/>
        <v>0.129</v>
      </c>
      <c r="G22" s="615">
        <f t="shared" si="0"/>
        <v>0</v>
      </c>
      <c r="H22" s="615">
        <f t="shared" si="0"/>
        <v>0</v>
      </c>
      <c r="I22" s="615">
        <f t="shared" si="0"/>
        <v>9.9000000000000005E-2</v>
      </c>
      <c r="J22" s="615">
        <f t="shared" si="0"/>
        <v>2.7E-2</v>
      </c>
      <c r="K22" s="615">
        <f t="shared" si="0"/>
        <v>8.9999999999999993E-3</v>
      </c>
      <c r="L22" s="615">
        <f t="shared" si="0"/>
        <v>7.1999999999999995E-2</v>
      </c>
      <c r="M22" s="615">
        <f t="shared" si="0"/>
        <v>3.3000000000000002E-2</v>
      </c>
      <c r="N22" s="615">
        <f t="shared" si="0"/>
        <v>0.04</v>
      </c>
      <c r="O22" s="615">
        <f t="shared" si="0"/>
        <v>0.156</v>
      </c>
      <c r="P22" s="622">
        <f t="shared" si="1"/>
        <v>1</v>
      </c>
      <c r="S22" s="621">
        <f t="shared" si="4"/>
        <v>2009</v>
      </c>
      <c r="T22" s="623">
        <v>0</v>
      </c>
      <c r="U22" s="623">
        <v>5</v>
      </c>
      <c r="V22" s="624">
        <f t="shared" si="5"/>
        <v>0</v>
      </c>
      <c r="W22" s="625">
        <v>1</v>
      </c>
      <c r="X22" s="626">
        <f t="shared" si="2"/>
        <v>0</v>
      </c>
    </row>
    <row r="23" spans="2:24">
      <c r="B23" s="621">
        <f t="shared" si="3"/>
        <v>2010</v>
      </c>
      <c r="C23" s="613">
        <f>'[2]Fraksi pengelolaan sampah BaU'!C40</f>
        <v>0</v>
      </c>
      <c r="D23" s="614">
        <v>1</v>
      </c>
      <c r="E23" s="615">
        <f t="shared" ref="E23:O38" si="6">E$8</f>
        <v>0.435</v>
      </c>
      <c r="F23" s="615">
        <f t="shared" si="6"/>
        <v>0.129</v>
      </c>
      <c r="G23" s="615">
        <f t="shared" si="0"/>
        <v>0</v>
      </c>
      <c r="H23" s="615">
        <f t="shared" si="6"/>
        <v>0</v>
      </c>
      <c r="I23" s="615">
        <f t="shared" si="0"/>
        <v>9.9000000000000005E-2</v>
      </c>
      <c r="J23" s="615">
        <f t="shared" si="6"/>
        <v>2.7E-2</v>
      </c>
      <c r="K23" s="615">
        <f t="shared" si="6"/>
        <v>8.9999999999999993E-3</v>
      </c>
      <c r="L23" s="615">
        <f t="shared" si="6"/>
        <v>7.1999999999999995E-2</v>
      </c>
      <c r="M23" s="615">
        <f t="shared" si="6"/>
        <v>3.3000000000000002E-2</v>
      </c>
      <c r="N23" s="615">
        <f t="shared" si="6"/>
        <v>0.04</v>
      </c>
      <c r="O23" s="615">
        <f t="shared" si="6"/>
        <v>0.156</v>
      </c>
      <c r="P23" s="622">
        <f t="shared" si="1"/>
        <v>1</v>
      </c>
      <c r="S23" s="621">
        <f t="shared" si="4"/>
        <v>2010</v>
      </c>
      <c r="T23" s="623">
        <v>0</v>
      </c>
      <c r="U23" s="623">
        <v>5</v>
      </c>
      <c r="V23" s="624">
        <f t="shared" si="5"/>
        <v>0</v>
      </c>
      <c r="W23" s="625">
        <v>1</v>
      </c>
      <c r="X23" s="626">
        <f t="shared" si="2"/>
        <v>0</v>
      </c>
    </row>
    <row r="24" spans="2:24">
      <c r="B24" s="621">
        <f t="shared" si="3"/>
        <v>2011</v>
      </c>
      <c r="C24" s="613">
        <f>'[3]Fraksi pengelolaan sampah BaU'!C29</f>
        <v>1.3479329219999998</v>
      </c>
      <c r="D24" s="614">
        <v>1</v>
      </c>
      <c r="E24" s="615">
        <f t="shared" si="6"/>
        <v>0.435</v>
      </c>
      <c r="F24" s="615">
        <f t="shared" si="6"/>
        <v>0.129</v>
      </c>
      <c r="G24" s="615">
        <f t="shared" si="0"/>
        <v>0</v>
      </c>
      <c r="H24" s="615">
        <f t="shared" si="6"/>
        <v>0</v>
      </c>
      <c r="I24" s="615">
        <f t="shared" si="0"/>
        <v>9.9000000000000005E-2</v>
      </c>
      <c r="J24" s="615">
        <f t="shared" si="6"/>
        <v>2.7E-2</v>
      </c>
      <c r="K24" s="615">
        <f t="shared" si="6"/>
        <v>8.9999999999999993E-3</v>
      </c>
      <c r="L24" s="615">
        <f t="shared" si="6"/>
        <v>7.1999999999999995E-2</v>
      </c>
      <c r="M24" s="615">
        <f t="shared" si="6"/>
        <v>3.3000000000000002E-2</v>
      </c>
      <c r="N24" s="615">
        <f t="shared" si="6"/>
        <v>0.04</v>
      </c>
      <c r="O24" s="615">
        <f t="shared" si="6"/>
        <v>0.156</v>
      </c>
      <c r="P24" s="622">
        <f t="shared" si="1"/>
        <v>1</v>
      </c>
      <c r="S24" s="621">
        <f t="shared" si="4"/>
        <v>2011</v>
      </c>
      <c r="T24" s="623">
        <v>0</v>
      </c>
      <c r="U24" s="623">
        <v>5</v>
      </c>
      <c r="V24" s="624">
        <f t="shared" si="5"/>
        <v>0</v>
      </c>
      <c r="W24" s="625">
        <v>1</v>
      </c>
      <c r="X24" s="626">
        <f t="shared" si="2"/>
        <v>0</v>
      </c>
    </row>
    <row r="25" spans="2:24">
      <c r="B25" s="621">
        <f t="shared" si="3"/>
        <v>2012</v>
      </c>
      <c r="C25" s="613">
        <f>'[3]Fraksi pengelolaan sampah BaU'!C30</f>
        <v>1.3587402360000003</v>
      </c>
      <c r="D25" s="614">
        <v>1</v>
      </c>
      <c r="E25" s="615">
        <f t="shared" si="6"/>
        <v>0.435</v>
      </c>
      <c r="F25" s="615">
        <f t="shared" si="6"/>
        <v>0.129</v>
      </c>
      <c r="G25" s="615">
        <f t="shared" si="0"/>
        <v>0</v>
      </c>
      <c r="H25" s="615">
        <f t="shared" si="6"/>
        <v>0</v>
      </c>
      <c r="I25" s="615">
        <f t="shared" si="0"/>
        <v>9.9000000000000005E-2</v>
      </c>
      <c r="J25" s="615">
        <f t="shared" si="6"/>
        <v>2.7E-2</v>
      </c>
      <c r="K25" s="615">
        <f t="shared" si="6"/>
        <v>8.9999999999999993E-3</v>
      </c>
      <c r="L25" s="615">
        <f t="shared" si="6"/>
        <v>7.1999999999999995E-2</v>
      </c>
      <c r="M25" s="615">
        <f t="shared" si="6"/>
        <v>3.3000000000000002E-2</v>
      </c>
      <c r="N25" s="615">
        <f t="shared" si="6"/>
        <v>0.04</v>
      </c>
      <c r="O25" s="615">
        <f t="shared" si="6"/>
        <v>0.156</v>
      </c>
      <c r="P25" s="622">
        <f t="shared" si="1"/>
        <v>1</v>
      </c>
      <c r="S25" s="621">
        <f t="shared" si="4"/>
        <v>2012</v>
      </c>
      <c r="T25" s="623">
        <v>0</v>
      </c>
      <c r="U25" s="623">
        <v>5</v>
      </c>
      <c r="V25" s="624">
        <f t="shared" si="5"/>
        <v>0</v>
      </c>
      <c r="W25" s="625">
        <v>1</v>
      </c>
      <c r="X25" s="626">
        <f t="shared" si="2"/>
        <v>0</v>
      </c>
    </row>
    <row r="26" spans="2:24">
      <c r="B26" s="621">
        <f t="shared" si="3"/>
        <v>2013</v>
      </c>
      <c r="C26" s="613">
        <f>'[3]Fraksi pengelolaan sampah BaU'!C31</f>
        <v>1.3670453639999998</v>
      </c>
      <c r="D26" s="614">
        <v>1</v>
      </c>
      <c r="E26" s="615">
        <f t="shared" si="6"/>
        <v>0.435</v>
      </c>
      <c r="F26" s="615">
        <f t="shared" si="6"/>
        <v>0.129</v>
      </c>
      <c r="G26" s="615">
        <f t="shared" si="0"/>
        <v>0</v>
      </c>
      <c r="H26" s="615">
        <f t="shared" si="6"/>
        <v>0</v>
      </c>
      <c r="I26" s="615">
        <f t="shared" si="0"/>
        <v>9.9000000000000005E-2</v>
      </c>
      <c r="J26" s="615">
        <f t="shared" si="6"/>
        <v>2.7E-2</v>
      </c>
      <c r="K26" s="615">
        <f t="shared" si="6"/>
        <v>8.9999999999999993E-3</v>
      </c>
      <c r="L26" s="615">
        <f t="shared" si="6"/>
        <v>7.1999999999999995E-2</v>
      </c>
      <c r="M26" s="615">
        <f t="shared" si="6"/>
        <v>3.3000000000000002E-2</v>
      </c>
      <c r="N26" s="615">
        <f t="shared" si="6"/>
        <v>0.04</v>
      </c>
      <c r="O26" s="615">
        <f t="shared" si="6"/>
        <v>0.156</v>
      </c>
      <c r="P26" s="622">
        <f t="shared" si="1"/>
        <v>1</v>
      </c>
      <c r="S26" s="621">
        <f t="shared" si="4"/>
        <v>2013</v>
      </c>
      <c r="T26" s="623">
        <v>0</v>
      </c>
      <c r="U26" s="623">
        <v>5</v>
      </c>
      <c r="V26" s="624">
        <f t="shared" si="5"/>
        <v>0</v>
      </c>
      <c r="W26" s="625">
        <v>1</v>
      </c>
      <c r="X26" s="626">
        <f t="shared" si="2"/>
        <v>0</v>
      </c>
    </row>
    <row r="27" spans="2:24">
      <c r="B27" s="621">
        <f t="shared" si="3"/>
        <v>2014</v>
      </c>
      <c r="C27" s="613">
        <f>'[3]Fraksi pengelolaan sampah BaU'!C32</f>
        <v>1.3785447719999999</v>
      </c>
      <c r="D27" s="614">
        <v>1</v>
      </c>
      <c r="E27" s="615">
        <f t="shared" si="6"/>
        <v>0.435</v>
      </c>
      <c r="F27" s="615">
        <f t="shared" si="6"/>
        <v>0.129</v>
      </c>
      <c r="G27" s="615">
        <f t="shared" si="0"/>
        <v>0</v>
      </c>
      <c r="H27" s="615">
        <f t="shared" si="6"/>
        <v>0</v>
      </c>
      <c r="I27" s="615">
        <f t="shared" si="0"/>
        <v>9.9000000000000005E-2</v>
      </c>
      <c r="J27" s="615">
        <f t="shared" si="6"/>
        <v>2.7E-2</v>
      </c>
      <c r="K27" s="615">
        <f t="shared" si="6"/>
        <v>8.9999999999999993E-3</v>
      </c>
      <c r="L27" s="615">
        <f t="shared" si="6"/>
        <v>7.1999999999999995E-2</v>
      </c>
      <c r="M27" s="615">
        <f t="shared" si="6"/>
        <v>3.3000000000000002E-2</v>
      </c>
      <c r="N27" s="615">
        <f t="shared" si="6"/>
        <v>0.04</v>
      </c>
      <c r="O27" s="615">
        <f t="shared" si="6"/>
        <v>0.156</v>
      </c>
      <c r="P27" s="622">
        <f t="shared" si="1"/>
        <v>1</v>
      </c>
      <c r="S27" s="621">
        <f t="shared" si="4"/>
        <v>2014</v>
      </c>
      <c r="T27" s="623">
        <v>0</v>
      </c>
      <c r="U27" s="623">
        <v>5</v>
      </c>
      <c r="V27" s="624">
        <f t="shared" si="5"/>
        <v>0</v>
      </c>
      <c r="W27" s="625">
        <v>1</v>
      </c>
      <c r="X27" s="626">
        <f t="shared" si="2"/>
        <v>0</v>
      </c>
    </row>
    <row r="28" spans="2:24">
      <c r="B28" s="621">
        <f t="shared" si="3"/>
        <v>2015</v>
      </c>
      <c r="C28" s="613">
        <f>'[3]Fraksi pengelolaan sampah BaU'!C33</f>
        <v>1.3825908600000001</v>
      </c>
      <c r="D28" s="614">
        <v>1</v>
      </c>
      <c r="E28" s="615">
        <f t="shared" si="6"/>
        <v>0.435</v>
      </c>
      <c r="F28" s="615">
        <f t="shared" si="6"/>
        <v>0.129</v>
      </c>
      <c r="G28" s="615">
        <f t="shared" si="0"/>
        <v>0</v>
      </c>
      <c r="H28" s="615">
        <f t="shared" si="6"/>
        <v>0</v>
      </c>
      <c r="I28" s="615">
        <f t="shared" si="0"/>
        <v>9.9000000000000005E-2</v>
      </c>
      <c r="J28" s="615">
        <f t="shared" si="6"/>
        <v>2.7E-2</v>
      </c>
      <c r="K28" s="615">
        <f t="shared" si="6"/>
        <v>8.9999999999999993E-3</v>
      </c>
      <c r="L28" s="615">
        <f t="shared" si="6"/>
        <v>7.1999999999999995E-2</v>
      </c>
      <c r="M28" s="615">
        <f t="shared" si="6"/>
        <v>3.3000000000000002E-2</v>
      </c>
      <c r="N28" s="615">
        <f t="shared" si="6"/>
        <v>0.04</v>
      </c>
      <c r="O28" s="615">
        <f t="shared" si="6"/>
        <v>0.156</v>
      </c>
      <c r="P28" s="622">
        <f t="shared" si="1"/>
        <v>1</v>
      </c>
      <c r="S28" s="621">
        <f t="shared" si="4"/>
        <v>2015</v>
      </c>
      <c r="T28" s="623">
        <v>0</v>
      </c>
      <c r="U28" s="623">
        <v>5</v>
      </c>
      <c r="V28" s="624">
        <f t="shared" si="5"/>
        <v>0</v>
      </c>
      <c r="W28" s="625">
        <v>1</v>
      </c>
      <c r="X28" s="626">
        <f t="shared" si="2"/>
        <v>0</v>
      </c>
    </row>
    <row r="29" spans="2:24">
      <c r="B29" s="621">
        <f t="shared" si="3"/>
        <v>2016</v>
      </c>
      <c r="C29" s="613">
        <f>'[3]Fraksi pengelolaan sampah BaU'!C34</f>
        <v>1.3889261819999998</v>
      </c>
      <c r="D29" s="614">
        <v>1</v>
      </c>
      <c r="E29" s="615">
        <f t="shared" si="6"/>
        <v>0.435</v>
      </c>
      <c r="F29" s="615">
        <f t="shared" si="6"/>
        <v>0.129</v>
      </c>
      <c r="G29" s="615">
        <f t="shared" si="6"/>
        <v>0</v>
      </c>
      <c r="H29" s="615">
        <f t="shared" si="6"/>
        <v>0</v>
      </c>
      <c r="I29" s="615">
        <f t="shared" si="6"/>
        <v>9.9000000000000005E-2</v>
      </c>
      <c r="J29" s="615">
        <f t="shared" si="6"/>
        <v>2.7E-2</v>
      </c>
      <c r="K29" s="615">
        <f t="shared" si="6"/>
        <v>8.9999999999999993E-3</v>
      </c>
      <c r="L29" s="615">
        <f t="shared" si="6"/>
        <v>7.1999999999999995E-2</v>
      </c>
      <c r="M29" s="615">
        <f t="shared" si="6"/>
        <v>3.3000000000000002E-2</v>
      </c>
      <c r="N29" s="615">
        <f t="shared" si="6"/>
        <v>0.04</v>
      </c>
      <c r="O29" s="615">
        <f t="shared" si="6"/>
        <v>0.156</v>
      </c>
      <c r="P29" s="622">
        <f t="shared" si="1"/>
        <v>1</v>
      </c>
      <c r="S29" s="621">
        <f t="shared" si="4"/>
        <v>2016</v>
      </c>
      <c r="T29" s="623">
        <v>0</v>
      </c>
      <c r="U29" s="623">
        <v>5</v>
      </c>
      <c r="V29" s="624">
        <f t="shared" si="5"/>
        <v>0</v>
      </c>
      <c r="W29" s="625">
        <v>1</v>
      </c>
      <c r="X29" s="626">
        <f t="shared" si="2"/>
        <v>0</v>
      </c>
    </row>
    <row r="30" spans="2:24">
      <c r="B30" s="621">
        <f t="shared" si="3"/>
        <v>2017</v>
      </c>
      <c r="C30" s="613">
        <f>'[3]Fraksi pengelolaan sampah BaU'!C35</f>
        <v>1.3661074934722441</v>
      </c>
      <c r="D30" s="614">
        <v>1</v>
      </c>
      <c r="E30" s="615">
        <f t="shared" si="6"/>
        <v>0.435</v>
      </c>
      <c r="F30" s="615">
        <f t="shared" si="6"/>
        <v>0.129</v>
      </c>
      <c r="G30" s="615">
        <f t="shared" si="6"/>
        <v>0</v>
      </c>
      <c r="H30" s="615">
        <f t="shared" si="6"/>
        <v>0</v>
      </c>
      <c r="I30" s="615">
        <f t="shared" si="6"/>
        <v>9.9000000000000005E-2</v>
      </c>
      <c r="J30" s="615">
        <f t="shared" si="6"/>
        <v>2.7E-2</v>
      </c>
      <c r="K30" s="615">
        <f t="shared" si="6"/>
        <v>8.9999999999999993E-3</v>
      </c>
      <c r="L30" s="615">
        <f t="shared" si="6"/>
        <v>7.1999999999999995E-2</v>
      </c>
      <c r="M30" s="615">
        <f t="shared" si="6"/>
        <v>3.3000000000000002E-2</v>
      </c>
      <c r="N30" s="615">
        <f t="shared" si="6"/>
        <v>0.04</v>
      </c>
      <c r="O30" s="615">
        <f t="shared" si="6"/>
        <v>0.156</v>
      </c>
      <c r="P30" s="622">
        <f t="shared" si="1"/>
        <v>1</v>
      </c>
      <c r="S30" s="621">
        <f t="shared" si="4"/>
        <v>2017</v>
      </c>
      <c r="T30" s="623">
        <v>0</v>
      </c>
      <c r="U30" s="623">
        <v>5</v>
      </c>
      <c r="V30" s="624">
        <f t="shared" si="5"/>
        <v>0</v>
      </c>
      <c r="W30" s="625">
        <v>1</v>
      </c>
      <c r="X30" s="626">
        <f t="shared" si="2"/>
        <v>0</v>
      </c>
    </row>
    <row r="31" spans="2:24">
      <c r="B31" s="621">
        <f t="shared" si="3"/>
        <v>2018</v>
      </c>
      <c r="C31" s="613">
        <f>'[3]Fraksi pengelolaan sampah BaU'!C36</f>
        <v>1.341436093732423</v>
      </c>
      <c r="D31" s="614">
        <v>1</v>
      </c>
      <c r="E31" s="615">
        <f t="shared" si="6"/>
        <v>0.435</v>
      </c>
      <c r="F31" s="615">
        <f t="shared" si="6"/>
        <v>0.129</v>
      </c>
      <c r="G31" s="615">
        <f t="shared" si="6"/>
        <v>0</v>
      </c>
      <c r="H31" s="615">
        <f t="shared" si="6"/>
        <v>0</v>
      </c>
      <c r="I31" s="615">
        <f t="shared" si="6"/>
        <v>9.9000000000000005E-2</v>
      </c>
      <c r="J31" s="615">
        <f t="shared" si="6"/>
        <v>2.7E-2</v>
      </c>
      <c r="K31" s="615">
        <f t="shared" si="6"/>
        <v>8.9999999999999993E-3</v>
      </c>
      <c r="L31" s="615">
        <f t="shared" si="6"/>
        <v>7.1999999999999995E-2</v>
      </c>
      <c r="M31" s="615">
        <f t="shared" si="6"/>
        <v>3.3000000000000002E-2</v>
      </c>
      <c r="N31" s="615">
        <f t="shared" si="6"/>
        <v>0.04</v>
      </c>
      <c r="O31" s="615">
        <f t="shared" si="6"/>
        <v>0.156</v>
      </c>
      <c r="P31" s="622">
        <f t="shared" si="1"/>
        <v>1</v>
      </c>
      <c r="S31" s="621">
        <f t="shared" si="4"/>
        <v>2018</v>
      </c>
      <c r="T31" s="623">
        <v>0</v>
      </c>
      <c r="U31" s="623">
        <v>5</v>
      </c>
      <c r="V31" s="624">
        <f t="shared" si="5"/>
        <v>0</v>
      </c>
      <c r="W31" s="625">
        <v>1</v>
      </c>
      <c r="X31" s="626">
        <f t="shared" si="2"/>
        <v>0</v>
      </c>
    </row>
    <row r="32" spans="2:24">
      <c r="B32" s="621">
        <f t="shared" si="3"/>
        <v>2019</v>
      </c>
      <c r="C32" s="613">
        <f>'[3]Fraksi pengelolaan sampah BaU'!C37</f>
        <v>1.3171652346916152</v>
      </c>
      <c r="D32" s="614">
        <v>1</v>
      </c>
      <c r="E32" s="615">
        <f t="shared" si="6"/>
        <v>0.435</v>
      </c>
      <c r="F32" s="615">
        <f t="shared" si="6"/>
        <v>0.129</v>
      </c>
      <c r="G32" s="615">
        <f t="shared" si="6"/>
        <v>0</v>
      </c>
      <c r="H32" s="615">
        <f t="shared" si="6"/>
        <v>0</v>
      </c>
      <c r="I32" s="615">
        <f t="shared" si="6"/>
        <v>9.9000000000000005E-2</v>
      </c>
      <c r="J32" s="615">
        <f t="shared" si="6"/>
        <v>2.7E-2</v>
      </c>
      <c r="K32" s="615">
        <f t="shared" si="6"/>
        <v>8.9999999999999993E-3</v>
      </c>
      <c r="L32" s="615">
        <f t="shared" si="6"/>
        <v>7.1999999999999995E-2</v>
      </c>
      <c r="M32" s="615">
        <f t="shared" si="6"/>
        <v>3.3000000000000002E-2</v>
      </c>
      <c r="N32" s="615">
        <f t="shared" si="6"/>
        <v>0.04</v>
      </c>
      <c r="O32" s="615">
        <f t="shared" si="6"/>
        <v>0.156</v>
      </c>
      <c r="P32" s="622">
        <f t="shared" si="1"/>
        <v>1</v>
      </c>
      <c r="S32" s="621">
        <f t="shared" si="4"/>
        <v>2019</v>
      </c>
      <c r="T32" s="623">
        <v>0</v>
      </c>
      <c r="U32" s="623">
        <v>5</v>
      </c>
      <c r="V32" s="624">
        <f t="shared" si="5"/>
        <v>0</v>
      </c>
      <c r="W32" s="625">
        <v>1</v>
      </c>
      <c r="X32" s="626">
        <f t="shared" si="2"/>
        <v>0</v>
      </c>
    </row>
    <row r="33" spans="2:24">
      <c r="B33" s="621">
        <f t="shared" si="3"/>
        <v>2020</v>
      </c>
      <c r="C33" s="613">
        <f>'[3]Fraksi pengelolaan sampah BaU'!C38</f>
        <v>1.2932898254802161</v>
      </c>
      <c r="D33" s="614">
        <v>1</v>
      </c>
      <c r="E33" s="615">
        <f t="shared" ref="E33:O48" si="7">E$8</f>
        <v>0.435</v>
      </c>
      <c r="F33" s="615">
        <f t="shared" si="7"/>
        <v>0.129</v>
      </c>
      <c r="G33" s="615">
        <f t="shared" si="6"/>
        <v>0</v>
      </c>
      <c r="H33" s="615">
        <f t="shared" si="7"/>
        <v>0</v>
      </c>
      <c r="I33" s="615">
        <f t="shared" si="6"/>
        <v>9.9000000000000005E-2</v>
      </c>
      <c r="J33" s="615">
        <f t="shared" si="7"/>
        <v>2.7E-2</v>
      </c>
      <c r="K33" s="615">
        <f t="shared" si="7"/>
        <v>8.9999999999999993E-3</v>
      </c>
      <c r="L33" s="615">
        <f t="shared" si="7"/>
        <v>7.1999999999999995E-2</v>
      </c>
      <c r="M33" s="615">
        <f t="shared" si="7"/>
        <v>3.3000000000000002E-2</v>
      </c>
      <c r="N33" s="615">
        <f t="shared" si="7"/>
        <v>0.04</v>
      </c>
      <c r="O33" s="615">
        <f t="shared" si="7"/>
        <v>0.156</v>
      </c>
      <c r="P33" s="622">
        <f t="shared" si="1"/>
        <v>1</v>
      </c>
      <c r="S33" s="621">
        <f t="shared" si="4"/>
        <v>2020</v>
      </c>
      <c r="T33" s="623">
        <v>0</v>
      </c>
      <c r="U33" s="623">
        <v>5</v>
      </c>
      <c r="V33" s="624">
        <f t="shared" si="5"/>
        <v>0</v>
      </c>
      <c r="W33" s="625">
        <v>1</v>
      </c>
      <c r="X33" s="626">
        <f t="shared" si="2"/>
        <v>0</v>
      </c>
    </row>
    <row r="34" spans="2:24">
      <c r="B34" s="621">
        <f t="shared" si="3"/>
        <v>2021</v>
      </c>
      <c r="C34" s="613">
        <f>'[3]Fraksi pengelolaan sampah BaU'!C39</f>
        <v>1.2698047906717407</v>
      </c>
      <c r="D34" s="614">
        <v>1</v>
      </c>
      <c r="E34" s="615">
        <f t="shared" si="7"/>
        <v>0.435</v>
      </c>
      <c r="F34" s="615">
        <f t="shared" si="7"/>
        <v>0.129</v>
      </c>
      <c r="G34" s="615">
        <f t="shared" si="6"/>
        <v>0</v>
      </c>
      <c r="H34" s="615">
        <f t="shared" si="7"/>
        <v>0</v>
      </c>
      <c r="I34" s="615">
        <f t="shared" si="6"/>
        <v>9.9000000000000005E-2</v>
      </c>
      <c r="J34" s="615">
        <f t="shared" si="7"/>
        <v>2.7E-2</v>
      </c>
      <c r="K34" s="615">
        <f t="shared" si="7"/>
        <v>8.9999999999999993E-3</v>
      </c>
      <c r="L34" s="615">
        <f t="shared" si="7"/>
        <v>7.1999999999999995E-2</v>
      </c>
      <c r="M34" s="615">
        <f t="shared" si="7"/>
        <v>3.3000000000000002E-2</v>
      </c>
      <c r="N34" s="615">
        <f t="shared" si="7"/>
        <v>0.04</v>
      </c>
      <c r="O34" s="615">
        <f t="shared" si="7"/>
        <v>0.156</v>
      </c>
      <c r="P34" s="622">
        <f t="shared" si="1"/>
        <v>1</v>
      </c>
      <c r="S34" s="621">
        <f t="shared" si="4"/>
        <v>2021</v>
      </c>
      <c r="T34" s="623">
        <v>0</v>
      </c>
      <c r="U34" s="623">
        <v>5</v>
      </c>
      <c r="V34" s="624">
        <f t="shared" si="5"/>
        <v>0</v>
      </c>
      <c r="W34" s="625">
        <v>1</v>
      </c>
      <c r="X34" s="626">
        <f t="shared" si="2"/>
        <v>0</v>
      </c>
    </row>
    <row r="35" spans="2:24">
      <c r="B35" s="621">
        <f t="shared" si="3"/>
        <v>2022</v>
      </c>
      <c r="C35" s="613">
        <f>'[3]Fraksi pengelolaan sampah BaU'!C40</f>
        <v>1.2467050724314037</v>
      </c>
      <c r="D35" s="614">
        <v>1</v>
      </c>
      <c r="E35" s="615">
        <f t="shared" si="7"/>
        <v>0.435</v>
      </c>
      <c r="F35" s="615">
        <f t="shared" si="7"/>
        <v>0.129</v>
      </c>
      <c r="G35" s="615">
        <f t="shared" si="6"/>
        <v>0</v>
      </c>
      <c r="H35" s="615">
        <f t="shared" si="7"/>
        <v>0</v>
      </c>
      <c r="I35" s="615">
        <f t="shared" si="6"/>
        <v>9.9000000000000005E-2</v>
      </c>
      <c r="J35" s="615">
        <f t="shared" si="7"/>
        <v>2.7E-2</v>
      </c>
      <c r="K35" s="615">
        <f t="shared" si="7"/>
        <v>8.9999999999999993E-3</v>
      </c>
      <c r="L35" s="615">
        <f t="shared" si="7"/>
        <v>7.1999999999999995E-2</v>
      </c>
      <c r="M35" s="615">
        <f t="shared" si="7"/>
        <v>3.3000000000000002E-2</v>
      </c>
      <c r="N35" s="615">
        <f t="shared" si="7"/>
        <v>0.04</v>
      </c>
      <c r="O35" s="615">
        <f t="shared" si="7"/>
        <v>0.156</v>
      </c>
      <c r="P35" s="622">
        <f t="shared" si="1"/>
        <v>1</v>
      </c>
      <c r="S35" s="621">
        <f t="shared" si="4"/>
        <v>2022</v>
      </c>
      <c r="T35" s="623">
        <v>0</v>
      </c>
      <c r="U35" s="623">
        <v>5</v>
      </c>
      <c r="V35" s="624">
        <f t="shared" si="5"/>
        <v>0</v>
      </c>
      <c r="W35" s="625">
        <v>1</v>
      </c>
      <c r="X35" s="626">
        <f t="shared" si="2"/>
        <v>0</v>
      </c>
    </row>
    <row r="36" spans="2:24">
      <c r="B36" s="621">
        <f t="shared" si="3"/>
        <v>2023</v>
      </c>
      <c r="C36" s="613">
        <f>'[3]Fraksi pengelolaan sampah BaU'!C41</f>
        <v>1.2239856325536789</v>
      </c>
      <c r="D36" s="614">
        <v>1</v>
      </c>
      <c r="E36" s="615">
        <f t="shared" si="7"/>
        <v>0.435</v>
      </c>
      <c r="F36" s="615">
        <f t="shared" si="7"/>
        <v>0.129</v>
      </c>
      <c r="G36" s="615">
        <f t="shared" si="6"/>
        <v>0</v>
      </c>
      <c r="H36" s="615">
        <f t="shared" si="7"/>
        <v>0</v>
      </c>
      <c r="I36" s="615">
        <f t="shared" si="6"/>
        <v>9.9000000000000005E-2</v>
      </c>
      <c r="J36" s="615">
        <f t="shared" si="7"/>
        <v>2.7E-2</v>
      </c>
      <c r="K36" s="615">
        <f t="shared" si="7"/>
        <v>8.9999999999999993E-3</v>
      </c>
      <c r="L36" s="615">
        <f t="shared" si="7"/>
        <v>7.1999999999999995E-2</v>
      </c>
      <c r="M36" s="615">
        <f t="shared" si="7"/>
        <v>3.3000000000000002E-2</v>
      </c>
      <c r="N36" s="615">
        <f t="shared" si="7"/>
        <v>0.04</v>
      </c>
      <c r="O36" s="615">
        <f t="shared" si="7"/>
        <v>0.156</v>
      </c>
      <c r="P36" s="622">
        <f t="shared" si="1"/>
        <v>1</v>
      </c>
      <c r="S36" s="621">
        <f t="shared" si="4"/>
        <v>2023</v>
      </c>
      <c r="T36" s="623">
        <v>0</v>
      </c>
      <c r="U36" s="623">
        <v>5</v>
      </c>
      <c r="V36" s="624">
        <f t="shared" si="5"/>
        <v>0</v>
      </c>
      <c r="W36" s="625">
        <v>1</v>
      </c>
      <c r="X36" s="626">
        <f t="shared" si="2"/>
        <v>0</v>
      </c>
    </row>
    <row r="37" spans="2:24">
      <c r="B37" s="621">
        <f t="shared" si="3"/>
        <v>2024</v>
      </c>
      <c r="C37" s="613">
        <f>'[3]Fraksi pengelolaan sampah BaU'!C42</f>
        <v>1.2016414543929053</v>
      </c>
      <c r="D37" s="614">
        <v>1</v>
      </c>
      <c r="E37" s="615">
        <f t="shared" si="7"/>
        <v>0.435</v>
      </c>
      <c r="F37" s="615">
        <f t="shared" si="7"/>
        <v>0.129</v>
      </c>
      <c r="G37" s="615">
        <f t="shared" si="6"/>
        <v>0</v>
      </c>
      <c r="H37" s="615">
        <f t="shared" si="7"/>
        <v>0</v>
      </c>
      <c r="I37" s="615">
        <f t="shared" si="6"/>
        <v>9.9000000000000005E-2</v>
      </c>
      <c r="J37" s="615">
        <f t="shared" si="7"/>
        <v>2.7E-2</v>
      </c>
      <c r="K37" s="615">
        <f t="shared" si="7"/>
        <v>8.9999999999999993E-3</v>
      </c>
      <c r="L37" s="615">
        <f t="shared" si="7"/>
        <v>7.1999999999999995E-2</v>
      </c>
      <c r="M37" s="615">
        <f t="shared" si="7"/>
        <v>3.3000000000000002E-2</v>
      </c>
      <c r="N37" s="615">
        <f t="shared" si="7"/>
        <v>0.04</v>
      </c>
      <c r="O37" s="615">
        <f t="shared" si="7"/>
        <v>0.156</v>
      </c>
      <c r="P37" s="622">
        <f t="shared" si="1"/>
        <v>1</v>
      </c>
      <c r="S37" s="621">
        <f t="shared" si="4"/>
        <v>2024</v>
      </c>
      <c r="T37" s="623">
        <v>0</v>
      </c>
      <c r="U37" s="623">
        <v>5</v>
      </c>
      <c r="V37" s="624">
        <f t="shared" si="5"/>
        <v>0</v>
      </c>
      <c r="W37" s="625">
        <v>1</v>
      </c>
      <c r="X37" s="626">
        <f t="shared" si="2"/>
        <v>0</v>
      </c>
    </row>
    <row r="38" spans="2:24">
      <c r="B38" s="621">
        <f t="shared" si="3"/>
        <v>2025</v>
      </c>
      <c r="C38" s="613">
        <f>'[3]Fraksi pengelolaan sampah BaU'!C43</f>
        <v>1.1796675446908811</v>
      </c>
      <c r="D38" s="614">
        <v>1</v>
      </c>
      <c r="E38" s="615">
        <f t="shared" si="7"/>
        <v>0.435</v>
      </c>
      <c r="F38" s="615">
        <f t="shared" si="7"/>
        <v>0.129</v>
      </c>
      <c r="G38" s="615">
        <f t="shared" si="6"/>
        <v>0</v>
      </c>
      <c r="H38" s="615">
        <f t="shared" si="7"/>
        <v>0</v>
      </c>
      <c r="I38" s="615">
        <f t="shared" si="6"/>
        <v>9.9000000000000005E-2</v>
      </c>
      <c r="J38" s="615">
        <f t="shared" si="7"/>
        <v>2.7E-2</v>
      </c>
      <c r="K38" s="615">
        <f t="shared" si="7"/>
        <v>8.9999999999999993E-3</v>
      </c>
      <c r="L38" s="615">
        <f t="shared" si="7"/>
        <v>7.1999999999999995E-2</v>
      </c>
      <c r="M38" s="615">
        <f t="shared" si="7"/>
        <v>3.3000000000000002E-2</v>
      </c>
      <c r="N38" s="615">
        <f t="shared" si="7"/>
        <v>0.04</v>
      </c>
      <c r="O38" s="615">
        <f t="shared" si="7"/>
        <v>0.156</v>
      </c>
      <c r="P38" s="622">
        <f t="shared" si="1"/>
        <v>1</v>
      </c>
      <c r="S38" s="621">
        <f t="shared" si="4"/>
        <v>2025</v>
      </c>
      <c r="T38" s="623">
        <v>0</v>
      </c>
      <c r="U38" s="623">
        <v>5</v>
      </c>
      <c r="V38" s="624">
        <f t="shared" si="5"/>
        <v>0</v>
      </c>
      <c r="W38" s="625">
        <v>1</v>
      </c>
      <c r="X38" s="626">
        <f t="shared" si="2"/>
        <v>0</v>
      </c>
    </row>
    <row r="39" spans="2:24">
      <c r="B39" s="621">
        <f t="shared" si="3"/>
        <v>2026</v>
      </c>
      <c r="C39" s="613">
        <f>'[3]Fraksi pengelolaan sampah BaU'!C44</f>
        <v>1.1580589353052471</v>
      </c>
      <c r="D39" s="614">
        <v>1</v>
      </c>
      <c r="E39" s="615">
        <f t="shared" si="7"/>
        <v>0.435</v>
      </c>
      <c r="F39" s="615">
        <f t="shared" si="7"/>
        <v>0.129</v>
      </c>
      <c r="G39" s="615">
        <f t="shared" si="7"/>
        <v>0</v>
      </c>
      <c r="H39" s="615">
        <f t="shared" si="7"/>
        <v>0</v>
      </c>
      <c r="I39" s="615">
        <f t="shared" si="7"/>
        <v>9.9000000000000005E-2</v>
      </c>
      <c r="J39" s="615">
        <f t="shared" si="7"/>
        <v>2.7E-2</v>
      </c>
      <c r="K39" s="615">
        <f t="shared" si="7"/>
        <v>8.9999999999999993E-3</v>
      </c>
      <c r="L39" s="615">
        <f t="shared" si="7"/>
        <v>7.1999999999999995E-2</v>
      </c>
      <c r="M39" s="615">
        <f t="shared" si="7"/>
        <v>3.3000000000000002E-2</v>
      </c>
      <c r="N39" s="615">
        <f t="shared" si="7"/>
        <v>0.04</v>
      </c>
      <c r="O39" s="615">
        <f t="shared" si="7"/>
        <v>0.156</v>
      </c>
      <c r="P39" s="622">
        <f t="shared" si="1"/>
        <v>1</v>
      </c>
      <c r="S39" s="621">
        <f t="shared" si="4"/>
        <v>2026</v>
      </c>
      <c r="T39" s="623">
        <v>0</v>
      </c>
      <c r="U39" s="623">
        <v>5</v>
      </c>
      <c r="V39" s="624">
        <f t="shared" si="5"/>
        <v>0</v>
      </c>
      <c r="W39" s="625">
        <v>1</v>
      </c>
      <c r="X39" s="626">
        <f t="shared" si="2"/>
        <v>0</v>
      </c>
    </row>
    <row r="40" spans="2:24">
      <c r="B40" s="621">
        <f t="shared" si="3"/>
        <v>2027</v>
      </c>
      <c r="C40" s="613">
        <f>'[3]Fraksi pengelolaan sampah BaU'!C45</f>
        <v>1.1368106848423543</v>
      </c>
      <c r="D40" s="614">
        <v>1</v>
      </c>
      <c r="E40" s="615">
        <f t="shared" si="7"/>
        <v>0.435</v>
      </c>
      <c r="F40" s="615">
        <f t="shared" si="7"/>
        <v>0.129</v>
      </c>
      <c r="G40" s="615">
        <f t="shared" si="7"/>
        <v>0</v>
      </c>
      <c r="H40" s="615">
        <f t="shared" si="7"/>
        <v>0</v>
      </c>
      <c r="I40" s="615">
        <f t="shared" si="7"/>
        <v>9.9000000000000005E-2</v>
      </c>
      <c r="J40" s="615">
        <f t="shared" si="7"/>
        <v>2.7E-2</v>
      </c>
      <c r="K40" s="615">
        <f t="shared" si="7"/>
        <v>8.9999999999999993E-3</v>
      </c>
      <c r="L40" s="615">
        <f t="shared" si="7"/>
        <v>7.1999999999999995E-2</v>
      </c>
      <c r="M40" s="615">
        <f t="shared" si="7"/>
        <v>3.3000000000000002E-2</v>
      </c>
      <c r="N40" s="615">
        <f t="shared" si="7"/>
        <v>0.04</v>
      </c>
      <c r="O40" s="615">
        <f t="shared" si="7"/>
        <v>0.156</v>
      </c>
      <c r="P40" s="622">
        <f t="shared" si="1"/>
        <v>1</v>
      </c>
      <c r="S40" s="621">
        <f t="shared" si="4"/>
        <v>2027</v>
      </c>
      <c r="T40" s="623">
        <v>0</v>
      </c>
      <c r="U40" s="623">
        <v>5</v>
      </c>
      <c r="V40" s="624">
        <f t="shared" si="5"/>
        <v>0</v>
      </c>
      <c r="W40" s="625">
        <v>1</v>
      </c>
      <c r="X40" s="626">
        <f t="shared" si="2"/>
        <v>0</v>
      </c>
    </row>
    <row r="41" spans="2:24">
      <c r="B41" s="621">
        <f t="shared" si="3"/>
        <v>2028</v>
      </c>
      <c r="C41" s="613">
        <f>'[3]Fraksi pengelolaan sampah BaU'!C46</f>
        <v>1.1159178801981808</v>
      </c>
      <c r="D41" s="614">
        <v>1</v>
      </c>
      <c r="E41" s="615">
        <f t="shared" si="7"/>
        <v>0.435</v>
      </c>
      <c r="F41" s="615">
        <f t="shared" si="7"/>
        <v>0.129</v>
      </c>
      <c r="G41" s="615">
        <f t="shared" si="7"/>
        <v>0</v>
      </c>
      <c r="H41" s="615">
        <f t="shared" si="7"/>
        <v>0</v>
      </c>
      <c r="I41" s="615">
        <f t="shared" si="7"/>
        <v>9.9000000000000005E-2</v>
      </c>
      <c r="J41" s="615">
        <f t="shared" si="7"/>
        <v>2.7E-2</v>
      </c>
      <c r="K41" s="615">
        <f t="shared" si="7"/>
        <v>8.9999999999999993E-3</v>
      </c>
      <c r="L41" s="615">
        <f t="shared" si="7"/>
        <v>7.1999999999999995E-2</v>
      </c>
      <c r="M41" s="615">
        <f t="shared" si="7"/>
        <v>3.3000000000000002E-2</v>
      </c>
      <c r="N41" s="615">
        <f t="shared" si="7"/>
        <v>0.04</v>
      </c>
      <c r="O41" s="615">
        <f t="shared" si="7"/>
        <v>0.156</v>
      </c>
      <c r="P41" s="622">
        <f t="shared" si="1"/>
        <v>1</v>
      </c>
      <c r="S41" s="621">
        <f t="shared" si="4"/>
        <v>2028</v>
      </c>
      <c r="T41" s="623">
        <v>0</v>
      </c>
      <c r="U41" s="623">
        <v>5</v>
      </c>
      <c r="V41" s="624">
        <f t="shared" si="5"/>
        <v>0</v>
      </c>
      <c r="W41" s="625">
        <v>1</v>
      </c>
      <c r="X41" s="626">
        <f t="shared" si="2"/>
        <v>0</v>
      </c>
    </row>
    <row r="42" spans="2:24">
      <c r="B42" s="621">
        <f t="shared" si="3"/>
        <v>2029</v>
      </c>
      <c r="C42" s="613">
        <f>'[3]Fraksi pengelolaan sampah BaU'!C47</f>
        <v>1.0953756380107482</v>
      </c>
      <c r="D42" s="614">
        <v>1</v>
      </c>
      <c r="E42" s="615">
        <f t="shared" si="7"/>
        <v>0.435</v>
      </c>
      <c r="F42" s="615">
        <f t="shared" si="7"/>
        <v>0.129</v>
      </c>
      <c r="G42" s="615">
        <f t="shared" si="7"/>
        <v>0</v>
      </c>
      <c r="H42" s="615">
        <f t="shared" si="7"/>
        <v>0</v>
      </c>
      <c r="I42" s="615">
        <f t="shared" si="7"/>
        <v>9.9000000000000005E-2</v>
      </c>
      <c r="J42" s="615">
        <f t="shared" si="7"/>
        <v>2.7E-2</v>
      </c>
      <c r="K42" s="615">
        <f t="shared" si="7"/>
        <v>8.9999999999999993E-3</v>
      </c>
      <c r="L42" s="615">
        <f t="shared" si="7"/>
        <v>7.1999999999999995E-2</v>
      </c>
      <c r="M42" s="615">
        <f t="shared" si="7"/>
        <v>3.3000000000000002E-2</v>
      </c>
      <c r="N42" s="615">
        <f t="shared" si="7"/>
        <v>0.04</v>
      </c>
      <c r="O42" s="615">
        <f t="shared" si="7"/>
        <v>0.156</v>
      </c>
      <c r="P42" s="622">
        <f t="shared" si="1"/>
        <v>1</v>
      </c>
      <c r="S42" s="621">
        <f t="shared" si="4"/>
        <v>2029</v>
      </c>
      <c r="T42" s="623">
        <v>0</v>
      </c>
      <c r="U42" s="623">
        <v>5</v>
      </c>
      <c r="V42" s="624">
        <f t="shared" si="5"/>
        <v>0</v>
      </c>
      <c r="W42" s="625">
        <v>1</v>
      </c>
      <c r="X42" s="626">
        <f t="shared" si="2"/>
        <v>0</v>
      </c>
    </row>
    <row r="43" spans="2:24">
      <c r="B43" s="621">
        <f t="shared" si="3"/>
        <v>2030</v>
      </c>
      <c r="C43" s="613">
        <f>'[3]Fraksi pengelolaan sampah BaU'!C48</f>
        <v>1.0752252</v>
      </c>
      <c r="D43" s="614">
        <v>1</v>
      </c>
      <c r="E43" s="615">
        <f t="shared" ref="E43:O58" si="8">E$8</f>
        <v>0.435</v>
      </c>
      <c r="F43" s="615">
        <f t="shared" si="8"/>
        <v>0.129</v>
      </c>
      <c r="G43" s="615">
        <f t="shared" si="7"/>
        <v>0</v>
      </c>
      <c r="H43" s="615">
        <f t="shared" si="8"/>
        <v>0</v>
      </c>
      <c r="I43" s="615">
        <f t="shared" si="7"/>
        <v>9.9000000000000005E-2</v>
      </c>
      <c r="J43" s="615">
        <f t="shared" si="8"/>
        <v>2.7E-2</v>
      </c>
      <c r="K43" s="615">
        <f t="shared" si="8"/>
        <v>8.9999999999999993E-3</v>
      </c>
      <c r="L43" s="615">
        <f t="shared" si="8"/>
        <v>7.1999999999999995E-2</v>
      </c>
      <c r="M43" s="615">
        <f t="shared" si="8"/>
        <v>3.3000000000000002E-2</v>
      </c>
      <c r="N43" s="615">
        <f t="shared" si="8"/>
        <v>0.04</v>
      </c>
      <c r="O43" s="615">
        <f t="shared" si="8"/>
        <v>0.156</v>
      </c>
      <c r="P43" s="622">
        <f t="shared" si="1"/>
        <v>1</v>
      </c>
      <c r="S43" s="621">
        <f t="shared" si="4"/>
        <v>2030</v>
      </c>
      <c r="T43" s="623">
        <v>0</v>
      </c>
      <c r="U43" s="623">
        <v>5</v>
      </c>
      <c r="V43" s="624">
        <f t="shared" si="5"/>
        <v>0</v>
      </c>
      <c r="W43" s="625">
        <v>1</v>
      </c>
      <c r="X43" s="626">
        <f t="shared" si="2"/>
        <v>0</v>
      </c>
    </row>
    <row r="44" spans="2:24">
      <c r="B44" s="621">
        <f t="shared" si="3"/>
        <v>2031</v>
      </c>
      <c r="C44" s="627"/>
      <c r="D44" s="614">
        <v>1</v>
      </c>
      <c r="E44" s="615">
        <f t="shared" si="8"/>
        <v>0.435</v>
      </c>
      <c r="F44" s="615">
        <f t="shared" si="8"/>
        <v>0.129</v>
      </c>
      <c r="G44" s="615">
        <f t="shared" si="7"/>
        <v>0</v>
      </c>
      <c r="H44" s="615">
        <f t="shared" si="8"/>
        <v>0</v>
      </c>
      <c r="I44" s="615">
        <f t="shared" si="7"/>
        <v>9.9000000000000005E-2</v>
      </c>
      <c r="J44" s="615">
        <f t="shared" si="8"/>
        <v>2.7E-2</v>
      </c>
      <c r="K44" s="615">
        <f t="shared" si="8"/>
        <v>8.9999999999999993E-3</v>
      </c>
      <c r="L44" s="615">
        <f t="shared" si="8"/>
        <v>7.1999999999999995E-2</v>
      </c>
      <c r="M44" s="615">
        <f t="shared" si="8"/>
        <v>3.3000000000000002E-2</v>
      </c>
      <c r="N44" s="615">
        <f t="shared" si="8"/>
        <v>0.04</v>
      </c>
      <c r="O44" s="615">
        <f t="shared" si="8"/>
        <v>0.156</v>
      </c>
      <c r="P44" s="622">
        <f t="shared" si="1"/>
        <v>1</v>
      </c>
      <c r="S44" s="621">
        <f t="shared" si="4"/>
        <v>2031</v>
      </c>
      <c r="T44" s="623">
        <v>0</v>
      </c>
      <c r="U44" s="623">
        <v>5</v>
      </c>
      <c r="V44" s="624">
        <f t="shared" si="5"/>
        <v>0</v>
      </c>
      <c r="W44" s="625">
        <v>1</v>
      </c>
      <c r="X44" s="626">
        <f t="shared" si="2"/>
        <v>0</v>
      </c>
    </row>
    <row r="45" spans="2:24">
      <c r="B45" s="621">
        <f t="shared" si="3"/>
        <v>2032</v>
      </c>
      <c r="C45" s="627"/>
      <c r="D45" s="614">
        <v>1</v>
      </c>
      <c r="E45" s="615">
        <f t="shared" si="8"/>
        <v>0.435</v>
      </c>
      <c r="F45" s="615">
        <f t="shared" si="8"/>
        <v>0.129</v>
      </c>
      <c r="G45" s="615">
        <f t="shared" si="7"/>
        <v>0</v>
      </c>
      <c r="H45" s="615">
        <f t="shared" si="8"/>
        <v>0</v>
      </c>
      <c r="I45" s="615">
        <f t="shared" si="7"/>
        <v>9.9000000000000005E-2</v>
      </c>
      <c r="J45" s="615">
        <f t="shared" si="8"/>
        <v>2.7E-2</v>
      </c>
      <c r="K45" s="615">
        <f t="shared" si="8"/>
        <v>8.9999999999999993E-3</v>
      </c>
      <c r="L45" s="615">
        <f t="shared" si="8"/>
        <v>7.1999999999999995E-2</v>
      </c>
      <c r="M45" s="615">
        <f t="shared" si="8"/>
        <v>3.3000000000000002E-2</v>
      </c>
      <c r="N45" s="615">
        <f t="shared" si="8"/>
        <v>0.04</v>
      </c>
      <c r="O45" s="615">
        <f t="shared" si="8"/>
        <v>0.156</v>
      </c>
      <c r="P45" s="622">
        <f t="shared" ref="P45:P76" si="9">SUM(E45:O45)</f>
        <v>1</v>
      </c>
      <c r="S45" s="621">
        <f t="shared" si="4"/>
        <v>2032</v>
      </c>
      <c r="T45" s="623">
        <v>0</v>
      </c>
      <c r="U45" s="623">
        <v>5</v>
      </c>
      <c r="V45" s="624">
        <f t="shared" si="5"/>
        <v>0</v>
      </c>
      <c r="W45" s="625">
        <v>1</v>
      </c>
      <c r="X45" s="626">
        <f t="shared" ref="X45:X76" si="10">V45*W45</f>
        <v>0</v>
      </c>
    </row>
    <row r="46" spans="2:24">
      <c r="B46" s="621">
        <f t="shared" ref="B46:B77" si="11">B45+1</f>
        <v>2033</v>
      </c>
      <c r="C46" s="627"/>
      <c r="D46" s="614">
        <v>1</v>
      </c>
      <c r="E46" s="615">
        <f t="shared" si="8"/>
        <v>0.435</v>
      </c>
      <c r="F46" s="615">
        <f t="shared" si="8"/>
        <v>0.129</v>
      </c>
      <c r="G46" s="615">
        <f t="shared" si="7"/>
        <v>0</v>
      </c>
      <c r="H46" s="615">
        <f t="shared" si="8"/>
        <v>0</v>
      </c>
      <c r="I46" s="615">
        <f t="shared" si="7"/>
        <v>9.9000000000000005E-2</v>
      </c>
      <c r="J46" s="615">
        <f t="shared" si="8"/>
        <v>2.7E-2</v>
      </c>
      <c r="K46" s="615">
        <f t="shared" si="8"/>
        <v>8.9999999999999993E-3</v>
      </c>
      <c r="L46" s="615">
        <f t="shared" si="8"/>
        <v>7.1999999999999995E-2</v>
      </c>
      <c r="M46" s="615">
        <f t="shared" si="8"/>
        <v>3.3000000000000002E-2</v>
      </c>
      <c r="N46" s="615">
        <f t="shared" si="8"/>
        <v>0.04</v>
      </c>
      <c r="O46" s="615">
        <f t="shared" si="8"/>
        <v>0.156</v>
      </c>
      <c r="P46" s="622">
        <f t="shared" si="9"/>
        <v>1</v>
      </c>
      <c r="S46" s="621">
        <f t="shared" si="4"/>
        <v>2033</v>
      </c>
      <c r="T46" s="623">
        <v>0</v>
      </c>
      <c r="U46" s="623">
        <v>5</v>
      </c>
      <c r="V46" s="624">
        <f t="shared" si="5"/>
        <v>0</v>
      </c>
      <c r="W46" s="625">
        <v>1</v>
      </c>
      <c r="X46" s="626">
        <f t="shared" si="10"/>
        <v>0</v>
      </c>
    </row>
    <row r="47" spans="2:24">
      <c r="B47" s="621">
        <f t="shared" si="11"/>
        <v>2034</v>
      </c>
      <c r="C47" s="627"/>
      <c r="D47" s="614">
        <v>1</v>
      </c>
      <c r="E47" s="615">
        <f t="shared" si="8"/>
        <v>0.435</v>
      </c>
      <c r="F47" s="615">
        <f t="shared" si="8"/>
        <v>0.129</v>
      </c>
      <c r="G47" s="615">
        <f t="shared" si="7"/>
        <v>0</v>
      </c>
      <c r="H47" s="615">
        <f t="shared" si="8"/>
        <v>0</v>
      </c>
      <c r="I47" s="615">
        <f t="shared" si="7"/>
        <v>9.9000000000000005E-2</v>
      </c>
      <c r="J47" s="615">
        <f t="shared" si="8"/>
        <v>2.7E-2</v>
      </c>
      <c r="K47" s="615">
        <f t="shared" si="8"/>
        <v>8.9999999999999993E-3</v>
      </c>
      <c r="L47" s="615">
        <f t="shared" si="8"/>
        <v>7.1999999999999995E-2</v>
      </c>
      <c r="M47" s="615">
        <f t="shared" si="8"/>
        <v>3.3000000000000002E-2</v>
      </c>
      <c r="N47" s="615">
        <f t="shared" si="8"/>
        <v>0.04</v>
      </c>
      <c r="O47" s="615">
        <f t="shared" si="8"/>
        <v>0.156</v>
      </c>
      <c r="P47" s="622">
        <f t="shared" si="9"/>
        <v>1</v>
      </c>
      <c r="S47" s="621">
        <f t="shared" si="4"/>
        <v>2034</v>
      </c>
      <c r="T47" s="623">
        <v>0</v>
      </c>
      <c r="U47" s="623">
        <v>5</v>
      </c>
      <c r="V47" s="624">
        <f t="shared" si="5"/>
        <v>0</v>
      </c>
      <c r="W47" s="625">
        <v>1</v>
      </c>
      <c r="X47" s="626">
        <f t="shared" si="10"/>
        <v>0</v>
      </c>
    </row>
    <row r="48" spans="2:24">
      <c r="B48" s="621">
        <f t="shared" si="11"/>
        <v>2035</v>
      </c>
      <c r="C48" s="627"/>
      <c r="D48" s="614">
        <v>1</v>
      </c>
      <c r="E48" s="615">
        <f t="shared" si="8"/>
        <v>0.435</v>
      </c>
      <c r="F48" s="615">
        <f t="shared" si="8"/>
        <v>0.129</v>
      </c>
      <c r="G48" s="615">
        <f t="shared" si="7"/>
        <v>0</v>
      </c>
      <c r="H48" s="615">
        <f t="shared" si="8"/>
        <v>0</v>
      </c>
      <c r="I48" s="615">
        <f t="shared" si="7"/>
        <v>9.9000000000000005E-2</v>
      </c>
      <c r="J48" s="615">
        <f t="shared" si="8"/>
        <v>2.7E-2</v>
      </c>
      <c r="K48" s="615">
        <f t="shared" si="8"/>
        <v>8.9999999999999993E-3</v>
      </c>
      <c r="L48" s="615">
        <f t="shared" si="8"/>
        <v>7.1999999999999995E-2</v>
      </c>
      <c r="M48" s="615">
        <f t="shared" si="8"/>
        <v>3.3000000000000002E-2</v>
      </c>
      <c r="N48" s="615">
        <f t="shared" si="8"/>
        <v>0.04</v>
      </c>
      <c r="O48" s="615">
        <f t="shared" si="8"/>
        <v>0.156</v>
      </c>
      <c r="P48" s="622">
        <f t="shared" si="9"/>
        <v>1</v>
      </c>
      <c r="S48" s="621">
        <f t="shared" si="4"/>
        <v>2035</v>
      </c>
      <c r="T48" s="623">
        <v>0</v>
      </c>
      <c r="U48" s="623">
        <v>5</v>
      </c>
      <c r="V48" s="624">
        <f t="shared" si="5"/>
        <v>0</v>
      </c>
      <c r="W48" s="625">
        <v>1</v>
      </c>
      <c r="X48" s="626">
        <f t="shared" si="10"/>
        <v>0</v>
      </c>
    </row>
    <row r="49" spans="2:24">
      <c r="B49" s="621">
        <f t="shared" si="11"/>
        <v>2036</v>
      </c>
      <c r="C49" s="627"/>
      <c r="D49" s="614">
        <v>1</v>
      </c>
      <c r="E49" s="615">
        <f t="shared" si="8"/>
        <v>0.435</v>
      </c>
      <c r="F49" s="615">
        <f t="shared" si="8"/>
        <v>0.129</v>
      </c>
      <c r="G49" s="615">
        <f t="shared" si="8"/>
        <v>0</v>
      </c>
      <c r="H49" s="615">
        <f t="shared" si="8"/>
        <v>0</v>
      </c>
      <c r="I49" s="615">
        <f t="shared" si="8"/>
        <v>9.9000000000000005E-2</v>
      </c>
      <c r="J49" s="615">
        <f t="shared" si="8"/>
        <v>2.7E-2</v>
      </c>
      <c r="K49" s="615">
        <f t="shared" si="8"/>
        <v>8.9999999999999993E-3</v>
      </c>
      <c r="L49" s="615">
        <f t="shared" si="8"/>
        <v>7.1999999999999995E-2</v>
      </c>
      <c r="M49" s="615">
        <f t="shared" si="8"/>
        <v>3.3000000000000002E-2</v>
      </c>
      <c r="N49" s="615">
        <f t="shared" si="8"/>
        <v>0.04</v>
      </c>
      <c r="O49" s="615">
        <f t="shared" si="8"/>
        <v>0.156</v>
      </c>
      <c r="P49" s="622">
        <f t="shared" si="9"/>
        <v>1</v>
      </c>
      <c r="S49" s="621">
        <f t="shared" si="4"/>
        <v>2036</v>
      </c>
      <c r="T49" s="623">
        <v>0</v>
      </c>
      <c r="U49" s="623">
        <v>5</v>
      </c>
      <c r="V49" s="624">
        <f t="shared" si="5"/>
        <v>0</v>
      </c>
      <c r="W49" s="625">
        <v>1</v>
      </c>
      <c r="X49" s="626">
        <f t="shared" si="10"/>
        <v>0</v>
      </c>
    </row>
    <row r="50" spans="2:24">
      <c r="B50" s="621">
        <f t="shared" si="11"/>
        <v>2037</v>
      </c>
      <c r="C50" s="627"/>
      <c r="D50" s="614">
        <v>1</v>
      </c>
      <c r="E50" s="615">
        <f t="shared" si="8"/>
        <v>0.435</v>
      </c>
      <c r="F50" s="615">
        <f t="shared" si="8"/>
        <v>0.129</v>
      </c>
      <c r="G50" s="615">
        <f t="shared" si="8"/>
        <v>0</v>
      </c>
      <c r="H50" s="615">
        <f t="shared" si="8"/>
        <v>0</v>
      </c>
      <c r="I50" s="615">
        <f t="shared" si="8"/>
        <v>9.9000000000000005E-2</v>
      </c>
      <c r="J50" s="615">
        <f t="shared" si="8"/>
        <v>2.7E-2</v>
      </c>
      <c r="K50" s="615">
        <f t="shared" si="8"/>
        <v>8.9999999999999993E-3</v>
      </c>
      <c r="L50" s="615">
        <f t="shared" si="8"/>
        <v>7.1999999999999995E-2</v>
      </c>
      <c r="M50" s="615">
        <f t="shared" si="8"/>
        <v>3.3000000000000002E-2</v>
      </c>
      <c r="N50" s="615">
        <f t="shared" si="8"/>
        <v>0.04</v>
      </c>
      <c r="O50" s="615">
        <f t="shared" si="8"/>
        <v>0.156</v>
      </c>
      <c r="P50" s="622">
        <f t="shared" si="9"/>
        <v>1</v>
      </c>
      <c r="S50" s="621">
        <f t="shared" si="4"/>
        <v>2037</v>
      </c>
      <c r="T50" s="623">
        <v>0</v>
      </c>
      <c r="U50" s="623">
        <v>5</v>
      </c>
      <c r="V50" s="624">
        <f t="shared" si="5"/>
        <v>0</v>
      </c>
      <c r="W50" s="625">
        <v>1</v>
      </c>
      <c r="X50" s="626">
        <f t="shared" si="10"/>
        <v>0</v>
      </c>
    </row>
    <row r="51" spans="2:24">
      <c r="B51" s="621">
        <f t="shared" si="11"/>
        <v>2038</v>
      </c>
      <c r="C51" s="627"/>
      <c r="D51" s="614">
        <v>1</v>
      </c>
      <c r="E51" s="615">
        <f t="shared" si="8"/>
        <v>0.435</v>
      </c>
      <c r="F51" s="615">
        <f t="shared" si="8"/>
        <v>0.129</v>
      </c>
      <c r="G51" s="615">
        <f t="shared" si="8"/>
        <v>0</v>
      </c>
      <c r="H51" s="615">
        <f t="shared" si="8"/>
        <v>0</v>
      </c>
      <c r="I51" s="615">
        <f t="shared" si="8"/>
        <v>9.9000000000000005E-2</v>
      </c>
      <c r="J51" s="615">
        <f t="shared" si="8"/>
        <v>2.7E-2</v>
      </c>
      <c r="K51" s="615">
        <f t="shared" si="8"/>
        <v>8.9999999999999993E-3</v>
      </c>
      <c r="L51" s="615">
        <f t="shared" si="8"/>
        <v>7.1999999999999995E-2</v>
      </c>
      <c r="M51" s="615">
        <f t="shared" si="8"/>
        <v>3.3000000000000002E-2</v>
      </c>
      <c r="N51" s="615">
        <f t="shared" si="8"/>
        <v>0.04</v>
      </c>
      <c r="O51" s="615">
        <f t="shared" si="8"/>
        <v>0.156</v>
      </c>
      <c r="P51" s="622">
        <f t="shared" si="9"/>
        <v>1</v>
      </c>
      <c r="S51" s="621">
        <f t="shared" si="4"/>
        <v>2038</v>
      </c>
      <c r="T51" s="623">
        <v>0</v>
      </c>
      <c r="U51" s="623">
        <v>5</v>
      </c>
      <c r="V51" s="624">
        <f t="shared" si="5"/>
        <v>0</v>
      </c>
      <c r="W51" s="625">
        <v>1</v>
      </c>
      <c r="X51" s="626">
        <f t="shared" si="10"/>
        <v>0</v>
      </c>
    </row>
    <row r="52" spans="2:24">
      <c r="B52" s="621">
        <f t="shared" si="11"/>
        <v>2039</v>
      </c>
      <c r="C52" s="627"/>
      <c r="D52" s="614">
        <v>1</v>
      </c>
      <c r="E52" s="615">
        <f t="shared" si="8"/>
        <v>0.435</v>
      </c>
      <c r="F52" s="615">
        <f t="shared" si="8"/>
        <v>0.129</v>
      </c>
      <c r="G52" s="615">
        <f t="shared" si="8"/>
        <v>0</v>
      </c>
      <c r="H52" s="615">
        <f t="shared" si="8"/>
        <v>0</v>
      </c>
      <c r="I52" s="615">
        <f t="shared" si="8"/>
        <v>9.9000000000000005E-2</v>
      </c>
      <c r="J52" s="615">
        <f t="shared" si="8"/>
        <v>2.7E-2</v>
      </c>
      <c r="K52" s="615">
        <f t="shared" si="8"/>
        <v>8.9999999999999993E-3</v>
      </c>
      <c r="L52" s="615">
        <f t="shared" si="8"/>
        <v>7.1999999999999995E-2</v>
      </c>
      <c r="M52" s="615">
        <f t="shared" si="8"/>
        <v>3.3000000000000002E-2</v>
      </c>
      <c r="N52" s="615">
        <f t="shared" si="8"/>
        <v>0.04</v>
      </c>
      <c r="O52" s="615">
        <f t="shared" si="8"/>
        <v>0.156</v>
      </c>
      <c r="P52" s="622">
        <f t="shared" si="9"/>
        <v>1</v>
      </c>
      <c r="S52" s="621">
        <f t="shared" si="4"/>
        <v>2039</v>
      </c>
      <c r="T52" s="623">
        <v>0</v>
      </c>
      <c r="U52" s="623">
        <v>5</v>
      </c>
      <c r="V52" s="624">
        <f t="shared" si="5"/>
        <v>0</v>
      </c>
      <c r="W52" s="625">
        <v>1</v>
      </c>
      <c r="X52" s="626">
        <f t="shared" si="10"/>
        <v>0</v>
      </c>
    </row>
    <row r="53" spans="2:24">
      <c r="B53" s="621">
        <f t="shared" si="11"/>
        <v>2040</v>
      </c>
      <c r="C53" s="627"/>
      <c r="D53" s="614">
        <v>1</v>
      </c>
      <c r="E53" s="615">
        <f t="shared" ref="E53:O68" si="12">E$8</f>
        <v>0.435</v>
      </c>
      <c r="F53" s="615">
        <f t="shared" si="12"/>
        <v>0.129</v>
      </c>
      <c r="G53" s="615">
        <f t="shared" si="8"/>
        <v>0</v>
      </c>
      <c r="H53" s="615">
        <f t="shared" si="12"/>
        <v>0</v>
      </c>
      <c r="I53" s="615">
        <f t="shared" si="8"/>
        <v>9.9000000000000005E-2</v>
      </c>
      <c r="J53" s="615">
        <f t="shared" si="12"/>
        <v>2.7E-2</v>
      </c>
      <c r="K53" s="615">
        <f t="shared" si="12"/>
        <v>8.9999999999999993E-3</v>
      </c>
      <c r="L53" s="615">
        <f t="shared" si="12"/>
        <v>7.1999999999999995E-2</v>
      </c>
      <c r="M53" s="615">
        <f t="shared" si="12"/>
        <v>3.3000000000000002E-2</v>
      </c>
      <c r="N53" s="615">
        <f t="shared" si="12"/>
        <v>0.04</v>
      </c>
      <c r="O53" s="615">
        <f t="shared" si="12"/>
        <v>0.156</v>
      </c>
      <c r="P53" s="622">
        <f t="shared" si="9"/>
        <v>1</v>
      </c>
      <c r="S53" s="621">
        <f t="shared" si="4"/>
        <v>2040</v>
      </c>
      <c r="T53" s="623">
        <v>0</v>
      </c>
      <c r="U53" s="623">
        <v>5</v>
      </c>
      <c r="V53" s="624">
        <f t="shared" si="5"/>
        <v>0</v>
      </c>
      <c r="W53" s="625">
        <v>1</v>
      </c>
      <c r="X53" s="626">
        <f t="shared" si="10"/>
        <v>0</v>
      </c>
    </row>
    <row r="54" spans="2:24">
      <c r="B54" s="621">
        <f t="shared" si="11"/>
        <v>2041</v>
      </c>
      <c r="C54" s="627"/>
      <c r="D54" s="614">
        <v>1</v>
      </c>
      <c r="E54" s="615">
        <f t="shared" si="12"/>
        <v>0.435</v>
      </c>
      <c r="F54" s="615">
        <f t="shared" si="12"/>
        <v>0.129</v>
      </c>
      <c r="G54" s="615">
        <f t="shared" si="8"/>
        <v>0</v>
      </c>
      <c r="H54" s="615">
        <f t="shared" si="12"/>
        <v>0</v>
      </c>
      <c r="I54" s="615">
        <f t="shared" si="8"/>
        <v>9.9000000000000005E-2</v>
      </c>
      <c r="J54" s="615">
        <f t="shared" si="12"/>
        <v>2.7E-2</v>
      </c>
      <c r="K54" s="615">
        <f t="shared" si="12"/>
        <v>8.9999999999999993E-3</v>
      </c>
      <c r="L54" s="615">
        <f t="shared" si="12"/>
        <v>7.1999999999999995E-2</v>
      </c>
      <c r="M54" s="615">
        <f t="shared" si="12"/>
        <v>3.3000000000000002E-2</v>
      </c>
      <c r="N54" s="615">
        <f t="shared" si="12"/>
        <v>0.04</v>
      </c>
      <c r="O54" s="615">
        <f t="shared" si="12"/>
        <v>0.156</v>
      </c>
      <c r="P54" s="622">
        <f t="shared" si="9"/>
        <v>1</v>
      </c>
      <c r="S54" s="621">
        <f t="shared" si="4"/>
        <v>2041</v>
      </c>
      <c r="T54" s="623">
        <v>0</v>
      </c>
      <c r="U54" s="623">
        <v>5</v>
      </c>
      <c r="V54" s="624">
        <f t="shared" si="5"/>
        <v>0</v>
      </c>
      <c r="W54" s="625">
        <v>1</v>
      </c>
      <c r="X54" s="626">
        <f t="shared" si="10"/>
        <v>0</v>
      </c>
    </row>
    <row r="55" spans="2:24">
      <c r="B55" s="621">
        <f t="shared" si="11"/>
        <v>2042</v>
      </c>
      <c r="C55" s="627"/>
      <c r="D55" s="614">
        <v>1</v>
      </c>
      <c r="E55" s="615">
        <f t="shared" si="12"/>
        <v>0.435</v>
      </c>
      <c r="F55" s="615">
        <f t="shared" si="12"/>
        <v>0.129</v>
      </c>
      <c r="G55" s="615">
        <f t="shared" si="8"/>
        <v>0</v>
      </c>
      <c r="H55" s="615">
        <f t="shared" si="12"/>
        <v>0</v>
      </c>
      <c r="I55" s="615">
        <f t="shared" si="8"/>
        <v>9.9000000000000005E-2</v>
      </c>
      <c r="J55" s="615">
        <f t="shared" si="12"/>
        <v>2.7E-2</v>
      </c>
      <c r="K55" s="615">
        <f t="shared" si="12"/>
        <v>8.9999999999999993E-3</v>
      </c>
      <c r="L55" s="615">
        <f t="shared" si="12"/>
        <v>7.1999999999999995E-2</v>
      </c>
      <c r="M55" s="615">
        <f t="shared" si="12"/>
        <v>3.3000000000000002E-2</v>
      </c>
      <c r="N55" s="615">
        <f t="shared" si="12"/>
        <v>0.04</v>
      </c>
      <c r="O55" s="615">
        <f t="shared" si="12"/>
        <v>0.156</v>
      </c>
      <c r="P55" s="622">
        <f t="shared" si="9"/>
        <v>1</v>
      </c>
      <c r="S55" s="621">
        <f t="shared" si="4"/>
        <v>2042</v>
      </c>
      <c r="T55" s="623">
        <v>0</v>
      </c>
      <c r="U55" s="623">
        <v>5</v>
      </c>
      <c r="V55" s="624">
        <f t="shared" si="5"/>
        <v>0</v>
      </c>
      <c r="W55" s="625">
        <v>1</v>
      </c>
      <c r="X55" s="626">
        <f t="shared" si="10"/>
        <v>0</v>
      </c>
    </row>
    <row r="56" spans="2:24">
      <c r="B56" s="621">
        <f t="shared" si="11"/>
        <v>2043</v>
      </c>
      <c r="C56" s="627"/>
      <c r="D56" s="614">
        <v>1</v>
      </c>
      <c r="E56" s="615">
        <f t="shared" si="12"/>
        <v>0.435</v>
      </c>
      <c r="F56" s="615">
        <f t="shared" si="12"/>
        <v>0.129</v>
      </c>
      <c r="G56" s="615">
        <f t="shared" si="8"/>
        <v>0</v>
      </c>
      <c r="H56" s="615">
        <f t="shared" si="12"/>
        <v>0</v>
      </c>
      <c r="I56" s="615">
        <f t="shared" si="8"/>
        <v>9.9000000000000005E-2</v>
      </c>
      <c r="J56" s="615">
        <f t="shared" si="12"/>
        <v>2.7E-2</v>
      </c>
      <c r="K56" s="615">
        <f t="shared" si="12"/>
        <v>8.9999999999999993E-3</v>
      </c>
      <c r="L56" s="615">
        <f t="shared" si="12"/>
        <v>7.1999999999999995E-2</v>
      </c>
      <c r="M56" s="615">
        <f t="shared" si="12"/>
        <v>3.3000000000000002E-2</v>
      </c>
      <c r="N56" s="615">
        <f t="shared" si="12"/>
        <v>0.04</v>
      </c>
      <c r="O56" s="615">
        <f t="shared" si="12"/>
        <v>0.156</v>
      </c>
      <c r="P56" s="622">
        <f t="shared" si="9"/>
        <v>1</v>
      </c>
      <c r="S56" s="621">
        <f t="shared" si="4"/>
        <v>2043</v>
      </c>
      <c r="T56" s="623">
        <v>0</v>
      </c>
      <c r="U56" s="623">
        <v>5</v>
      </c>
      <c r="V56" s="624">
        <f t="shared" si="5"/>
        <v>0</v>
      </c>
      <c r="W56" s="625">
        <v>1</v>
      </c>
      <c r="X56" s="626">
        <f t="shared" si="10"/>
        <v>0</v>
      </c>
    </row>
    <row r="57" spans="2:24">
      <c r="B57" s="621">
        <f t="shared" si="11"/>
        <v>2044</v>
      </c>
      <c r="C57" s="627"/>
      <c r="D57" s="614">
        <v>1</v>
      </c>
      <c r="E57" s="615">
        <f t="shared" si="12"/>
        <v>0.435</v>
      </c>
      <c r="F57" s="615">
        <f t="shared" si="12"/>
        <v>0.129</v>
      </c>
      <c r="G57" s="615">
        <f t="shared" si="8"/>
        <v>0</v>
      </c>
      <c r="H57" s="615">
        <f t="shared" si="12"/>
        <v>0</v>
      </c>
      <c r="I57" s="615">
        <f t="shared" si="8"/>
        <v>9.9000000000000005E-2</v>
      </c>
      <c r="J57" s="615">
        <f t="shared" si="12"/>
        <v>2.7E-2</v>
      </c>
      <c r="K57" s="615">
        <f t="shared" si="12"/>
        <v>8.9999999999999993E-3</v>
      </c>
      <c r="L57" s="615">
        <f t="shared" si="12"/>
        <v>7.1999999999999995E-2</v>
      </c>
      <c r="M57" s="615">
        <f t="shared" si="12"/>
        <v>3.3000000000000002E-2</v>
      </c>
      <c r="N57" s="615">
        <f t="shared" si="12"/>
        <v>0.04</v>
      </c>
      <c r="O57" s="615">
        <f t="shared" si="12"/>
        <v>0.156</v>
      </c>
      <c r="P57" s="622">
        <f t="shared" si="9"/>
        <v>1</v>
      </c>
      <c r="S57" s="621">
        <f t="shared" si="4"/>
        <v>2044</v>
      </c>
      <c r="T57" s="623">
        <v>0</v>
      </c>
      <c r="U57" s="623">
        <v>5</v>
      </c>
      <c r="V57" s="624">
        <f t="shared" si="5"/>
        <v>0</v>
      </c>
      <c r="W57" s="625">
        <v>1</v>
      </c>
      <c r="X57" s="626">
        <f t="shared" si="10"/>
        <v>0</v>
      </c>
    </row>
    <row r="58" spans="2:24">
      <c r="B58" s="621">
        <f t="shared" si="11"/>
        <v>2045</v>
      </c>
      <c r="C58" s="627"/>
      <c r="D58" s="614">
        <v>1</v>
      </c>
      <c r="E58" s="615">
        <f t="shared" si="12"/>
        <v>0.435</v>
      </c>
      <c r="F58" s="615">
        <f t="shared" si="12"/>
        <v>0.129</v>
      </c>
      <c r="G58" s="615">
        <f t="shared" si="8"/>
        <v>0</v>
      </c>
      <c r="H58" s="615">
        <f t="shared" si="12"/>
        <v>0</v>
      </c>
      <c r="I58" s="615">
        <f t="shared" si="8"/>
        <v>9.9000000000000005E-2</v>
      </c>
      <c r="J58" s="615">
        <f t="shared" si="12"/>
        <v>2.7E-2</v>
      </c>
      <c r="K58" s="615">
        <f t="shared" si="12"/>
        <v>8.9999999999999993E-3</v>
      </c>
      <c r="L58" s="615">
        <f t="shared" si="12"/>
        <v>7.1999999999999995E-2</v>
      </c>
      <c r="M58" s="615">
        <f t="shared" si="12"/>
        <v>3.3000000000000002E-2</v>
      </c>
      <c r="N58" s="615">
        <f t="shared" si="12"/>
        <v>0.04</v>
      </c>
      <c r="O58" s="615">
        <f t="shared" si="12"/>
        <v>0.156</v>
      </c>
      <c r="P58" s="622">
        <f t="shared" si="9"/>
        <v>1</v>
      </c>
      <c r="S58" s="621">
        <f t="shared" si="4"/>
        <v>2045</v>
      </c>
      <c r="T58" s="623">
        <v>0</v>
      </c>
      <c r="U58" s="623">
        <v>5</v>
      </c>
      <c r="V58" s="624">
        <f t="shared" si="5"/>
        <v>0</v>
      </c>
      <c r="W58" s="625">
        <v>1</v>
      </c>
      <c r="X58" s="626">
        <f t="shared" si="10"/>
        <v>0</v>
      </c>
    </row>
    <row r="59" spans="2:24">
      <c r="B59" s="621">
        <f t="shared" si="11"/>
        <v>2046</v>
      </c>
      <c r="C59" s="627"/>
      <c r="D59" s="614">
        <v>1</v>
      </c>
      <c r="E59" s="615">
        <f t="shared" si="12"/>
        <v>0.435</v>
      </c>
      <c r="F59" s="615">
        <f t="shared" si="12"/>
        <v>0.129</v>
      </c>
      <c r="G59" s="615">
        <f t="shared" si="12"/>
        <v>0</v>
      </c>
      <c r="H59" s="615">
        <f t="shared" si="12"/>
        <v>0</v>
      </c>
      <c r="I59" s="615">
        <f t="shared" si="12"/>
        <v>9.9000000000000005E-2</v>
      </c>
      <c r="J59" s="615">
        <f t="shared" si="12"/>
        <v>2.7E-2</v>
      </c>
      <c r="K59" s="615">
        <f t="shared" si="12"/>
        <v>8.9999999999999993E-3</v>
      </c>
      <c r="L59" s="615">
        <f t="shared" si="12"/>
        <v>7.1999999999999995E-2</v>
      </c>
      <c r="M59" s="615">
        <f t="shared" si="12"/>
        <v>3.3000000000000002E-2</v>
      </c>
      <c r="N59" s="615">
        <f t="shared" si="12"/>
        <v>0.04</v>
      </c>
      <c r="O59" s="615">
        <f t="shared" si="12"/>
        <v>0.156</v>
      </c>
      <c r="P59" s="622">
        <f t="shared" si="9"/>
        <v>1</v>
      </c>
      <c r="S59" s="621">
        <f t="shared" si="4"/>
        <v>2046</v>
      </c>
      <c r="T59" s="623">
        <v>0</v>
      </c>
      <c r="U59" s="623">
        <v>5</v>
      </c>
      <c r="V59" s="624">
        <f t="shared" si="5"/>
        <v>0</v>
      </c>
      <c r="W59" s="625">
        <v>1</v>
      </c>
      <c r="X59" s="626">
        <f t="shared" si="10"/>
        <v>0</v>
      </c>
    </row>
    <row r="60" spans="2:24">
      <c r="B60" s="621">
        <f t="shared" si="11"/>
        <v>2047</v>
      </c>
      <c r="C60" s="627"/>
      <c r="D60" s="614">
        <v>1</v>
      </c>
      <c r="E60" s="615">
        <f t="shared" si="12"/>
        <v>0.435</v>
      </c>
      <c r="F60" s="615">
        <f t="shared" si="12"/>
        <v>0.129</v>
      </c>
      <c r="G60" s="615">
        <f t="shared" si="12"/>
        <v>0</v>
      </c>
      <c r="H60" s="615">
        <f t="shared" si="12"/>
        <v>0</v>
      </c>
      <c r="I60" s="615">
        <f t="shared" si="12"/>
        <v>9.9000000000000005E-2</v>
      </c>
      <c r="J60" s="615">
        <f t="shared" si="12"/>
        <v>2.7E-2</v>
      </c>
      <c r="K60" s="615">
        <f t="shared" si="12"/>
        <v>8.9999999999999993E-3</v>
      </c>
      <c r="L60" s="615">
        <f t="shared" si="12"/>
        <v>7.1999999999999995E-2</v>
      </c>
      <c r="M60" s="615">
        <f t="shared" si="12"/>
        <v>3.3000000000000002E-2</v>
      </c>
      <c r="N60" s="615">
        <f t="shared" si="12"/>
        <v>0.04</v>
      </c>
      <c r="O60" s="615">
        <f t="shared" si="12"/>
        <v>0.156</v>
      </c>
      <c r="P60" s="622">
        <f t="shared" si="9"/>
        <v>1</v>
      </c>
      <c r="S60" s="621">
        <f t="shared" si="4"/>
        <v>2047</v>
      </c>
      <c r="T60" s="623">
        <v>0</v>
      </c>
      <c r="U60" s="623">
        <v>5</v>
      </c>
      <c r="V60" s="624">
        <f t="shared" si="5"/>
        <v>0</v>
      </c>
      <c r="W60" s="625">
        <v>1</v>
      </c>
      <c r="X60" s="626">
        <f t="shared" si="10"/>
        <v>0</v>
      </c>
    </row>
    <row r="61" spans="2:24">
      <c r="B61" s="621">
        <f t="shared" si="11"/>
        <v>2048</v>
      </c>
      <c r="C61" s="627"/>
      <c r="D61" s="614">
        <v>1</v>
      </c>
      <c r="E61" s="615">
        <f t="shared" si="12"/>
        <v>0.435</v>
      </c>
      <c r="F61" s="615">
        <f t="shared" si="12"/>
        <v>0.129</v>
      </c>
      <c r="G61" s="615">
        <f t="shared" si="12"/>
        <v>0</v>
      </c>
      <c r="H61" s="615">
        <f t="shared" si="12"/>
        <v>0</v>
      </c>
      <c r="I61" s="615">
        <f t="shared" si="12"/>
        <v>9.9000000000000005E-2</v>
      </c>
      <c r="J61" s="615">
        <f t="shared" si="12"/>
        <v>2.7E-2</v>
      </c>
      <c r="K61" s="615">
        <f t="shared" si="12"/>
        <v>8.9999999999999993E-3</v>
      </c>
      <c r="L61" s="615">
        <f t="shared" si="12"/>
        <v>7.1999999999999995E-2</v>
      </c>
      <c r="M61" s="615">
        <f t="shared" si="12"/>
        <v>3.3000000000000002E-2</v>
      </c>
      <c r="N61" s="615">
        <f t="shared" si="12"/>
        <v>0.04</v>
      </c>
      <c r="O61" s="615">
        <f t="shared" si="12"/>
        <v>0.156</v>
      </c>
      <c r="P61" s="622">
        <f t="shared" si="9"/>
        <v>1</v>
      </c>
      <c r="S61" s="621">
        <f t="shared" si="4"/>
        <v>2048</v>
      </c>
      <c r="T61" s="623">
        <v>0</v>
      </c>
      <c r="U61" s="623">
        <v>5</v>
      </c>
      <c r="V61" s="624">
        <f t="shared" si="5"/>
        <v>0</v>
      </c>
      <c r="W61" s="625">
        <v>1</v>
      </c>
      <c r="X61" s="626">
        <f t="shared" si="10"/>
        <v>0</v>
      </c>
    </row>
    <row r="62" spans="2:24">
      <c r="B62" s="621">
        <f t="shared" si="11"/>
        <v>2049</v>
      </c>
      <c r="C62" s="627"/>
      <c r="D62" s="614">
        <v>1</v>
      </c>
      <c r="E62" s="615">
        <f t="shared" si="12"/>
        <v>0.435</v>
      </c>
      <c r="F62" s="615">
        <f t="shared" si="12"/>
        <v>0.129</v>
      </c>
      <c r="G62" s="615">
        <f t="shared" si="12"/>
        <v>0</v>
      </c>
      <c r="H62" s="615">
        <f t="shared" si="12"/>
        <v>0</v>
      </c>
      <c r="I62" s="615">
        <f t="shared" si="12"/>
        <v>9.9000000000000005E-2</v>
      </c>
      <c r="J62" s="615">
        <f t="shared" si="12"/>
        <v>2.7E-2</v>
      </c>
      <c r="K62" s="615">
        <f t="shared" si="12"/>
        <v>8.9999999999999993E-3</v>
      </c>
      <c r="L62" s="615">
        <f t="shared" si="12"/>
        <v>7.1999999999999995E-2</v>
      </c>
      <c r="M62" s="615">
        <f t="shared" si="12"/>
        <v>3.3000000000000002E-2</v>
      </c>
      <c r="N62" s="615">
        <f t="shared" si="12"/>
        <v>0.04</v>
      </c>
      <c r="O62" s="615">
        <f t="shared" si="12"/>
        <v>0.156</v>
      </c>
      <c r="P62" s="622">
        <f t="shared" si="9"/>
        <v>1</v>
      </c>
      <c r="S62" s="621">
        <f t="shared" si="4"/>
        <v>2049</v>
      </c>
      <c r="T62" s="623">
        <v>0</v>
      </c>
      <c r="U62" s="623">
        <v>5</v>
      </c>
      <c r="V62" s="624">
        <f t="shared" si="5"/>
        <v>0</v>
      </c>
      <c r="W62" s="625">
        <v>1</v>
      </c>
      <c r="X62" s="626">
        <f t="shared" si="10"/>
        <v>0</v>
      </c>
    </row>
    <row r="63" spans="2:24">
      <c r="B63" s="621">
        <f t="shared" si="11"/>
        <v>2050</v>
      </c>
      <c r="C63" s="627"/>
      <c r="D63" s="614">
        <v>1</v>
      </c>
      <c r="E63" s="615">
        <f t="shared" ref="E63:O78" si="13">E$8</f>
        <v>0.435</v>
      </c>
      <c r="F63" s="615">
        <f t="shared" si="13"/>
        <v>0.129</v>
      </c>
      <c r="G63" s="615">
        <f t="shared" si="12"/>
        <v>0</v>
      </c>
      <c r="H63" s="615">
        <f t="shared" si="13"/>
        <v>0</v>
      </c>
      <c r="I63" s="615">
        <f t="shared" si="12"/>
        <v>9.9000000000000005E-2</v>
      </c>
      <c r="J63" s="615">
        <f t="shared" si="13"/>
        <v>2.7E-2</v>
      </c>
      <c r="K63" s="615">
        <f t="shared" si="13"/>
        <v>8.9999999999999993E-3</v>
      </c>
      <c r="L63" s="615">
        <f t="shared" si="13"/>
        <v>7.1999999999999995E-2</v>
      </c>
      <c r="M63" s="615">
        <f t="shared" si="13"/>
        <v>3.3000000000000002E-2</v>
      </c>
      <c r="N63" s="615">
        <f t="shared" si="13"/>
        <v>0.04</v>
      </c>
      <c r="O63" s="615">
        <f t="shared" si="13"/>
        <v>0.156</v>
      </c>
      <c r="P63" s="622">
        <f t="shared" si="9"/>
        <v>1</v>
      </c>
      <c r="S63" s="621">
        <f t="shared" si="4"/>
        <v>2050</v>
      </c>
      <c r="T63" s="623">
        <v>0</v>
      </c>
      <c r="U63" s="623">
        <v>5</v>
      </c>
      <c r="V63" s="624">
        <f t="shared" si="5"/>
        <v>0</v>
      </c>
      <c r="W63" s="625">
        <v>1</v>
      </c>
      <c r="X63" s="626">
        <f t="shared" si="10"/>
        <v>0</v>
      </c>
    </row>
    <row r="64" spans="2:24">
      <c r="B64" s="621">
        <f t="shared" si="11"/>
        <v>2051</v>
      </c>
      <c r="C64" s="627"/>
      <c r="D64" s="614">
        <v>1</v>
      </c>
      <c r="E64" s="615">
        <f t="shared" si="13"/>
        <v>0.435</v>
      </c>
      <c r="F64" s="615">
        <f t="shared" si="13"/>
        <v>0.129</v>
      </c>
      <c r="G64" s="615">
        <f t="shared" si="12"/>
        <v>0</v>
      </c>
      <c r="H64" s="615">
        <f t="shared" si="13"/>
        <v>0</v>
      </c>
      <c r="I64" s="615">
        <f t="shared" si="12"/>
        <v>9.9000000000000005E-2</v>
      </c>
      <c r="J64" s="615">
        <f t="shared" si="13"/>
        <v>2.7E-2</v>
      </c>
      <c r="K64" s="615">
        <f t="shared" si="13"/>
        <v>8.9999999999999993E-3</v>
      </c>
      <c r="L64" s="615">
        <f t="shared" si="13"/>
        <v>7.1999999999999995E-2</v>
      </c>
      <c r="M64" s="615">
        <f t="shared" si="13"/>
        <v>3.3000000000000002E-2</v>
      </c>
      <c r="N64" s="615">
        <f t="shared" si="13"/>
        <v>0.04</v>
      </c>
      <c r="O64" s="615">
        <f t="shared" si="13"/>
        <v>0.156</v>
      </c>
      <c r="P64" s="622">
        <f t="shared" si="9"/>
        <v>1</v>
      </c>
      <c r="S64" s="621">
        <f t="shared" si="4"/>
        <v>2051</v>
      </c>
      <c r="T64" s="623">
        <v>0</v>
      </c>
      <c r="U64" s="623">
        <v>5</v>
      </c>
      <c r="V64" s="624">
        <f t="shared" si="5"/>
        <v>0</v>
      </c>
      <c r="W64" s="625">
        <v>1</v>
      </c>
      <c r="X64" s="626">
        <f t="shared" si="10"/>
        <v>0</v>
      </c>
    </row>
    <row r="65" spans="2:24">
      <c r="B65" s="621">
        <f t="shared" si="11"/>
        <v>2052</v>
      </c>
      <c r="C65" s="627"/>
      <c r="D65" s="614">
        <v>1</v>
      </c>
      <c r="E65" s="615">
        <f t="shared" si="13"/>
        <v>0.435</v>
      </c>
      <c r="F65" s="615">
        <f t="shared" si="13"/>
        <v>0.129</v>
      </c>
      <c r="G65" s="615">
        <f t="shared" si="12"/>
        <v>0</v>
      </c>
      <c r="H65" s="615">
        <f t="shared" si="13"/>
        <v>0</v>
      </c>
      <c r="I65" s="615">
        <f t="shared" si="12"/>
        <v>9.9000000000000005E-2</v>
      </c>
      <c r="J65" s="615">
        <f t="shared" si="13"/>
        <v>2.7E-2</v>
      </c>
      <c r="K65" s="615">
        <f t="shared" si="13"/>
        <v>8.9999999999999993E-3</v>
      </c>
      <c r="L65" s="615">
        <f t="shared" si="13"/>
        <v>7.1999999999999995E-2</v>
      </c>
      <c r="M65" s="615">
        <f t="shared" si="13"/>
        <v>3.3000000000000002E-2</v>
      </c>
      <c r="N65" s="615">
        <f t="shared" si="13"/>
        <v>0.04</v>
      </c>
      <c r="O65" s="615">
        <f t="shared" si="13"/>
        <v>0.156</v>
      </c>
      <c r="P65" s="622">
        <f t="shared" si="9"/>
        <v>1</v>
      </c>
      <c r="S65" s="621">
        <f t="shared" si="4"/>
        <v>2052</v>
      </c>
      <c r="T65" s="623">
        <v>0</v>
      </c>
      <c r="U65" s="623">
        <v>5</v>
      </c>
      <c r="V65" s="624">
        <f t="shared" si="5"/>
        <v>0</v>
      </c>
      <c r="W65" s="625">
        <v>1</v>
      </c>
      <c r="X65" s="626">
        <f t="shared" si="10"/>
        <v>0</v>
      </c>
    </row>
    <row r="66" spans="2:24">
      <c r="B66" s="621">
        <f t="shared" si="11"/>
        <v>2053</v>
      </c>
      <c r="C66" s="627"/>
      <c r="D66" s="614">
        <v>1</v>
      </c>
      <c r="E66" s="615">
        <f t="shared" si="13"/>
        <v>0.435</v>
      </c>
      <c r="F66" s="615">
        <f t="shared" si="13"/>
        <v>0.129</v>
      </c>
      <c r="G66" s="615">
        <f t="shared" si="12"/>
        <v>0</v>
      </c>
      <c r="H66" s="615">
        <f t="shared" si="13"/>
        <v>0</v>
      </c>
      <c r="I66" s="615">
        <f t="shared" si="12"/>
        <v>9.9000000000000005E-2</v>
      </c>
      <c r="J66" s="615">
        <f t="shared" si="13"/>
        <v>2.7E-2</v>
      </c>
      <c r="K66" s="615">
        <f t="shared" si="13"/>
        <v>8.9999999999999993E-3</v>
      </c>
      <c r="L66" s="615">
        <f t="shared" si="13"/>
        <v>7.1999999999999995E-2</v>
      </c>
      <c r="M66" s="615">
        <f t="shared" si="13"/>
        <v>3.3000000000000002E-2</v>
      </c>
      <c r="N66" s="615">
        <f t="shared" si="13"/>
        <v>0.04</v>
      </c>
      <c r="O66" s="615">
        <f t="shared" si="13"/>
        <v>0.156</v>
      </c>
      <c r="P66" s="622">
        <f t="shared" si="9"/>
        <v>1</v>
      </c>
      <c r="S66" s="621">
        <f t="shared" si="4"/>
        <v>2053</v>
      </c>
      <c r="T66" s="623">
        <v>0</v>
      </c>
      <c r="U66" s="623">
        <v>5</v>
      </c>
      <c r="V66" s="624">
        <f t="shared" si="5"/>
        <v>0</v>
      </c>
      <c r="W66" s="625">
        <v>1</v>
      </c>
      <c r="X66" s="626">
        <f t="shared" si="10"/>
        <v>0</v>
      </c>
    </row>
    <row r="67" spans="2:24">
      <c r="B67" s="621">
        <f t="shared" si="11"/>
        <v>2054</v>
      </c>
      <c r="C67" s="627"/>
      <c r="D67" s="614">
        <v>1</v>
      </c>
      <c r="E67" s="615">
        <f t="shared" si="13"/>
        <v>0.435</v>
      </c>
      <c r="F67" s="615">
        <f t="shared" si="13"/>
        <v>0.129</v>
      </c>
      <c r="G67" s="615">
        <f t="shared" si="12"/>
        <v>0</v>
      </c>
      <c r="H67" s="615">
        <f t="shared" si="13"/>
        <v>0</v>
      </c>
      <c r="I67" s="615">
        <f t="shared" si="12"/>
        <v>9.9000000000000005E-2</v>
      </c>
      <c r="J67" s="615">
        <f t="shared" si="13"/>
        <v>2.7E-2</v>
      </c>
      <c r="K67" s="615">
        <f t="shared" si="13"/>
        <v>8.9999999999999993E-3</v>
      </c>
      <c r="L67" s="615">
        <f t="shared" si="13"/>
        <v>7.1999999999999995E-2</v>
      </c>
      <c r="M67" s="615">
        <f t="shared" si="13"/>
        <v>3.3000000000000002E-2</v>
      </c>
      <c r="N67" s="615">
        <f t="shared" si="13"/>
        <v>0.04</v>
      </c>
      <c r="O67" s="615">
        <f t="shared" si="13"/>
        <v>0.156</v>
      </c>
      <c r="P67" s="622">
        <f t="shared" si="9"/>
        <v>1</v>
      </c>
      <c r="S67" s="621">
        <f t="shared" si="4"/>
        <v>2054</v>
      </c>
      <c r="T67" s="623">
        <v>0</v>
      </c>
      <c r="U67" s="623">
        <v>5</v>
      </c>
      <c r="V67" s="624">
        <f t="shared" si="5"/>
        <v>0</v>
      </c>
      <c r="W67" s="625">
        <v>1</v>
      </c>
      <c r="X67" s="626">
        <f t="shared" si="10"/>
        <v>0</v>
      </c>
    </row>
    <row r="68" spans="2:24">
      <c r="B68" s="621">
        <f t="shared" si="11"/>
        <v>2055</v>
      </c>
      <c r="C68" s="627"/>
      <c r="D68" s="614">
        <v>1</v>
      </c>
      <c r="E68" s="615">
        <f t="shared" si="13"/>
        <v>0.435</v>
      </c>
      <c r="F68" s="615">
        <f t="shared" si="13"/>
        <v>0.129</v>
      </c>
      <c r="G68" s="615">
        <f t="shared" si="12"/>
        <v>0</v>
      </c>
      <c r="H68" s="615">
        <f t="shared" si="13"/>
        <v>0</v>
      </c>
      <c r="I68" s="615">
        <f t="shared" si="12"/>
        <v>9.9000000000000005E-2</v>
      </c>
      <c r="J68" s="615">
        <f t="shared" si="13"/>
        <v>2.7E-2</v>
      </c>
      <c r="K68" s="615">
        <f t="shared" si="13"/>
        <v>8.9999999999999993E-3</v>
      </c>
      <c r="L68" s="615">
        <f t="shared" si="13"/>
        <v>7.1999999999999995E-2</v>
      </c>
      <c r="M68" s="615">
        <f t="shared" si="13"/>
        <v>3.3000000000000002E-2</v>
      </c>
      <c r="N68" s="615">
        <f t="shared" si="13"/>
        <v>0.04</v>
      </c>
      <c r="O68" s="615">
        <f t="shared" si="13"/>
        <v>0.156</v>
      </c>
      <c r="P68" s="622">
        <f t="shared" si="9"/>
        <v>1</v>
      </c>
      <c r="S68" s="621">
        <f t="shared" si="4"/>
        <v>2055</v>
      </c>
      <c r="T68" s="623">
        <v>0</v>
      </c>
      <c r="U68" s="623">
        <v>5</v>
      </c>
      <c r="V68" s="624">
        <f t="shared" si="5"/>
        <v>0</v>
      </c>
      <c r="W68" s="625">
        <v>1</v>
      </c>
      <c r="X68" s="626">
        <f t="shared" si="10"/>
        <v>0</v>
      </c>
    </row>
    <row r="69" spans="2:24">
      <c r="B69" s="621">
        <f t="shared" si="11"/>
        <v>2056</v>
      </c>
      <c r="C69" s="627"/>
      <c r="D69" s="614">
        <v>1</v>
      </c>
      <c r="E69" s="615">
        <f t="shared" si="13"/>
        <v>0.435</v>
      </c>
      <c r="F69" s="615">
        <f t="shared" si="13"/>
        <v>0.129</v>
      </c>
      <c r="G69" s="615">
        <f t="shared" si="13"/>
        <v>0</v>
      </c>
      <c r="H69" s="615">
        <f t="shared" si="13"/>
        <v>0</v>
      </c>
      <c r="I69" s="615">
        <f t="shared" si="13"/>
        <v>9.9000000000000005E-2</v>
      </c>
      <c r="J69" s="615">
        <f t="shared" si="13"/>
        <v>2.7E-2</v>
      </c>
      <c r="K69" s="615">
        <f t="shared" si="13"/>
        <v>8.9999999999999993E-3</v>
      </c>
      <c r="L69" s="615">
        <f t="shared" si="13"/>
        <v>7.1999999999999995E-2</v>
      </c>
      <c r="M69" s="615">
        <f t="shared" si="13"/>
        <v>3.3000000000000002E-2</v>
      </c>
      <c r="N69" s="615">
        <f t="shared" si="13"/>
        <v>0.04</v>
      </c>
      <c r="O69" s="615">
        <f t="shared" si="13"/>
        <v>0.156</v>
      </c>
      <c r="P69" s="622">
        <f t="shared" si="9"/>
        <v>1</v>
      </c>
      <c r="S69" s="621">
        <f t="shared" si="4"/>
        <v>2056</v>
      </c>
      <c r="T69" s="623">
        <v>0</v>
      </c>
      <c r="U69" s="623">
        <v>5</v>
      </c>
      <c r="V69" s="624">
        <f t="shared" si="5"/>
        <v>0</v>
      </c>
      <c r="W69" s="625">
        <v>1</v>
      </c>
      <c r="X69" s="626">
        <f t="shared" si="10"/>
        <v>0</v>
      </c>
    </row>
    <row r="70" spans="2:24">
      <c r="B70" s="621">
        <f t="shared" si="11"/>
        <v>2057</v>
      </c>
      <c r="C70" s="627"/>
      <c r="D70" s="614">
        <v>1</v>
      </c>
      <c r="E70" s="615">
        <f t="shared" si="13"/>
        <v>0.435</v>
      </c>
      <c r="F70" s="615">
        <f t="shared" si="13"/>
        <v>0.129</v>
      </c>
      <c r="G70" s="615">
        <f t="shared" si="13"/>
        <v>0</v>
      </c>
      <c r="H70" s="615">
        <f t="shared" si="13"/>
        <v>0</v>
      </c>
      <c r="I70" s="615">
        <f t="shared" si="13"/>
        <v>9.9000000000000005E-2</v>
      </c>
      <c r="J70" s="615">
        <f t="shared" si="13"/>
        <v>2.7E-2</v>
      </c>
      <c r="K70" s="615">
        <f t="shared" si="13"/>
        <v>8.9999999999999993E-3</v>
      </c>
      <c r="L70" s="615">
        <f t="shared" si="13"/>
        <v>7.1999999999999995E-2</v>
      </c>
      <c r="M70" s="615">
        <f t="shared" si="13"/>
        <v>3.3000000000000002E-2</v>
      </c>
      <c r="N70" s="615">
        <f t="shared" si="13"/>
        <v>0.04</v>
      </c>
      <c r="O70" s="615">
        <f t="shared" si="13"/>
        <v>0.156</v>
      </c>
      <c r="P70" s="622">
        <f t="shared" si="9"/>
        <v>1</v>
      </c>
      <c r="S70" s="621">
        <f t="shared" si="4"/>
        <v>2057</v>
      </c>
      <c r="T70" s="623">
        <v>0</v>
      </c>
      <c r="U70" s="623">
        <v>5</v>
      </c>
      <c r="V70" s="624">
        <f t="shared" si="5"/>
        <v>0</v>
      </c>
      <c r="W70" s="625">
        <v>1</v>
      </c>
      <c r="X70" s="626">
        <f t="shared" si="10"/>
        <v>0</v>
      </c>
    </row>
    <row r="71" spans="2:24">
      <c r="B71" s="621">
        <f t="shared" si="11"/>
        <v>2058</v>
      </c>
      <c r="C71" s="627"/>
      <c r="D71" s="614">
        <v>1</v>
      </c>
      <c r="E71" s="615">
        <f t="shared" si="13"/>
        <v>0.435</v>
      </c>
      <c r="F71" s="615">
        <f t="shared" si="13"/>
        <v>0.129</v>
      </c>
      <c r="G71" s="615">
        <f t="shared" si="13"/>
        <v>0</v>
      </c>
      <c r="H71" s="615">
        <f t="shared" si="13"/>
        <v>0</v>
      </c>
      <c r="I71" s="615">
        <f t="shared" si="13"/>
        <v>9.9000000000000005E-2</v>
      </c>
      <c r="J71" s="615">
        <f t="shared" si="13"/>
        <v>2.7E-2</v>
      </c>
      <c r="K71" s="615">
        <f t="shared" si="13"/>
        <v>8.9999999999999993E-3</v>
      </c>
      <c r="L71" s="615">
        <f t="shared" si="13"/>
        <v>7.1999999999999995E-2</v>
      </c>
      <c r="M71" s="615">
        <f t="shared" si="13"/>
        <v>3.3000000000000002E-2</v>
      </c>
      <c r="N71" s="615">
        <f t="shared" si="13"/>
        <v>0.04</v>
      </c>
      <c r="O71" s="615">
        <f t="shared" si="13"/>
        <v>0.156</v>
      </c>
      <c r="P71" s="622">
        <f t="shared" si="9"/>
        <v>1</v>
      </c>
      <c r="S71" s="621">
        <f t="shared" si="4"/>
        <v>2058</v>
      </c>
      <c r="T71" s="623">
        <v>0</v>
      </c>
      <c r="U71" s="623">
        <v>5</v>
      </c>
      <c r="V71" s="624">
        <f t="shared" si="5"/>
        <v>0</v>
      </c>
      <c r="W71" s="625">
        <v>1</v>
      </c>
      <c r="X71" s="626">
        <f t="shared" si="10"/>
        <v>0</v>
      </c>
    </row>
    <row r="72" spans="2:24">
      <c r="B72" s="621">
        <f t="shared" si="11"/>
        <v>2059</v>
      </c>
      <c r="C72" s="627"/>
      <c r="D72" s="614">
        <v>1</v>
      </c>
      <c r="E72" s="615">
        <f t="shared" si="13"/>
        <v>0.435</v>
      </c>
      <c r="F72" s="615">
        <f t="shared" si="13"/>
        <v>0.129</v>
      </c>
      <c r="G72" s="615">
        <f t="shared" si="13"/>
        <v>0</v>
      </c>
      <c r="H72" s="615">
        <f t="shared" si="13"/>
        <v>0</v>
      </c>
      <c r="I72" s="615">
        <f t="shared" si="13"/>
        <v>9.9000000000000005E-2</v>
      </c>
      <c r="J72" s="615">
        <f t="shared" si="13"/>
        <v>2.7E-2</v>
      </c>
      <c r="K72" s="615">
        <f t="shared" si="13"/>
        <v>8.9999999999999993E-3</v>
      </c>
      <c r="L72" s="615">
        <f t="shared" si="13"/>
        <v>7.1999999999999995E-2</v>
      </c>
      <c r="M72" s="615">
        <f t="shared" si="13"/>
        <v>3.3000000000000002E-2</v>
      </c>
      <c r="N72" s="615">
        <f t="shared" si="13"/>
        <v>0.04</v>
      </c>
      <c r="O72" s="615">
        <f t="shared" si="13"/>
        <v>0.156</v>
      </c>
      <c r="P72" s="622">
        <f t="shared" si="9"/>
        <v>1</v>
      </c>
      <c r="S72" s="621">
        <f t="shared" si="4"/>
        <v>2059</v>
      </c>
      <c r="T72" s="623">
        <v>0</v>
      </c>
      <c r="U72" s="623">
        <v>5</v>
      </c>
      <c r="V72" s="624">
        <f t="shared" si="5"/>
        <v>0</v>
      </c>
      <c r="W72" s="625">
        <v>1</v>
      </c>
      <c r="X72" s="626">
        <f t="shared" si="10"/>
        <v>0</v>
      </c>
    </row>
    <row r="73" spans="2:24">
      <c r="B73" s="621">
        <f t="shared" si="11"/>
        <v>2060</v>
      </c>
      <c r="C73" s="627"/>
      <c r="D73" s="614">
        <v>1</v>
      </c>
      <c r="E73" s="615">
        <f t="shared" ref="E73:O88" si="14">E$8</f>
        <v>0.435</v>
      </c>
      <c r="F73" s="615">
        <f t="shared" si="14"/>
        <v>0.129</v>
      </c>
      <c r="G73" s="615">
        <f t="shared" si="13"/>
        <v>0</v>
      </c>
      <c r="H73" s="615">
        <f t="shared" si="14"/>
        <v>0</v>
      </c>
      <c r="I73" s="615">
        <f t="shared" si="13"/>
        <v>9.9000000000000005E-2</v>
      </c>
      <c r="J73" s="615">
        <f t="shared" si="14"/>
        <v>2.7E-2</v>
      </c>
      <c r="K73" s="615">
        <f t="shared" si="14"/>
        <v>8.9999999999999993E-3</v>
      </c>
      <c r="L73" s="615">
        <f t="shared" si="14"/>
        <v>7.1999999999999995E-2</v>
      </c>
      <c r="M73" s="615">
        <f t="shared" si="14"/>
        <v>3.3000000000000002E-2</v>
      </c>
      <c r="N73" s="615">
        <f t="shared" si="14"/>
        <v>0.04</v>
      </c>
      <c r="O73" s="615">
        <f t="shared" si="14"/>
        <v>0.156</v>
      </c>
      <c r="P73" s="622">
        <f t="shared" si="9"/>
        <v>1</v>
      </c>
      <c r="S73" s="621">
        <f t="shared" si="4"/>
        <v>2060</v>
      </c>
      <c r="T73" s="623">
        <v>0</v>
      </c>
      <c r="U73" s="623">
        <v>5</v>
      </c>
      <c r="V73" s="624">
        <f t="shared" si="5"/>
        <v>0</v>
      </c>
      <c r="W73" s="625">
        <v>1</v>
      </c>
      <c r="X73" s="626">
        <f t="shared" si="10"/>
        <v>0</v>
      </c>
    </row>
    <row r="74" spans="2:24">
      <c r="B74" s="621">
        <f t="shared" si="11"/>
        <v>2061</v>
      </c>
      <c r="C74" s="627"/>
      <c r="D74" s="614">
        <v>1</v>
      </c>
      <c r="E74" s="615">
        <f t="shared" si="14"/>
        <v>0.435</v>
      </c>
      <c r="F74" s="615">
        <f t="shared" si="14"/>
        <v>0.129</v>
      </c>
      <c r="G74" s="615">
        <f t="shared" si="13"/>
        <v>0</v>
      </c>
      <c r="H74" s="615">
        <f t="shared" si="14"/>
        <v>0</v>
      </c>
      <c r="I74" s="615">
        <f t="shared" si="13"/>
        <v>9.9000000000000005E-2</v>
      </c>
      <c r="J74" s="615">
        <f t="shared" si="14"/>
        <v>2.7E-2</v>
      </c>
      <c r="K74" s="615">
        <f t="shared" si="14"/>
        <v>8.9999999999999993E-3</v>
      </c>
      <c r="L74" s="615">
        <f t="shared" si="14"/>
        <v>7.1999999999999995E-2</v>
      </c>
      <c r="M74" s="615">
        <f t="shared" si="14"/>
        <v>3.3000000000000002E-2</v>
      </c>
      <c r="N74" s="615">
        <f t="shared" si="14"/>
        <v>0.04</v>
      </c>
      <c r="O74" s="615">
        <f t="shared" si="14"/>
        <v>0.156</v>
      </c>
      <c r="P74" s="622">
        <f t="shared" si="9"/>
        <v>1</v>
      </c>
      <c r="S74" s="621">
        <f t="shared" si="4"/>
        <v>2061</v>
      </c>
      <c r="T74" s="623">
        <v>0</v>
      </c>
      <c r="U74" s="623">
        <v>5</v>
      </c>
      <c r="V74" s="624">
        <f t="shared" si="5"/>
        <v>0</v>
      </c>
      <c r="W74" s="625">
        <v>1</v>
      </c>
      <c r="X74" s="626">
        <f t="shared" si="10"/>
        <v>0</v>
      </c>
    </row>
    <row r="75" spans="2:24">
      <c r="B75" s="621">
        <f t="shared" si="11"/>
        <v>2062</v>
      </c>
      <c r="C75" s="627"/>
      <c r="D75" s="614">
        <v>1</v>
      </c>
      <c r="E75" s="615">
        <f t="shared" si="14"/>
        <v>0.435</v>
      </c>
      <c r="F75" s="615">
        <f t="shared" si="14"/>
        <v>0.129</v>
      </c>
      <c r="G75" s="615">
        <f t="shared" si="13"/>
        <v>0</v>
      </c>
      <c r="H75" s="615">
        <f t="shared" si="14"/>
        <v>0</v>
      </c>
      <c r="I75" s="615">
        <f t="shared" si="13"/>
        <v>9.9000000000000005E-2</v>
      </c>
      <c r="J75" s="615">
        <f t="shared" si="14"/>
        <v>2.7E-2</v>
      </c>
      <c r="K75" s="615">
        <f t="shared" si="14"/>
        <v>8.9999999999999993E-3</v>
      </c>
      <c r="L75" s="615">
        <f t="shared" si="14"/>
        <v>7.1999999999999995E-2</v>
      </c>
      <c r="M75" s="615">
        <f t="shared" si="14"/>
        <v>3.3000000000000002E-2</v>
      </c>
      <c r="N75" s="615">
        <f t="shared" si="14"/>
        <v>0.04</v>
      </c>
      <c r="O75" s="615">
        <f t="shared" si="14"/>
        <v>0.156</v>
      </c>
      <c r="P75" s="622">
        <f t="shared" si="9"/>
        <v>1</v>
      </c>
      <c r="S75" s="621">
        <f t="shared" si="4"/>
        <v>2062</v>
      </c>
      <c r="T75" s="623">
        <v>0</v>
      </c>
      <c r="U75" s="623">
        <v>5</v>
      </c>
      <c r="V75" s="624">
        <f t="shared" si="5"/>
        <v>0</v>
      </c>
      <c r="W75" s="625">
        <v>1</v>
      </c>
      <c r="X75" s="626">
        <f t="shared" si="10"/>
        <v>0</v>
      </c>
    </row>
    <row r="76" spans="2:24">
      <c r="B76" s="621">
        <f t="shared" si="11"/>
        <v>2063</v>
      </c>
      <c r="C76" s="627"/>
      <c r="D76" s="614">
        <v>1</v>
      </c>
      <c r="E76" s="615">
        <f t="shared" si="14"/>
        <v>0.435</v>
      </c>
      <c r="F76" s="615">
        <f t="shared" si="14"/>
        <v>0.129</v>
      </c>
      <c r="G76" s="615">
        <f t="shared" si="13"/>
        <v>0</v>
      </c>
      <c r="H76" s="615">
        <f t="shared" si="14"/>
        <v>0</v>
      </c>
      <c r="I76" s="615">
        <f t="shared" si="13"/>
        <v>9.9000000000000005E-2</v>
      </c>
      <c r="J76" s="615">
        <f t="shared" si="14"/>
        <v>2.7E-2</v>
      </c>
      <c r="K76" s="615">
        <f t="shared" si="14"/>
        <v>8.9999999999999993E-3</v>
      </c>
      <c r="L76" s="615">
        <f t="shared" si="14"/>
        <v>7.1999999999999995E-2</v>
      </c>
      <c r="M76" s="615">
        <f t="shared" si="14"/>
        <v>3.3000000000000002E-2</v>
      </c>
      <c r="N76" s="615">
        <f t="shared" si="14"/>
        <v>0.04</v>
      </c>
      <c r="O76" s="615">
        <f t="shared" si="14"/>
        <v>0.156</v>
      </c>
      <c r="P76" s="622">
        <f t="shared" si="9"/>
        <v>1</v>
      </c>
      <c r="S76" s="621">
        <f t="shared" si="4"/>
        <v>2063</v>
      </c>
      <c r="T76" s="623">
        <v>0</v>
      </c>
      <c r="U76" s="623">
        <v>5</v>
      </c>
      <c r="V76" s="624">
        <f t="shared" si="5"/>
        <v>0</v>
      </c>
      <c r="W76" s="625">
        <v>1</v>
      </c>
      <c r="X76" s="626">
        <f t="shared" si="10"/>
        <v>0</v>
      </c>
    </row>
    <row r="77" spans="2:24">
      <c r="B77" s="621">
        <f t="shared" si="11"/>
        <v>2064</v>
      </c>
      <c r="C77" s="627"/>
      <c r="D77" s="614">
        <v>1</v>
      </c>
      <c r="E77" s="615">
        <f t="shared" si="14"/>
        <v>0.435</v>
      </c>
      <c r="F77" s="615">
        <f t="shared" si="14"/>
        <v>0.129</v>
      </c>
      <c r="G77" s="615">
        <f t="shared" si="13"/>
        <v>0</v>
      </c>
      <c r="H77" s="615">
        <f t="shared" si="14"/>
        <v>0</v>
      </c>
      <c r="I77" s="615">
        <f t="shared" si="13"/>
        <v>9.9000000000000005E-2</v>
      </c>
      <c r="J77" s="615">
        <f t="shared" si="14"/>
        <v>2.7E-2</v>
      </c>
      <c r="K77" s="615">
        <f t="shared" si="14"/>
        <v>8.9999999999999993E-3</v>
      </c>
      <c r="L77" s="615">
        <f t="shared" si="14"/>
        <v>7.1999999999999995E-2</v>
      </c>
      <c r="M77" s="615">
        <f t="shared" si="14"/>
        <v>3.3000000000000002E-2</v>
      </c>
      <c r="N77" s="615">
        <f t="shared" si="14"/>
        <v>0.04</v>
      </c>
      <c r="O77" s="615">
        <f t="shared" si="14"/>
        <v>0.156</v>
      </c>
      <c r="P77" s="622">
        <f t="shared" ref="P77:P93" si="15">SUM(E77:O77)</f>
        <v>1</v>
      </c>
      <c r="S77" s="621">
        <f t="shared" si="4"/>
        <v>2064</v>
      </c>
      <c r="T77" s="623">
        <v>0</v>
      </c>
      <c r="U77" s="623">
        <v>5</v>
      </c>
      <c r="V77" s="624">
        <f t="shared" si="5"/>
        <v>0</v>
      </c>
      <c r="W77" s="625">
        <v>1</v>
      </c>
      <c r="X77" s="626">
        <f t="shared" ref="X77:X93" si="16">V77*W77</f>
        <v>0</v>
      </c>
    </row>
    <row r="78" spans="2:24">
      <c r="B78" s="621">
        <f t="shared" ref="B78:B93" si="17">B77+1</f>
        <v>2065</v>
      </c>
      <c r="C78" s="627"/>
      <c r="D78" s="614">
        <v>1</v>
      </c>
      <c r="E78" s="615">
        <f t="shared" si="14"/>
        <v>0.435</v>
      </c>
      <c r="F78" s="615">
        <f t="shared" si="14"/>
        <v>0.129</v>
      </c>
      <c r="G78" s="615">
        <f t="shared" si="13"/>
        <v>0</v>
      </c>
      <c r="H78" s="615">
        <f t="shared" si="14"/>
        <v>0</v>
      </c>
      <c r="I78" s="615">
        <f t="shared" si="13"/>
        <v>9.9000000000000005E-2</v>
      </c>
      <c r="J78" s="615">
        <f t="shared" si="14"/>
        <v>2.7E-2</v>
      </c>
      <c r="K78" s="615">
        <f t="shared" si="14"/>
        <v>8.9999999999999993E-3</v>
      </c>
      <c r="L78" s="615">
        <f t="shared" si="14"/>
        <v>7.1999999999999995E-2</v>
      </c>
      <c r="M78" s="615">
        <f t="shared" si="14"/>
        <v>3.3000000000000002E-2</v>
      </c>
      <c r="N78" s="615">
        <f t="shared" si="14"/>
        <v>0.04</v>
      </c>
      <c r="O78" s="615">
        <f t="shared" si="14"/>
        <v>0.156</v>
      </c>
      <c r="P78" s="622">
        <f t="shared" si="15"/>
        <v>1</v>
      </c>
      <c r="S78" s="621">
        <f t="shared" ref="S78:S93" si="18">S77+1</f>
        <v>2065</v>
      </c>
      <c r="T78" s="623">
        <v>0</v>
      </c>
      <c r="U78" s="623">
        <v>5</v>
      </c>
      <c r="V78" s="624">
        <f t="shared" si="5"/>
        <v>0</v>
      </c>
      <c r="W78" s="625">
        <v>1</v>
      </c>
      <c r="X78" s="626">
        <f t="shared" si="16"/>
        <v>0</v>
      </c>
    </row>
    <row r="79" spans="2:24">
      <c r="B79" s="621">
        <f t="shared" si="17"/>
        <v>2066</v>
      </c>
      <c r="C79" s="627"/>
      <c r="D79" s="614">
        <v>1</v>
      </c>
      <c r="E79" s="615">
        <f t="shared" si="14"/>
        <v>0.435</v>
      </c>
      <c r="F79" s="615">
        <f t="shared" si="14"/>
        <v>0.129</v>
      </c>
      <c r="G79" s="615">
        <f t="shared" si="14"/>
        <v>0</v>
      </c>
      <c r="H79" s="615">
        <f t="shared" si="14"/>
        <v>0</v>
      </c>
      <c r="I79" s="615">
        <f t="shared" si="14"/>
        <v>9.9000000000000005E-2</v>
      </c>
      <c r="J79" s="615">
        <f t="shared" si="14"/>
        <v>2.7E-2</v>
      </c>
      <c r="K79" s="615">
        <f t="shared" si="14"/>
        <v>8.9999999999999993E-3</v>
      </c>
      <c r="L79" s="615">
        <f t="shared" si="14"/>
        <v>7.1999999999999995E-2</v>
      </c>
      <c r="M79" s="615">
        <f t="shared" si="14"/>
        <v>3.3000000000000002E-2</v>
      </c>
      <c r="N79" s="615">
        <f t="shared" si="14"/>
        <v>0.04</v>
      </c>
      <c r="O79" s="615">
        <f t="shared" si="14"/>
        <v>0.156</v>
      </c>
      <c r="P79" s="622">
        <f t="shared" si="15"/>
        <v>1</v>
      </c>
      <c r="S79" s="621">
        <f t="shared" si="18"/>
        <v>2066</v>
      </c>
      <c r="T79" s="623">
        <v>0</v>
      </c>
      <c r="U79" s="623">
        <v>5</v>
      </c>
      <c r="V79" s="624">
        <f t="shared" ref="V79:V93" si="19">T79*U79</f>
        <v>0</v>
      </c>
      <c r="W79" s="625">
        <v>1</v>
      </c>
      <c r="X79" s="626">
        <f t="shared" si="16"/>
        <v>0</v>
      </c>
    </row>
    <row r="80" spans="2:24">
      <c r="B80" s="621">
        <f t="shared" si="17"/>
        <v>2067</v>
      </c>
      <c r="C80" s="627"/>
      <c r="D80" s="614">
        <v>1</v>
      </c>
      <c r="E80" s="615">
        <f t="shared" si="14"/>
        <v>0.435</v>
      </c>
      <c r="F80" s="615">
        <f t="shared" si="14"/>
        <v>0.129</v>
      </c>
      <c r="G80" s="615">
        <f t="shared" si="14"/>
        <v>0</v>
      </c>
      <c r="H80" s="615">
        <f t="shared" si="14"/>
        <v>0</v>
      </c>
      <c r="I80" s="615">
        <f t="shared" si="14"/>
        <v>9.9000000000000005E-2</v>
      </c>
      <c r="J80" s="615">
        <f t="shared" si="14"/>
        <v>2.7E-2</v>
      </c>
      <c r="K80" s="615">
        <f t="shared" si="14"/>
        <v>8.9999999999999993E-3</v>
      </c>
      <c r="L80" s="615">
        <f t="shared" si="14"/>
        <v>7.1999999999999995E-2</v>
      </c>
      <c r="M80" s="615">
        <f t="shared" si="14"/>
        <v>3.3000000000000002E-2</v>
      </c>
      <c r="N80" s="615">
        <f t="shared" si="14"/>
        <v>0.04</v>
      </c>
      <c r="O80" s="615">
        <f t="shared" si="14"/>
        <v>0.156</v>
      </c>
      <c r="P80" s="622">
        <f t="shared" si="15"/>
        <v>1</v>
      </c>
      <c r="S80" s="621">
        <f t="shared" si="18"/>
        <v>2067</v>
      </c>
      <c r="T80" s="623">
        <v>0</v>
      </c>
      <c r="U80" s="623">
        <v>5</v>
      </c>
      <c r="V80" s="624">
        <f t="shared" si="19"/>
        <v>0</v>
      </c>
      <c r="W80" s="625">
        <v>1</v>
      </c>
      <c r="X80" s="626">
        <f t="shared" si="16"/>
        <v>0</v>
      </c>
    </row>
    <row r="81" spans="2:24">
      <c r="B81" s="621">
        <f t="shared" si="17"/>
        <v>2068</v>
      </c>
      <c r="C81" s="627"/>
      <c r="D81" s="614">
        <v>1</v>
      </c>
      <c r="E81" s="615">
        <f t="shared" si="14"/>
        <v>0.435</v>
      </c>
      <c r="F81" s="615">
        <f t="shared" si="14"/>
        <v>0.129</v>
      </c>
      <c r="G81" s="615">
        <f t="shared" si="14"/>
        <v>0</v>
      </c>
      <c r="H81" s="615">
        <f t="shared" si="14"/>
        <v>0</v>
      </c>
      <c r="I81" s="615">
        <f t="shared" si="14"/>
        <v>9.9000000000000005E-2</v>
      </c>
      <c r="J81" s="615">
        <f t="shared" si="14"/>
        <v>2.7E-2</v>
      </c>
      <c r="K81" s="615">
        <f t="shared" si="14"/>
        <v>8.9999999999999993E-3</v>
      </c>
      <c r="L81" s="615">
        <f t="shared" si="14"/>
        <v>7.1999999999999995E-2</v>
      </c>
      <c r="M81" s="615">
        <f t="shared" si="14"/>
        <v>3.3000000000000002E-2</v>
      </c>
      <c r="N81" s="615">
        <f t="shared" si="14"/>
        <v>0.04</v>
      </c>
      <c r="O81" s="615">
        <f t="shared" si="14"/>
        <v>0.156</v>
      </c>
      <c r="P81" s="622">
        <f t="shared" si="15"/>
        <v>1</v>
      </c>
      <c r="S81" s="621">
        <f t="shared" si="18"/>
        <v>2068</v>
      </c>
      <c r="T81" s="623">
        <v>0</v>
      </c>
      <c r="U81" s="623">
        <v>5</v>
      </c>
      <c r="V81" s="624">
        <f t="shared" si="19"/>
        <v>0</v>
      </c>
      <c r="W81" s="625">
        <v>1</v>
      </c>
      <c r="X81" s="626">
        <f t="shared" si="16"/>
        <v>0</v>
      </c>
    </row>
    <row r="82" spans="2:24">
      <c r="B82" s="621">
        <f t="shared" si="17"/>
        <v>2069</v>
      </c>
      <c r="C82" s="627"/>
      <c r="D82" s="614">
        <v>1</v>
      </c>
      <c r="E82" s="615">
        <f t="shared" si="14"/>
        <v>0.435</v>
      </c>
      <c r="F82" s="615">
        <f t="shared" si="14"/>
        <v>0.129</v>
      </c>
      <c r="G82" s="615">
        <f t="shared" si="14"/>
        <v>0</v>
      </c>
      <c r="H82" s="615">
        <f t="shared" si="14"/>
        <v>0</v>
      </c>
      <c r="I82" s="615">
        <f t="shared" si="14"/>
        <v>9.9000000000000005E-2</v>
      </c>
      <c r="J82" s="615">
        <f t="shared" si="14"/>
        <v>2.7E-2</v>
      </c>
      <c r="K82" s="615">
        <f t="shared" si="14"/>
        <v>8.9999999999999993E-3</v>
      </c>
      <c r="L82" s="615">
        <f t="shared" si="14"/>
        <v>7.1999999999999995E-2</v>
      </c>
      <c r="M82" s="615">
        <f t="shared" si="14"/>
        <v>3.3000000000000002E-2</v>
      </c>
      <c r="N82" s="615">
        <f t="shared" si="14"/>
        <v>0.04</v>
      </c>
      <c r="O82" s="615">
        <f t="shared" si="14"/>
        <v>0.156</v>
      </c>
      <c r="P82" s="622">
        <f t="shared" si="15"/>
        <v>1</v>
      </c>
      <c r="S82" s="621">
        <f t="shared" si="18"/>
        <v>2069</v>
      </c>
      <c r="T82" s="623">
        <v>0</v>
      </c>
      <c r="U82" s="623">
        <v>5</v>
      </c>
      <c r="V82" s="624">
        <f t="shared" si="19"/>
        <v>0</v>
      </c>
      <c r="W82" s="625">
        <v>1</v>
      </c>
      <c r="X82" s="626">
        <f t="shared" si="16"/>
        <v>0</v>
      </c>
    </row>
    <row r="83" spans="2:24">
      <c r="B83" s="621">
        <f t="shared" si="17"/>
        <v>2070</v>
      </c>
      <c r="C83" s="627"/>
      <c r="D83" s="614">
        <v>1</v>
      </c>
      <c r="E83" s="615">
        <f t="shared" ref="E83:O93" si="20">E$8</f>
        <v>0.435</v>
      </c>
      <c r="F83" s="615">
        <f t="shared" si="20"/>
        <v>0.129</v>
      </c>
      <c r="G83" s="615">
        <f t="shared" si="14"/>
        <v>0</v>
      </c>
      <c r="H83" s="615">
        <f t="shared" si="20"/>
        <v>0</v>
      </c>
      <c r="I83" s="615">
        <f t="shared" si="14"/>
        <v>9.9000000000000005E-2</v>
      </c>
      <c r="J83" s="615">
        <f t="shared" si="20"/>
        <v>2.7E-2</v>
      </c>
      <c r="K83" s="615">
        <f t="shared" si="20"/>
        <v>8.9999999999999993E-3</v>
      </c>
      <c r="L83" s="615">
        <f t="shared" si="20"/>
        <v>7.1999999999999995E-2</v>
      </c>
      <c r="M83" s="615">
        <f t="shared" si="20"/>
        <v>3.3000000000000002E-2</v>
      </c>
      <c r="N83" s="615">
        <f t="shared" si="20"/>
        <v>0.04</v>
      </c>
      <c r="O83" s="615">
        <f t="shared" si="20"/>
        <v>0.156</v>
      </c>
      <c r="P83" s="622">
        <f t="shared" si="15"/>
        <v>1</v>
      </c>
      <c r="S83" s="621">
        <f t="shared" si="18"/>
        <v>2070</v>
      </c>
      <c r="T83" s="623">
        <v>0</v>
      </c>
      <c r="U83" s="623">
        <v>5</v>
      </c>
      <c r="V83" s="624">
        <f t="shared" si="19"/>
        <v>0</v>
      </c>
      <c r="W83" s="625">
        <v>1</v>
      </c>
      <c r="X83" s="626">
        <f t="shared" si="16"/>
        <v>0</v>
      </c>
    </row>
    <row r="84" spans="2:24">
      <c r="B84" s="621">
        <f t="shared" si="17"/>
        <v>2071</v>
      </c>
      <c r="C84" s="627"/>
      <c r="D84" s="614">
        <v>1</v>
      </c>
      <c r="E84" s="615">
        <f t="shared" si="20"/>
        <v>0.435</v>
      </c>
      <c r="F84" s="615">
        <f t="shared" si="20"/>
        <v>0.129</v>
      </c>
      <c r="G84" s="615">
        <f t="shared" si="14"/>
        <v>0</v>
      </c>
      <c r="H84" s="615">
        <f t="shared" si="20"/>
        <v>0</v>
      </c>
      <c r="I84" s="615">
        <f t="shared" si="14"/>
        <v>9.9000000000000005E-2</v>
      </c>
      <c r="J84" s="615">
        <f t="shared" si="20"/>
        <v>2.7E-2</v>
      </c>
      <c r="K84" s="615">
        <f t="shared" si="20"/>
        <v>8.9999999999999993E-3</v>
      </c>
      <c r="L84" s="615">
        <f t="shared" si="20"/>
        <v>7.1999999999999995E-2</v>
      </c>
      <c r="M84" s="615">
        <f t="shared" si="20"/>
        <v>3.3000000000000002E-2</v>
      </c>
      <c r="N84" s="615">
        <f t="shared" si="20"/>
        <v>0.04</v>
      </c>
      <c r="O84" s="615">
        <f t="shared" si="20"/>
        <v>0.156</v>
      </c>
      <c r="P84" s="622">
        <f t="shared" si="15"/>
        <v>1</v>
      </c>
      <c r="S84" s="621">
        <f t="shared" si="18"/>
        <v>2071</v>
      </c>
      <c r="T84" s="623">
        <v>0</v>
      </c>
      <c r="U84" s="623">
        <v>5</v>
      </c>
      <c r="V84" s="624">
        <f t="shared" si="19"/>
        <v>0</v>
      </c>
      <c r="W84" s="625">
        <v>1</v>
      </c>
      <c r="X84" s="626">
        <f t="shared" si="16"/>
        <v>0</v>
      </c>
    </row>
    <row r="85" spans="2:24">
      <c r="B85" s="621">
        <f t="shared" si="17"/>
        <v>2072</v>
      </c>
      <c r="C85" s="627"/>
      <c r="D85" s="614">
        <v>1</v>
      </c>
      <c r="E85" s="615">
        <f t="shared" si="20"/>
        <v>0.435</v>
      </c>
      <c r="F85" s="615">
        <f t="shared" si="20"/>
        <v>0.129</v>
      </c>
      <c r="G85" s="615">
        <f t="shared" si="14"/>
        <v>0</v>
      </c>
      <c r="H85" s="615">
        <f t="shared" si="20"/>
        <v>0</v>
      </c>
      <c r="I85" s="615">
        <f t="shared" si="14"/>
        <v>9.9000000000000005E-2</v>
      </c>
      <c r="J85" s="615">
        <f t="shared" si="20"/>
        <v>2.7E-2</v>
      </c>
      <c r="K85" s="615">
        <f t="shared" si="20"/>
        <v>8.9999999999999993E-3</v>
      </c>
      <c r="L85" s="615">
        <f t="shared" si="20"/>
        <v>7.1999999999999995E-2</v>
      </c>
      <c r="M85" s="615">
        <f t="shared" si="20"/>
        <v>3.3000000000000002E-2</v>
      </c>
      <c r="N85" s="615">
        <f t="shared" si="20"/>
        <v>0.04</v>
      </c>
      <c r="O85" s="615">
        <f t="shared" si="20"/>
        <v>0.156</v>
      </c>
      <c r="P85" s="622">
        <f t="shared" si="15"/>
        <v>1</v>
      </c>
      <c r="S85" s="621">
        <f t="shared" si="18"/>
        <v>2072</v>
      </c>
      <c r="T85" s="623">
        <v>0</v>
      </c>
      <c r="U85" s="623">
        <v>5</v>
      </c>
      <c r="V85" s="624">
        <f t="shared" si="19"/>
        <v>0</v>
      </c>
      <c r="W85" s="625">
        <v>1</v>
      </c>
      <c r="X85" s="626">
        <f t="shared" si="16"/>
        <v>0</v>
      </c>
    </row>
    <row r="86" spans="2:24">
      <c r="B86" s="621">
        <f t="shared" si="17"/>
        <v>2073</v>
      </c>
      <c r="C86" s="627"/>
      <c r="D86" s="614">
        <v>1</v>
      </c>
      <c r="E86" s="615">
        <f t="shared" si="20"/>
        <v>0.435</v>
      </c>
      <c r="F86" s="615">
        <f t="shared" si="20"/>
        <v>0.129</v>
      </c>
      <c r="G86" s="615">
        <f t="shared" si="14"/>
        <v>0</v>
      </c>
      <c r="H86" s="615">
        <f t="shared" si="20"/>
        <v>0</v>
      </c>
      <c r="I86" s="615">
        <f t="shared" si="14"/>
        <v>9.9000000000000005E-2</v>
      </c>
      <c r="J86" s="615">
        <f t="shared" si="20"/>
        <v>2.7E-2</v>
      </c>
      <c r="K86" s="615">
        <f t="shared" si="20"/>
        <v>8.9999999999999993E-3</v>
      </c>
      <c r="L86" s="615">
        <f t="shared" si="20"/>
        <v>7.1999999999999995E-2</v>
      </c>
      <c r="M86" s="615">
        <f t="shared" si="20"/>
        <v>3.3000000000000002E-2</v>
      </c>
      <c r="N86" s="615">
        <f t="shared" si="20"/>
        <v>0.04</v>
      </c>
      <c r="O86" s="615">
        <f t="shared" si="20"/>
        <v>0.156</v>
      </c>
      <c r="P86" s="622">
        <f t="shared" si="15"/>
        <v>1</v>
      </c>
      <c r="S86" s="621">
        <f t="shared" si="18"/>
        <v>2073</v>
      </c>
      <c r="T86" s="623">
        <v>0</v>
      </c>
      <c r="U86" s="623">
        <v>5</v>
      </c>
      <c r="V86" s="624">
        <f t="shared" si="19"/>
        <v>0</v>
      </c>
      <c r="W86" s="625">
        <v>1</v>
      </c>
      <c r="X86" s="626">
        <f t="shared" si="16"/>
        <v>0</v>
      </c>
    </row>
    <row r="87" spans="2:24">
      <c r="B87" s="621">
        <f t="shared" si="17"/>
        <v>2074</v>
      </c>
      <c r="C87" s="627"/>
      <c r="D87" s="614">
        <v>1</v>
      </c>
      <c r="E87" s="615">
        <f t="shared" si="20"/>
        <v>0.435</v>
      </c>
      <c r="F87" s="615">
        <f t="shared" si="20"/>
        <v>0.129</v>
      </c>
      <c r="G87" s="615">
        <f t="shared" si="14"/>
        <v>0</v>
      </c>
      <c r="H87" s="615">
        <f t="shared" si="20"/>
        <v>0</v>
      </c>
      <c r="I87" s="615">
        <f t="shared" si="14"/>
        <v>9.9000000000000005E-2</v>
      </c>
      <c r="J87" s="615">
        <f t="shared" si="20"/>
        <v>2.7E-2</v>
      </c>
      <c r="K87" s="615">
        <f t="shared" si="20"/>
        <v>8.9999999999999993E-3</v>
      </c>
      <c r="L87" s="615">
        <f t="shared" si="20"/>
        <v>7.1999999999999995E-2</v>
      </c>
      <c r="M87" s="615">
        <f t="shared" si="20"/>
        <v>3.3000000000000002E-2</v>
      </c>
      <c r="N87" s="615">
        <f t="shared" si="20"/>
        <v>0.04</v>
      </c>
      <c r="O87" s="615">
        <f t="shared" si="20"/>
        <v>0.156</v>
      </c>
      <c r="P87" s="622">
        <f t="shared" si="15"/>
        <v>1</v>
      </c>
      <c r="S87" s="621">
        <f t="shared" si="18"/>
        <v>2074</v>
      </c>
      <c r="T87" s="623">
        <v>0</v>
      </c>
      <c r="U87" s="623">
        <v>5</v>
      </c>
      <c r="V87" s="624">
        <f t="shared" si="19"/>
        <v>0</v>
      </c>
      <c r="W87" s="625">
        <v>1</v>
      </c>
      <c r="X87" s="626">
        <f t="shared" si="16"/>
        <v>0</v>
      </c>
    </row>
    <row r="88" spans="2:24">
      <c r="B88" s="621">
        <f t="shared" si="17"/>
        <v>2075</v>
      </c>
      <c r="C88" s="627"/>
      <c r="D88" s="614">
        <v>1</v>
      </c>
      <c r="E88" s="615">
        <f t="shared" si="20"/>
        <v>0.435</v>
      </c>
      <c r="F88" s="615">
        <f t="shared" si="20"/>
        <v>0.129</v>
      </c>
      <c r="G88" s="615">
        <f t="shared" si="14"/>
        <v>0</v>
      </c>
      <c r="H88" s="615">
        <f t="shared" si="20"/>
        <v>0</v>
      </c>
      <c r="I88" s="615">
        <f t="shared" si="14"/>
        <v>9.9000000000000005E-2</v>
      </c>
      <c r="J88" s="615">
        <f t="shared" si="20"/>
        <v>2.7E-2</v>
      </c>
      <c r="K88" s="615">
        <f t="shared" si="20"/>
        <v>8.9999999999999993E-3</v>
      </c>
      <c r="L88" s="615">
        <f t="shared" si="20"/>
        <v>7.1999999999999995E-2</v>
      </c>
      <c r="M88" s="615">
        <f t="shared" si="20"/>
        <v>3.3000000000000002E-2</v>
      </c>
      <c r="N88" s="615">
        <f t="shared" si="20"/>
        <v>0.04</v>
      </c>
      <c r="O88" s="615">
        <f t="shared" si="20"/>
        <v>0.156</v>
      </c>
      <c r="P88" s="622">
        <f t="shared" si="15"/>
        <v>1</v>
      </c>
      <c r="S88" s="621">
        <f t="shared" si="18"/>
        <v>2075</v>
      </c>
      <c r="T88" s="623">
        <v>0</v>
      </c>
      <c r="U88" s="623">
        <v>5</v>
      </c>
      <c r="V88" s="624">
        <f t="shared" si="19"/>
        <v>0</v>
      </c>
      <c r="W88" s="625">
        <v>1</v>
      </c>
      <c r="X88" s="626">
        <f t="shared" si="16"/>
        <v>0</v>
      </c>
    </row>
    <row r="89" spans="2:24">
      <c r="B89" s="621">
        <f t="shared" si="17"/>
        <v>2076</v>
      </c>
      <c r="C89" s="627"/>
      <c r="D89" s="614">
        <v>1</v>
      </c>
      <c r="E89" s="615">
        <f t="shared" si="20"/>
        <v>0.435</v>
      </c>
      <c r="F89" s="615">
        <f t="shared" si="20"/>
        <v>0.129</v>
      </c>
      <c r="G89" s="615">
        <f t="shared" si="20"/>
        <v>0</v>
      </c>
      <c r="H89" s="615">
        <f t="shared" si="20"/>
        <v>0</v>
      </c>
      <c r="I89" s="615">
        <f t="shared" si="20"/>
        <v>9.9000000000000005E-2</v>
      </c>
      <c r="J89" s="615">
        <f t="shared" si="20"/>
        <v>2.7E-2</v>
      </c>
      <c r="K89" s="615">
        <f t="shared" si="20"/>
        <v>8.9999999999999993E-3</v>
      </c>
      <c r="L89" s="615">
        <f t="shared" si="20"/>
        <v>7.1999999999999995E-2</v>
      </c>
      <c r="M89" s="615">
        <f t="shared" si="20"/>
        <v>3.3000000000000002E-2</v>
      </c>
      <c r="N89" s="615">
        <f t="shared" si="20"/>
        <v>0.04</v>
      </c>
      <c r="O89" s="615">
        <f t="shared" si="20"/>
        <v>0.156</v>
      </c>
      <c r="P89" s="622">
        <f t="shared" si="15"/>
        <v>1</v>
      </c>
      <c r="S89" s="621">
        <f t="shared" si="18"/>
        <v>2076</v>
      </c>
      <c r="T89" s="623">
        <v>0</v>
      </c>
      <c r="U89" s="623">
        <v>5</v>
      </c>
      <c r="V89" s="624">
        <f t="shared" si="19"/>
        <v>0</v>
      </c>
      <c r="W89" s="625">
        <v>1</v>
      </c>
      <c r="X89" s="626">
        <f t="shared" si="16"/>
        <v>0</v>
      </c>
    </row>
    <row r="90" spans="2:24">
      <c r="B90" s="621">
        <f t="shared" si="17"/>
        <v>2077</v>
      </c>
      <c r="C90" s="627"/>
      <c r="D90" s="614">
        <v>1</v>
      </c>
      <c r="E90" s="615">
        <f t="shared" si="20"/>
        <v>0.435</v>
      </c>
      <c r="F90" s="615">
        <f t="shared" si="20"/>
        <v>0.129</v>
      </c>
      <c r="G90" s="615">
        <f t="shared" si="20"/>
        <v>0</v>
      </c>
      <c r="H90" s="615">
        <f t="shared" si="20"/>
        <v>0</v>
      </c>
      <c r="I90" s="615">
        <f t="shared" si="20"/>
        <v>9.9000000000000005E-2</v>
      </c>
      <c r="J90" s="615">
        <f t="shared" si="20"/>
        <v>2.7E-2</v>
      </c>
      <c r="K90" s="615">
        <f t="shared" si="20"/>
        <v>8.9999999999999993E-3</v>
      </c>
      <c r="L90" s="615">
        <f t="shared" si="20"/>
        <v>7.1999999999999995E-2</v>
      </c>
      <c r="M90" s="615">
        <f t="shared" si="20"/>
        <v>3.3000000000000002E-2</v>
      </c>
      <c r="N90" s="615">
        <f t="shared" si="20"/>
        <v>0.04</v>
      </c>
      <c r="O90" s="615">
        <f t="shared" si="20"/>
        <v>0.156</v>
      </c>
      <c r="P90" s="622">
        <f t="shared" si="15"/>
        <v>1</v>
      </c>
      <c r="S90" s="621">
        <f t="shared" si="18"/>
        <v>2077</v>
      </c>
      <c r="T90" s="623">
        <v>0</v>
      </c>
      <c r="U90" s="623">
        <v>5</v>
      </c>
      <c r="V90" s="624">
        <f t="shared" si="19"/>
        <v>0</v>
      </c>
      <c r="W90" s="625">
        <v>1</v>
      </c>
      <c r="X90" s="626">
        <f t="shared" si="16"/>
        <v>0</v>
      </c>
    </row>
    <row r="91" spans="2:24">
      <c r="B91" s="621">
        <f t="shared" si="17"/>
        <v>2078</v>
      </c>
      <c r="C91" s="627"/>
      <c r="D91" s="614">
        <v>1</v>
      </c>
      <c r="E91" s="615">
        <f t="shared" si="20"/>
        <v>0.435</v>
      </c>
      <c r="F91" s="615">
        <f t="shared" si="20"/>
        <v>0.129</v>
      </c>
      <c r="G91" s="615">
        <f t="shared" si="20"/>
        <v>0</v>
      </c>
      <c r="H91" s="615">
        <f t="shared" si="20"/>
        <v>0</v>
      </c>
      <c r="I91" s="615">
        <f t="shared" si="20"/>
        <v>9.9000000000000005E-2</v>
      </c>
      <c r="J91" s="615">
        <f t="shared" si="20"/>
        <v>2.7E-2</v>
      </c>
      <c r="K91" s="615">
        <f t="shared" si="20"/>
        <v>8.9999999999999993E-3</v>
      </c>
      <c r="L91" s="615">
        <f t="shared" si="20"/>
        <v>7.1999999999999995E-2</v>
      </c>
      <c r="M91" s="615">
        <f t="shared" si="20"/>
        <v>3.3000000000000002E-2</v>
      </c>
      <c r="N91" s="615">
        <f t="shared" si="20"/>
        <v>0.04</v>
      </c>
      <c r="O91" s="615">
        <f t="shared" si="20"/>
        <v>0.156</v>
      </c>
      <c r="P91" s="622">
        <f t="shared" si="15"/>
        <v>1</v>
      </c>
      <c r="S91" s="621">
        <f t="shared" si="18"/>
        <v>2078</v>
      </c>
      <c r="T91" s="623">
        <v>0</v>
      </c>
      <c r="U91" s="623">
        <v>5</v>
      </c>
      <c r="V91" s="624">
        <f t="shared" si="19"/>
        <v>0</v>
      </c>
      <c r="W91" s="625">
        <v>1</v>
      </c>
      <c r="X91" s="626">
        <f t="shared" si="16"/>
        <v>0</v>
      </c>
    </row>
    <row r="92" spans="2:24">
      <c r="B92" s="621">
        <f t="shared" si="17"/>
        <v>2079</v>
      </c>
      <c r="C92" s="627"/>
      <c r="D92" s="614">
        <v>1</v>
      </c>
      <c r="E92" s="615">
        <f t="shared" si="20"/>
        <v>0.435</v>
      </c>
      <c r="F92" s="615">
        <f t="shared" si="20"/>
        <v>0.129</v>
      </c>
      <c r="G92" s="615">
        <f t="shared" si="20"/>
        <v>0</v>
      </c>
      <c r="H92" s="615">
        <f t="shared" si="20"/>
        <v>0</v>
      </c>
      <c r="I92" s="615">
        <f t="shared" si="20"/>
        <v>9.9000000000000005E-2</v>
      </c>
      <c r="J92" s="615">
        <f t="shared" si="20"/>
        <v>2.7E-2</v>
      </c>
      <c r="K92" s="615">
        <f t="shared" si="20"/>
        <v>8.9999999999999993E-3</v>
      </c>
      <c r="L92" s="615">
        <f t="shared" si="20"/>
        <v>7.1999999999999995E-2</v>
      </c>
      <c r="M92" s="615">
        <f t="shared" si="20"/>
        <v>3.3000000000000002E-2</v>
      </c>
      <c r="N92" s="615">
        <f t="shared" si="20"/>
        <v>0.04</v>
      </c>
      <c r="O92" s="615">
        <f t="shared" si="20"/>
        <v>0.156</v>
      </c>
      <c r="P92" s="622">
        <f t="shared" si="15"/>
        <v>1</v>
      </c>
      <c r="S92" s="621">
        <f t="shared" si="18"/>
        <v>2079</v>
      </c>
      <c r="T92" s="623">
        <v>0</v>
      </c>
      <c r="U92" s="623">
        <v>5</v>
      </c>
      <c r="V92" s="624">
        <f t="shared" si="19"/>
        <v>0</v>
      </c>
      <c r="W92" s="625">
        <v>1</v>
      </c>
      <c r="X92" s="626">
        <f t="shared" si="16"/>
        <v>0</v>
      </c>
    </row>
    <row r="93" spans="2:24" ht="13.5" thickBot="1">
      <c r="B93" s="628">
        <f t="shared" si="17"/>
        <v>2080</v>
      </c>
      <c r="C93" s="629"/>
      <c r="D93" s="614">
        <v>1</v>
      </c>
      <c r="E93" s="630">
        <f t="shared" si="20"/>
        <v>0.435</v>
      </c>
      <c r="F93" s="630">
        <f t="shared" si="20"/>
        <v>0.129</v>
      </c>
      <c r="G93" s="630">
        <f t="shared" si="20"/>
        <v>0</v>
      </c>
      <c r="H93" s="630">
        <f t="shared" si="20"/>
        <v>0</v>
      </c>
      <c r="I93" s="630">
        <f t="shared" si="20"/>
        <v>9.9000000000000005E-2</v>
      </c>
      <c r="J93" s="630">
        <f t="shared" si="20"/>
        <v>2.7E-2</v>
      </c>
      <c r="K93" s="630">
        <f t="shared" si="20"/>
        <v>8.9999999999999993E-3</v>
      </c>
      <c r="L93" s="630">
        <f t="shared" si="20"/>
        <v>7.1999999999999995E-2</v>
      </c>
      <c r="M93" s="630">
        <f t="shared" si="20"/>
        <v>3.3000000000000002E-2</v>
      </c>
      <c r="N93" s="630">
        <f t="shared" si="20"/>
        <v>0.04</v>
      </c>
      <c r="O93" s="631">
        <f t="shared" si="20"/>
        <v>0.156</v>
      </c>
      <c r="P93" s="632">
        <f t="shared" si="15"/>
        <v>1</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3" t="str">
        <f>city</f>
        <v>Kutai Timur</v>
      </c>
      <c r="J2" s="824"/>
      <c r="K2" s="824"/>
      <c r="L2" s="824"/>
      <c r="M2" s="824"/>
      <c r="N2" s="824"/>
      <c r="O2" s="824"/>
    </row>
    <row r="3" spans="2:16" ht="16.5" thickBot="1">
      <c r="C3" s="4"/>
      <c r="H3" s="5" t="s">
        <v>276</v>
      </c>
      <c r="I3" s="823" t="str">
        <f>province</f>
        <v>Kalimantan Timur</v>
      </c>
      <c r="J3" s="824"/>
      <c r="K3" s="824"/>
      <c r="L3" s="824"/>
      <c r="M3" s="824"/>
      <c r="N3" s="824"/>
      <c r="O3" s="824"/>
    </row>
    <row r="4" spans="2:16" ht="16.5" thickBot="1">
      <c r="D4" s="4"/>
      <c r="E4" s="4"/>
      <c r="H4" s="5" t="s">
        <v>30</v>
      </c>
      <c r="I4" s="823" t="str">
        <f>country</f>
        <v>Indonesia</v>
      </c>
      <c r="J4" s="824"/>
      <c r="K4" s="824"/>
      <c r="L4" s="824"/>
      <c r="M4" s="824"/>
      <c r="N4" s="824"/>
      <c r="O4" s="824"/>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9" t="s">
        <v>32</v>
      </c>
      <c r="D10" s="830"/>
      <c r="E10" s="830"/>
      <c r="F10" s="830"/>
      <c r="G10" s="830"/>
      <c r="H10" s="830"/>
      <c r="I10" s="830"/>
      <c r="J10" s="830"/>
      <c r="K10" s="830"/>
      <c r="L10" s="830"/>
      <c r="M10" s="830"/>
      <c r="N10" s="830"/>
      <c r="O10" s="830"/>
      <c r="P10" s="831"/>
    </row>
    <row r="11" spans="2:16" ht="13.5" customHeight="1" thickBot="1">
      <c r="C11" s="812" t="s">
        <v>228</v>
      </c>
      <c r="D11" s="812" t="s">
        <v>262</v>
      </c>
      <c r="E11" s="812" t="s">
        <v>267</v>
      </c>
      <c r="F11" s="812" t="s">
        <v>261</v>
      </c>
      <c r="G11" s="812" t="s">
        <v>2</v>
      </c>
      <c r="H11" s="812" t="s">
        <v>16</v>
      </c>
      <c r="I11" s="812" t="s">
        <v>229</v>
      </c>
      <c r="J11" s="825" t="s">
        <v>273</v>
      </c>
      <c r="K11" s="826"/>
      <c r="L11" s="826"/>
      <c r="M11" s="827"/>
      <c r="N11" s="812" t="s">
        <v>146</v>
      </c>
      <c r="O11" s="812" t="s">
        <v>210</v>
      </c>
      <c r="P11" s="811" t="s">
        <v>308</v>
      </c>
    </row>
    <row r="12" spans="2:16" s="1" customFormat="1">
      <c r="B12" s="365" t="s">
        <v>1</v>
      </c>
      <c r="C12" s="828"/>
      <c r="D12" s="828"/>
      <c r="E12" s="828"/>
      <c r="F12" s="828"/>
      <c r="G12" s="828"/>
      <c r="H12" s="828"/>
      <c r="I12" s="828"/>
      <c r="J12" s="369" t="s">
        <v>230</v>
      </c>
      <c r="K12" s="369" t="s">
        <v>231</v>
      </c>
      <c r="L12" s="369" t="s">
        <v>232</v>
      </c>
      <c r="M12" s="365" t="s">
        <v>233</v>
      </c>
      <c r="N12" s="828"/>
      <c r="O12" s="828"/>
      <c r="P12" s="828"/>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0.58635082106999992</v>
      </c>
      <c r="D25" s="552">
        <f>Activity!$C24*Activity!$D24*Activity!F24</f>
        <v>0.17388334693799998</v>
      </c>
      <c r="E25" s="550">
        <f>Activity!$C24*Activity!$D24*Activity!G24</f>
        <v>0</v>
      </c>
      <c r="F25" s="552">
        <f>Activity!$C24*Activity!$D24*Activity!H24</f>
        <v>0</v>
      </c>
      <c r="G25" s="552">
        <f>Activity!$C24*Activity!$D24*Activity!I24</f>
        <v>0.133445359278</v>
      </c>
      <c r="H25" s="552">
        <f>Activity!$C24*Activity!$D24*Activity!J24</f>
        <v>3.6394188893999993E-2</v>
      </c>
      <c r="I25" s="552">
        <f>Activity!$C24*Activity!$D24*Activity!K24</f>
        <v>1.2131396297999997E-2</v>
      </c>
      <c r="J25" s="553">
        <f>Activity!$C24*Activity!$D24*Activity!L24</f>
        <v>9.7051170383999977E-2</v>
      </c>
      <c r="K25" s="552">
        <f>Activity!$C24*Activity!$D24*Activity!M24</f>
        <v>4.4481786425999995E-2</v>
      </c>
      <c r="L25" s="552">
        <f>Activity!$C24*Activity!$D24*Activity!N24</f>
        <v>5.3917316879999996E-2</v>
      </c>
      <c r="M25" s="550">
        <f>Activity!$C24*Activity!$D24*Activity!O24</f>
        <v>0.21027753583199996</v>
      </c>
      <c r="N25" s="413">
        <v>0</v>
      </c>
      <c r="O25" s="552">
        <f>Activity!C24*Activity!D24</f>
        <v>1.3479329219999998</v>
      </c>
      <c r="P25" s="559">
        <f>Activity!X24</f>
        <v>0</v>
      </c>
    </row>
    <row r="26" spans="2:16">
      <c r="B26" s="7">
        <f t="shared" si="1"/>
        <v>2012</v>
      </c>
      <c r="C26" s="551">
        <f>Activity!$C25*Activity!$D25*Activity!E25</f>
        <v>0.59105200266000013</v>
      </c>
      <c r="D26" s="552">
        <f>Activity!$C25*Activity!$D25*Activity!F25</f>
        <v>0.17527749044400004</v>
      </c>
      <c r="E26" s="550">
        <f>Activity!$C25*Activity!$D25*Activity!G25</f>
        <v>0</v>
      </c>
      <c r="F26" s="552">
        <f>Activity!$C25*Activity!$D25*Activity!H25</f>
        <v>0</v>
      </c>
      <c r="G26" s="552">
        <f>Activity!$C25*Activity!$D25*Activity!I25</f>
        <v>0.13451528336400004</v>
      </c>
      <c r="H26" s="552">
        <f>Activity!$C25*Activity!$D25*Activity!J25</f>
        <v>3.6685986372000004E-2</v>
      </c>
      <c r="I26" s="552">
        <f>Activity!$C25*Activity!$D25*Activity!K25</f>
        <v>1.2228662124000001E-2</v>
      </c>
      <c r="J26" s="553">
        <f>Activity!$C25*Activity!$D25*Activity!L25</f>
        <v>9.7829296992000006E-2</v>
      </c>
      <c r="K26" s="552">
        <f>Activity!$C25*Activity!$D25*Activity!M25</f>
        <v>4.4838427788000013E-2</v>
      </c>
      <c r="L26" s="552">
        <f>Activity!$C25*Activity!$D25*Activity!N25</f>
        <v>5.4349609440000009E-2</v>
      </c>
      <c r="M26" s="550">
        <f>Activity!$C25*Activity!$D25*Activity!O25</f>
        <v>0.21196347681600003</v>
      </c>
      <c r="N26" s="413">
        <v>0</v>
      </c>
      <c r="O26" s="552">
        <f>Activity!C25*Activity!D25</f>
        <v>1.3587402360000003</v>
      </c>
      <c r="P26" s="559">
        <f>Activity!X25</f>
        <v>0</v>
      </c>
    </row>
    <row r="27" spans="2:16">
      <c r="B27" s="7">
        <f t="shared" si="1"/>
        <v>2013</v>
      </c>
      <c r="C27" s="551">
        <f>Activity!$C26*Activity!$D26*Activity!E26</f>
        <v>0.59466473333999992</v>
      </c>
      <c r="D27" s="552">
        <f>Activity!$C26*Activity!$D26*Activity!F26</f>
        <v>0.17634885195599997</v>
      </c>
      <c r="E27" s="550">
        <f>Activity!$C26*Activity!$D26*Activity!G26</f>
        <v>0</v>
      </c>
      <c r="F27" s="552">
        <f>Activity!$C26*Activity!$D26*Activity!H26</f>
        <v>0</v>
      </c>
      <c r="G27" s="552">
        <f>Activity!$C26*Activity!$D26*Activity!I26</f>
        <v>0.13533749103599998</v>
      </c>
      <c r="H27" s="552">
        <f>Activity!$C26*Activity!$D26*Activity!J26</f>
        <v>3.6910224827999993E-2</v>
      </c>
      <c r="I27" s="552">
        <f>Activity!$C26*Activity!$D26*Activity!K26</f>
        <v>1.2303408275999997E-2</v>
      </c>
      <c r="J27" s="553">
        <f>Activity!$C26*Activity!$D26*Activity!L26</f>
        <v>9.8427266207999978E-2</v>
      </c>
      <c r="K27" s="552">
        <f>Activity!$C26*Activity!$D26*Activity!M26</f>
        <v>4.5112497011999993E-2</v>
      </c>
      <c r="L27" s="552">
        <f>Activity!$C26*Activity!$D26*Activity!N26</f>
        <v>5.4681814559999993E-2</v>
      </c>
      <c r="M27" s="550">
        <f>Activity!$C26*Activity!$D26*Activity!O26</f>
        <v>0.21325907678399997</v>
      </c>
      <c r="N27" s="413">
        <v>0</v>
      </c>
      <c r="O27" s="552">
        <f>Activity!C26*Activity!D26</f>
        <v>1.3670453639999998</v>
      </c>
      <c r="P27" s="559">
        <f>Activity!X26</f>
        <v>0</v>
      </c>
    </row>
    <row r="28" spans="2:16">
      <c r="B28" s="7">
        <f t="shared" si="1"/>
        <v>2014</v>
      </c>
      <c r="C28" s="551">
        <f>Activity!$C27*Activity!$D27*Activity!E27</f>
        <v>0.59966697581999995</v>
      </c>
      <c r="D28" s="552">
        <f>Activity!$C27*Activity!$D27*Activity!F27</f>
        <v>0.17783227558799999</v>
      </c>
      <c r="E28" s="550">
        <f>Activity!$C27*Activity!$D27*Activity!G27</f>
        <v>0</v>
      </c>
      <c r="F28" s="552">
        <f>Activity!$C27*Activity!$D27*Activity!H27</f>
        <v>0</v>
      </c>
      <c r="G28" s="552">
        <f>Activity!$C27*Activity!$D27*Activity!I27</f>
        <v>0.13647593242799999</v>
      </c>
      <c r="H28" s="552">
        <f>Activity!$C27*Activity!$D27*Activity!J27</f>
        <v>3.7220708844E-2</v>
      </c>
      <c r="I28" s="552">
        <f>Activity!$C27*Activity!$D27*Activity!K27</f>
        <v>1.2406902947999999E-2</v>
      </c>
      <c r="J28" s="553">
        <f>Activity!$C27*Activity!$D27*Activity!L27</f>
        <v>9.9255223583999991E-2</v>
      </c>
      <c r="K28" s="552">
        <f>Activity!$C27*Activity!$D27*Activity!M27</f>
        <v>4.5491977475999999E-2</v>
      </c>
      <c r="L28" s="552">
        <f>Activity!$C27*Activity!$D27*Activity!N27</f>
        <v>5.514179088E-2</v>
      </c>
      <c r="M28" s="550">
        <f>Activity!$C27*Activity!$D27*Activity!O27</f>
        <v>0.21505298443199999</v>
      </c>
      <c r="N28" s="413">
        <v>0</v>
      </c>
      <c r="O28" s="552">
        <f>Activity!C27*Activity!D27</f>
        <v>1.3785447719999999</v>
      </c>
      <c r="P28" s="559">
        <f>Activity!X27</f>
        <v>0</v>
      </c>
    </row>
    <row r="29" spans="2:16">
      <c r="B29" s="7">
        <f t="shared" si="1"/>
        <v>2015</v>
      </c>
      <c r="C29" s="551">
        <f>Activity!$C28*Activity!$D28*Activity!E28</f>
        <v>0.60142702410000004</v>
      </c>
      <c r="D29" s="552">
        <f>Activity!$C28*Activity!$D28*Activity!F28</f>
        <v>0.17835422094000003</v>
      </c>
      <c r="E29" s="550">
        <f>Activity!$C28*Activity!$D28*Activity!G28</f>
        <v>0</v>
      </c>
      <c r="F29" s="552">
        <f>Activity!$C28*Activity!$D28*Activity!H28</f>
        <v>0</v>
      </c>
      <c r="G29" s="552">
        <f>Activity!$C28*Activity!$D28*Activity!I28</f>
        <v>0.13687649514000003</v>
      </c>
      <c r="H29" s="552">
        <f>Activity!$C28*Activity!$D28*Activity!J28</f>
        <v>3.7329953220000003E-2</v>
      </c>
      <c r="I29" s="552">
        <f>Activity!$C28*Activity!$D28*Activity!K28</f>
        <v>1.2443317739999999E-2</v>
      </c>
      <c r="J29" s="553">
        <f>Activity!$C28*Activity!$D28*Activity!L28</f>
        <v>9.9546541919999995E-2</v>
      </c>
      <c r="K29" s="552">
        <f>Activity!$C28*Activity!$D28*Activity!M28</f>
        <v>4.5625498380000004E-2</v>
      </c>
      <c r="L29" s="552">
        <f>Activity!$C28*Activity!$D28*Activity!N28</f>
        <v>5.5303634400000003E-2</v>
      </c>
      <c r="M29" s="550">
        <f>Activity!$C28*Activity!$D28*Activity!O28</f>
        <v>0.21568417416000002</v>
      </c>
      <c r="N29" s="413">
        <v>0</v>
      </c>
      <c r="O29" s="552">
        <f>Activity!C28*Activity!D28</f>
        <v>1.3825908600000001</v>
      </c>
      <c r="P29" s="559">
        <f>Activity!X28</f>
        <v>0</v>
      </c>
    </row>
    <row r="30" spans="2:16">
      <c r="B30" s="7">
        <f t="shared" si="1"/>
        <v>2016</v>
      </c>
      <c r="C30" s="551">
        <f>Activity!$C29*Activity!$D29*Activity!E29</f>
        <v>0.60418288916999996</v>
      </c>
      <c r="D30" s="552">
        <f>Activity!$C29*Activity!$D29*Activity!F29</f>
        <v>0.179171477478</v>
      </c>
      <c r="E30" s="550">
        <f>Activity!$C29*Activity!$D29*Activity!G29</f>
        <v>0</v>
      </c>
      <c r="F30" s="552">
        <f>Activity!$C29*Activity!$D29*Activity!H29</f>
        <v>0</v>
      </c>
      <c r="G30" s="552">
        <f>Activity!$C29*Activity!$D29*Activity!I29</f>
        <v>0.137503692018</v>
      </c>
      <c r="H30" s="552">
        <f>Activity!$C29*Activity!$D29*Activity!J29</f>
        <v>3.7501006913999997E-2</v>
      </c>
      <c r="I30" s="552">
        <f>Activity!$C29*Activity!$D29*Activity!K29</f>
        <v>1.2500335637999998E-2</v>
      </c>
      <c r="J30" s="553">
        <f>Activity!$C29*Activity!$D29*Activity!L29</f>
        <v>0.10000268510399998</v>
      </c>
      <c r="K30" s="552">
        <f>Activity!$C29*Activity!$D29*Activity!M29</f>
        <v>4.5834564006E-2</v>
      </c>
      <c r="L30" s="552">
        <f>Activity!$C29*Activity!$D29*Activity!N29</f>
        <v>5.5557047279999994E-2</v>
      </c>
      <c r="M30" s="550">
        <f>Activity!$C29*Activity!$D29*Activity!O29</f>
        <v>0.21667248439199999</v>
      </c>
      <c r="N30" s="413">
        <v>0</v>
      </c>
      <c r="O30" s="552">
        <f>Activity!C29*Activity!D29</f>
        <v>1.3889261819999998</v>
      </c>
      <c r="P30" s="559">
        <f>Activity!X29</f>
        <v>0</v>
      </c>
    </row>
    <row r="31" spans="2:16">
      <c r="B31" s="7">
        <f t="shared" si="1"/>
        <v>2017</v>
      </c>
      <c r="C31" s="551">
        <f>Activity!$C30*Activity!$D30*Activity!E30</f>
        <v>0.59425675966042624</v>
      </c>
      <c r="D31" s="552">
        <f>Activity!$C30*Activity!$D30*Activity!F30</f>
        <v>0.17622786665791951</v>
      </c>
      <c r="E31" s="550">
        <f>Activity!$C30*Activity!$D30*Activity!G30</f>
        <v>0</v>
      </c>
      <c r="F31" s="552">
        <f>Activity!$C30*Activity!$D30*Activity!H30</f>
        <v>0</v>
      </c>
      <c r="G31" s="552">
        <f>Activity!$C30*Activity!$D30*Activity!I30</f>
        <v>0.13524464185375218</v>
      </c>
      <c r="H31" s="552">
        <f>Activity!$C30*Activity!$D30*Activity!J30</f>
        <v>3.6884902323750593E-2</v>
      </c>
      <c r="I31" s="552">
        <f>Activity!$C30*Activity!$D30*Activity!K30</f>
        <v>1.2294967441250196E-2</v>
      </c>
      <c r="J31" s="553">
        <f>Activity!$C30*Activity!$D30*Activity!L30</f>
        <v>9.8359739530001572E-2</v>
      </c>
      <c r="K31" s="552">
        <f>Activity!$C30*Activity!$D30*Activity!M30</f>
        <v>4.5081547284584057E-2</v>
      </c>
      <c r="L31" s="552">
        <f>Activity!$C30*Activity!$D30*Activity!N30</f>
        <v>5.4644299738889769E-2</v>
      </c>
      <c r="M31" s="550">
        <f>Activity!$C30*Activity!$D30*Activity!O30</f>
        <v>0.21311276898167009</v>
      </c>
      <c r="N31" s="413">
        <v>0</v>
      </c>
      <c r="O31" s="552">
        <f>Activity!C30*Activity!D30</f>
        <v>1.3661074934722441</v>
      </c>
      <c r="P31" s="559">
        <f>Activity!X30</f>
        <v>0</v>
      </c>
    </row>
    <row r="32" spans="2:16">
      <c r="B32" s="7">
        <f t="shared" si="1"/>
        <v>2018</v>
      </c>
      <c r="C32" s="551">
        <f>Activity!$C31*Activity!$D31*Activity!E31</f>
        <v>0.58352470077360397</v>
      </c>
      <c r="D32" s="552">
        <f>Activity!$C31*Activity!$D31*Activity!F31</f>
        <v>0.17304525609148258</v>
      </c>
      <c r="E32" s="550">
        <f>Activity!$C31*Activity!$D31*Activity!G31</f>
        <v>0</v>
      </c>
      <c r="F32" s="552">
        <f>Activity!$C31*Activity!$D31*Activity!H31</f>
        <v>0</v>
      </c>
      <c r="G32" s="552">
        <f>Activity!$C31*Activity!$D31*Activity!I31</f>
        <v>0.13280217327950988</v>
      </c>
      <c r="H32" s="552">
        <f>Activity!$C31*Activity!$D31*Activity!J31</f>
        <v>3.6218774530775419E-2</v>
      </c>
      <c r="I32" s="552">
        <f>Activity!$C31*Activity!$D31*Activity!K31</f>
        <v>1.2072924843591806E-2</v>
      </c>
      <c r="J32" s="553">
        <f>Activity!$C31*Activity!$D31*Activity!L31</f>
        <v>9.658339874873445E-2</v>
      </c>
      <c r="K32" s="552">
        <f>Activity!$C31*Activity!$D31*Activity!M31</f>
        <v>4.4267391093169961E-2</v>
      </c>
      <c r="L32" s="552">
        <f>Activity!$C31*Activity!$D31*Activity!N31</f>
        <v>5.3657443749296922E-2</v>
      </c>
      <c r="M32" s="550">
        <f>Activity!$C31*Activity!$D31*Activity!O31</f>
        <v>0.20926403062225798</v>
      </c>
      <c r="N32" s="413">
        <v>0</v>
      </c>
      <c r="O32" s="552">
        <f>Activity!C31*Activity!D31</f>
        <v>1.341436093732423</v>
      </c>
      <c r="P32" s="559">
        <f>Activity!X31</f>
        <v>0</v>
      </c>
    </row>
    <row r="33" spans="2:16">
      <c r="B33" s="7">
        <f t="shared" si="1"/>
        <v>2019</v>
      </c>
      <c r="C33" s="551">
        <f>Activity!$C32*Activity!$D32*Activity!E32</f>
        <v>0.57296687709085259</v>
      </c>
      <c r="D33" s="552">
        <f>Activity!$C32*Activity!$D32*Activity!F32</f>
        <v>0.16991431527521836</v>
      </c>
      <c r="E33" s="550">
        <f>Activity!$C32*Activity!$D32*Activity!G32</f>
        <v>0</v>
      </c>
      <c r="F33" s="552">
        <f>Activity!$C32*Activity!$D32*Activity!H32</f>
        <v>0</v>
      </c>
      <c r="G33" s="552">
        <f>Activity!$C32*Activity!$D32*Activity!I32</f>
        <v>0.13039935823446991</v>
      </c>
      <c r="H33" s="552">
        <f>Activity!$C32*Activity!$D32*Activity!J32</f>
        <v>3.556346133667361E-2</v>
      </c>
      <c r="I33" s="552">
        <f>Activity!$C32*Activity!$D32*Activity!K32</f>
        <v>1.1854487112224536E-2</v>
      </c>
      <c r="J33" s="553">
        <f>Activity!$C32*Activity!$D32*Activity!L32</f>
        <v>9.4835896897796285E-2</v>
      </c>
      <c r="K33" s="552">
        <f>Activity!$C32*Activity!$D32*Activity!M32</f>
        <v>4.3466452744823303E-2</v>
      </c>
      <c r="L33" s="552">
        <f>Activity!$C32*Activity!$D32*Activity!N32</f>
        <v>5.2686609387664611E-2</v>
      </c>
      <c r="M33" s="550">
        <f>Activity!$C32*Activity!$D32*Activity!O32</f>
        <v>0.20547777661189195</v>
      </c>
      <c r="N33" s="413">
        <v>0</v>
      </c>
      <c r="O33" s="552">
        <f>Activity!C32*Activity!D32</f>
        <v>1.3171652346916152</v>
      </c>
      <c r="P33" s="559">
        <f>Activity!X32</f>
        <v>0</v>
      </c>
    </row>
    <row r="34" spans="2:16">
      <c r="B34" s="7">
        <f t="shared" si="1"/>
        <v>2020</v>
      </c>
      <c r="C34" s="551">
        <f>Activity!$C33*Activity!$D33*Activity!E33</f>
        <v>0.56258107408389402</v>
      </c>
      <c r="D34" s="552">
        <f>Activity!$C33*Activity!$D33*Activity!F33</f>
        <v>0.16683438748694787</v>
      </c>
      <c r="E34" s="550">
        <f>Activity!$C33*Activity!$D33*Activity!G33</f>
        <v>0</v>
      </c>
      <c r="F34" s="552">
        <f>Activity!$C33*Activity!$D33*Activity!H33</f>
        <v>0</v>
      </c>
      <c r="G34" s="552">
        <f>Activity!$C33*Activity!$D33*Activity!I33</f>
        <v>0.12803569272254139</v>
      </c>
      <c r="H34" s="552">
        <f>Activity!$C33*Activity!$D33*Activity!J33</f>
        <v>3.4918825287965832E-2</v>
      </c>
      <c r="I34" s="552">
        <f>Activity!$C33*Activity!$D33*Activity!K33</f>
        <v>1.1639608429321944E-2</v>
      </c>
      <c r="J34" s="553">
        <f>Activity!$C33*Activity!$D33*Activity!L33</f>
        <v>9.3116867434575548E-2</v>
      </c>
      <c r="K34" s="552">
        <f>Activity!$C33*Activity!$D33*Activity!M33</f>
        <v>4.2678564240847136E-2</v>
      </c>
      <c r="L34" s="552">
        <f>Activity!$C33*Activity!$D33*Activity!N33</f>
        <v>5.1731593019208648E-2</v>
      </c>
      <c r="M34" s="550">
        <f>Activity!$C33*Activity!$D33*Activity!O33</f>
        <v>0.2017532127749137</v>
      </c>
      <c r="N34" s="413">
        <v>0</v>
      </c>
      <c r="O34" s="552">
        <f>Activity!C33*Activity!D33</f>
        <v>1.2932898254802161</v>
      </c>
      <c r="P34" s="559">
        <f>Activity!X33</f>
        <v>0</v>
      </c>
    </row>
    <row r="35" spans="2:16">
      <c r="B35" s="7">
        <f t="shared" si="1"/>
        <v>2021</v>
      </c>
      <c r="C35" s="551">
        <f>Activity!$C34*Activity!$D34*Activity!E34</f>
        <v>0.55236508394220718</v>
      </c>
      <c r="D35" s="552">
        <f>Activity!$C34*Activity!$D34*Activity!F34</f>
        <v>0.16380481799665456</v>
      </c>
      <c r="E35" s="550">
        <f>Activity!$C34*Activity!$D34*Activity!G34</f>
        <v>0</v>
      </c>
      <c r="F35" s="552">
        <f>Activity!$C34*Activity!$D34*Activity!H34</f>
        <v>0</v>
      </c>
      <c r="G35" s="552">
        <f>Activity!$C34*Activity!$D34*Activity!I34</f>
        <v>0.12571067427650234</v>
      </c>
      <c r="H35" s="552">
        <f>Activity!$C34*Activity!$D34*Activity!J34</f>
        <v>3.4284729348136998E-2</v>
      </c>
      <c r="I35" s="552">
        <f>Activity!$C34*Activity!$D34*Activity!K34</f>
        <v>1.1428243116045666E-2</v>
      </c>
      <c r="J35" s="553">
        <f>Activity!$C34*Activity!$D34*Activity!L34</f>
        <v>9.1425944928365324E-2</v>
      </c>
      <c r="K35" s="552">
        <f>Activity!$C34*Activity!$D34*Activity!M34</f>
        <v>4.1903558092167448E-2</v>
      </c>
      <c r="L35" s="552">
        <f>Activity!$C34*Activity!$D34*Activity!N34</f>
        <v>5.0792191626869626E-2</v>
      </c>
      <c r="M35" s="550">
        <f>Activity!$C34*Activity!$D34*Activity!O34</f>
        <v>0.19808954734479153</v>
      </c>
      <c r="N35" s="413">
        <v>0</v>
      </c>
      <c r="O35" s="552">
        <f>Activity!C34*Activity!D34</f>
        <v>1.2698047906717407</v>
      </c>
      <c r="P35" s="559">
        <f>Activity!X34</f>
        <v>0</v>
      </c>
    </row>
    <row r="36" spans="2:16">
      <c r="B36" s="7">
        <f t="shared" si="1"/>
        <v>2022</v>
      </c>
      <c r="C36" s="551">
        <f>Activity!$C35*Activity!$D35*Activity!E35</f>
        <v>0.54231670650766062</v>
      </c>
      <c r="D36" s="552">
        <f>Activity!$C35*Activity!$D35*Activity!F35</f>
        <v>0.16082495434365107</v>
      </c>
      <c r="E36" s="550">
        <f>Activity!$C35*Activity!$D35*Activity!G35</f>
        <v>0</v>
      </c>
      <c r="F36" s="552">
        <f>Activity!$C35*Activity!$D35*Activity!H35</f>
        <v>0</v>
      </c>
      <c r="G36" s="552">
        <f>Activity!$C35*Activity!$D35*Activity!I35</f>
        <v>0.12342380217070897</v>
      </c>
      <c r="H36" s="552">
        <f>Activity!$C35*Activity!$D35*Activity!J35</f>
        <v>3.3661036955647899E-2</v>
      </c>
      <c r="I36" s="552">
        <f>Activity!$C35*Activity!$D35*Activity!K35</f>
        <v>1.1220345651882633E-2</v>
      </c>
      <c r="J36" s="553">
        <f>Activity!$C35*Activity!$D35*Activity!L35</f>
        <v>8.9762765215061061E-2</v>
      </c>
      <c r="K36" s="552">
        <f>Activity!$C35*Activity!$D35*Activity!M35</f>
        <v>4.1141267390236325E-2</v>
      </c>
      <c r="L36" s="552">
        <f>Activity!$C35*Activity!$D35*Activity!N35</f>
        <v>4.9868202897256152E-2</v>
      </c>
      <c r="M36" s="550">
        <f>Activity!$C35*Activity!$D35*Activity!O35</f>
        <v>0.19448599129929897</v>
      </c>
      <c r="N36" s="413">
        <v>0</v>
      </c>
      <c r="O36" s="552">
        <f>Activity!C35*Activity!D35</f>
        <v>1.2467050724314037</v>
      </c>
      <c r="P36" s="559">
        <f>Activity!X35</f>
        <v>0</v>
      </c>
    </row>
    <row r="37" spans="2:16">
      <c r="B37" s="7">
        <f t="shared" si="1"/>
        <v>2023</v>
      </c>
      <c r="C37" s="551">
        <f>Activity!$C36*Activity!$D36*Activity!E36</f>
        <v>0.53243375016085026</v>
      </c>
      <c r="D37" s="552">
        <f>Activity!$C36*Activity!$D36*Activity!F36</f>
        <v>0.15789414659942458</v>
      </c>
      <c r="E37" s="550">
        <f>Activity!$C36*Activity!$D36*Activity!G36</f>
        <v>0</v>
      </c>
      <c r="F37" s="552">
        <f>Activity!$C36*Activity!$D36*Activity!H36</f>
        <v>0</v>
      </c>
      <c r="G37" s="552">
        <f>Activity!$C36*Activity!$D36*Activity!I36</f>
        <v>0.12117457762281421</v>
      </c>
      <c r="H37" s="552">
        <f>Activity!$C36*Activity!$D36*Activity!J36</f>
        <v>3.304761207894933E-2</v>
      </c>
      <c r="I37" s="552">
        <f>Activity!$C36*Activity!$D36*Activity!K36</f>
        <v>1.1015870692983109E-2</v>
      </c>
      <c r="J37" s="553">
        <f>Activity!$C36*Activity!$D36*Activity!L36</f>
        <v>8.8126965543864871E-2</v>
      </c>
      <c r="K37" s="552">
        <f>Activity!$C36*Activity!$D36*Activity!M36</f>
        <v>4.0391525874271403E-2</v>
      </c>
      <c r="L37" s="552">
        <f>Activity!$C36*Activity!$D36*Activity!N36</f>
        <v>4.8959425302147155E-2</v>
      </c>
      <c r="M37" s="550">
        <f>Activity!$C36*Activity!$D36*Activity!O36</f>
        <v>0.1909417586783739</v>
      </c>
      <c r="N37" s="413">
        <v>0</v>
      </c>
      <c r="O37" s="552">
        <f>Activity!C36*Activity!D36</f>
        <v>1.2239856325536789</v>
      </c>
      <c r="P37" s="559">
        <f>Activity!X36</f>
        <v>0</v>
      </c>
    </row>
    <row r="38" spans="2:16">
      <c r="B38" s="7">
        <f t="shared" si="1"/>
        <v>2024</v>
      </c>
      <c r="C38" s="551">
        <f>Activity!$C37*Activity!$D37*Activity!E37</f>
        <v>0.52271403266091376</v>
      </c>
      <c r="D38" s="552">
        <f>Activity!$C37*Activity!$D37*Activity!F37</f>
        <v>0.15501174761668479</v>
      </c>
      <c r="E38" s="550">
        <f>Activity!$C37*Activity!$D37*Activity!G37</f>
        <v>0</v>
      </c>
      <c r="F38" s="552">
        <f>Activity!$C37*Activity!$D37*Activity!H37</f>
        <v>0</v>
      </c>
      <c r="G38" s="552">
        <f>Activity!$C37*Activity!$D37*Activity!I37</f>
        <v>0.11896250398489763</v>
      </c>
      <c r="H38" s="552">
        <f>Activity!$C37*Activity!$D37*Activity!J37</f>
        <v>3.244431926860844E-2</v>
      </c>
      <c r="I38" s="552">
        <f>Activity!$C37*Activity!$D37*Activity!K37</f>
        <v>1.0814773089536147E-2</v>
      </c>
      <c r="J38" s="553">
        <f>Activity!$C37*Activity!$D37*Activity!L37</f>
        <v>8.6518184716289179E-2</v>
      </c>
      <c r="K38" s="552">
        <f>Activity!$C37*Activity!$D37*Activity!M37</f>
        <v>3.9654167994965878E-2</v>
      </c>
      <c r="L38" s="552">
        <f>Activity!$C37*Activity!$D37*Activity!N37</f>
        <v>4.806565817571621E-2</v>
      </c>
      <c r="M38" s="550">
        <f>Activity!$C37*Activity!$D37*Activity!O37</f>
        <v>0.18745606688529323</v>
      </c>
      <c r="N38" s="413">
        <v>0</v>
      </c>
      <c r="O38" s="552">
        <f>Activity!C37*Activity!D37</f>
        <v>1.2016414543929053</v>
      </c>
      <c r="P38" s="559">
        <f>Activity!X37</f>
        <v>0</v>
      </c>
    </row>
    <row r="39" spans="2:16">
      <c r="B39" s="7">
        <f t="shared" si="1"/>
        <v>2025</v>
      </c>
      <c r="C39" s="551">
        <f>Activity!$C38*Activity!$D38*Activity!E38</f>
        <v>0.51315538194053323</v>
      </c>
      <c r="D39" s="552">
        <f>Activity!$C38*Activity!$D38*Activity!F38</f>
        <v>0.15217711326512368</v>
      </c>
      <c r="E39" s="550">
        <f>Activity!$C38*Activity!$D38*Activity!G38</f>
        <v>0</v>
      </c>
      <c r="F39" s="552">
        <f>Activity!$C38*Activity!$D38*Activity!H38</f>
        <v>0</v>
      </c>
      <c r="G39" s="552">
        <f>Activity!$C38*Activity!$D38*Activity!I38</f>
        <v>0.11678708692439724</v>
      </c>
      <c r="H39" s="552">
        <f>Activity!$C38*Activity!$D38*Activity!J38</f>
        <v>3.185102370665379E-2</v>
      </c>
      <c r="I39" s="552">
        <f>Activity!$C38*Activity!$D38*Activity!K38</f>
        <v>1.0617007902217928E-2</v>
      </c>
      <c r="J39" s="553">
        <f>Activity!$C38*Activity!$D38*Activity!L38</f>
        <v>8.4936063217743427E-2</v>
      </c>
      <c r="K39" s="552">
        <f>Activity!$C38*Activity!$D38*Activity!M38</f>
        <v>3.8929028974799079E-2</v>
      </c>
      <c r="L39" s="552">
        <f>Activity!$C38*Activity!$D38*Activity!N38</f>
        <v>4.7186701787635246E-2</v>
      </c>
      <c r="M39" s="550">
        <f>Activity!$C38*Activity!$D38*Activity!O38</f>
        <v>0.18402813697177745</v>
      </c>
      <c r="N39" s="413">
        <v>0</v>
      </c>
      <c r="O39" s="552">
        <f>Activity!C38*Activity!D38</f>
        <v>1.1796675446908811</v>
      </c>
      <c r="P39" s="559">
        <f>Activity!X38</f>
        <v>0</v>
      </c>
    </row>
    <row r="40" spans="2:16">
      <c r="B40" s="7">
        <f t="shared" si="1"/>
        <v>2026</v>
      </c>
      <c r="C40" s="551">
        <f>Activity!$C39*Activity!$D39*Activity!E39</f>
        <v>0.50375563685778246</v>
      </c>
      <c r="D40" s="552">
        <f>Activity!$C39*Activity!$D39*Activity!F39</f>
        <v>0.14938960265437687</v>
      </c>
      <c r="E40" s="550">
        <f>Activity!$C39*Activity!$D39*Activity!G39</f>
        <v>0</v>
      </c>
      <c r="F40" s="552">
        <f>Activity!$C39*Activity!$D39*Activity!H39</f>
        <v>0</v>
      </c>
      <c r="G40" s="552">
        <f>Activity!$C39*Activity!$D39*Activity!I39</f>
        <v>0.11464783459521946</v>
      </c>
      <c r="H40" s="552">
        <f>Activity!$C39*Activity!$D39*Activity!J39</f>
        <v>3.1267591253241668E-2</v>
      </c>
      <c r="I40" s="552">
        <f>Activity!$C39*Activity!$D39*Activity!K39</f>
        <v>1.0422530417747223E-2</v>
      </c>
      <c r="J40" s="553">
        <f>Activity!$C39*Activity!$D39*Activity!L39</f>
        <v>8.3380243341977786E-2</v>
      </c>
      <c r="K40" s="552">
        <f>Activity!$C39*Activity!$D39*Activity!M39</f>
        <v>3.8215944865073154E-2</v>
      </c>
      <c r="L40" s="552">
        <f>Activity!$C39*Activity!$D39*Activity!N39</f>
        <v>4.6322357412209886E-2</v>
      </c>
      <c r="M40" s="550">
        <f>Activity!$C39*Activity!$D39*Activity!O39</f>
        <v>0.18065719390761853</v>
      </c>
      <c r="N40" s="413">
        <v>0</v>
      </c>
      <c r="O40" s="552">
        <f>Activity!C39*Activity!D39</f>
        <v>1.1580589353052471</v>
      </c>
      <c r="P40" s="559">
        <f>Activity!X39</f>
        <v>0</v>
      </c>
    </row>
    <row r="41" spans="2:16">
      <c r="B41" s="7">
        <f t="shared" si="1"/>
        <v>2027</v>
      </c>
      <c r="C41" s="551">
        <f>Activity!$C40*Activity!$D40*Activity!E40</f>
        <v>0.49451264790642407</v>
      </c>
      <c r="D41" s="552">
        <f>Activity!$C40*Activity!$D40*Activity!F40</f>
        <v>0.14664857834466372</v>
      </c>
      <c r="E41" s="550">
        <f>Activity!$C40*Activity!$D40*Activity!G40</f>
        <v>0</v>
      </c>
      <c r="F41" s="552">
        <f>Activity!$C40*Activity!$D40*Activity!H40</f>
        <v>0</v>
      </c>
      <c r="G41" s="552">
        <f>Activity!$C40*Activity!$D40*Activity!I40</f>
        <v>0.11254425779939307</v>
      </c>
      <c r="H41" s="552">
        <f>Activity!$C40*Activity!$D40*Activity!J40</f>
        <v>3.0693888490743566E-2</v>
      </c>
      <c r="I41" s="552">
        <f>Activity!$C40*Activity!$D40*Activity!K40</f>
        <v>1.0231296163581188E-2</v>
      </c>
      <c r="J41" s="553">
        <f>Activity!$C40*Activity!$D40*Activity!L40</f>
        <v>8.1850369308649501E-2</v>
      </c>
      <c r="K41" s="552">
        <f>Activity!$C40*Activity!$D40*Activity!M40</f>
        <v>3.7514752599797689E-2</v>
      </c>
      <c r="L41" s="552">
        <f>Activity!$C40*Activity!$D40*Activity!N40</f>
        <v>4.547242739369417E-2</v>
      </c>
      <c r="M41" s="550">
        <f>Activity!$C40*Activity!$D40*Activity!O40</f>
        <v>0.17734246683540728</v>
      </c>
      <c r="N41" s="413">
        <v>0</v>
      </c>
      <c r="O41" s="552">
        <f>Activity!C40*Activity!D40</f>
        <v>1.1368106848423543</v>
      </c>
      <c r="P41" s="559">
        <f>Activity!X40</f>
        <v>0</v>
      </c>
    </row>
    <row r="42" spans="2:16">
      <c r="B42" s="7">
        <f t="shared" si="1"/>
        <v>2028</v>
      </c>
      <c r="C42" s="551">
        <f>Activity!$C41*Activity!$D41*Activity!E41</f>
        <v>0.48542427788620868</v>
      </c>
      <c r="D42" s="552">
        <f>Activity!$C41*Activity!$D41*Activity!F41</f>
        <v>0.14395340654556532</v>
      </c>
      <c r="E42" s="550">
        <f>Activity!$C41*Activity!$D41*Activity!G41</f>
        <v>0</v>
      </c>
      <c r="F42" s="552">
        <f>Activity!$C41*Activity!$D41*Activity!H41</f>
        <v>0</v>
      </c>
      <c r="G42" s="552">
        <f>Activity!$C41*Activity!$D41*Activity!I41</f>
        <v>0.1104758701396199</v>
      </c>
      <c r="H42" s="552">
        <f>Activity!$C41*Activity!$D41*Activity!J41</f>
        <v>3.0129782765350881E-2</v>
      </c>
      <c r="I42" s="552">
        <f>Activity!$C41*Activity!$D41*Activity!K41</f>
        <v>1.0043260921783627E-2</v>
      </c>
      <c r="J42" s="553">
        <f>Activity!$C41*Activity!$D41*Activity!L41</f>
        <v>8.0346087374269015E-2</v>
      </c>
      <c r="K42" s="552">
        <f>Activity!$C41*Activity!$D41*Activity!M41</f>
        <v>3.682529004653997E-2</v>
      </c>
      <c r="L42" s="552">
        <f>Activity!$C41*Activity!$D41*Activity!N41</f>
        <v>4.4636715207927231E-2</v>
      </c>
      <c r="M42" s="550">
        <f>Activity!$C41*Activity!$D41*Activity!O41</f>
        <v>0.17408318931091621</v>
      </c>
      <c r="N42" s="413">
        <v>0</v>
      </c>
      <c r="O42" s="552">
        <f>Activity!C41*Activity!D41</f>
        <v>1.1159178801981808</v>
      </c>
      <c r="P42" s="559">
        <f>Activity!X41</f>
        <v>0</v>
      </c>
    </row>
    <row r="43" spans="2:16">
      <c r="B43" s="7">
        <f t="shared" si="1"/>
        <v>2029</v>
      </c>
      <c r="C43" s="551">
        <f>Activity!$C42*Activity!$D42*Activity!E42</f>
        <v>0.47648840253467545</v>
      </c>
      <c r="D43" s="552">
        <f>Activity!$C42*Activity!$D42*Activity!F42</f>
        <v>0.14130345730338653</v>
      </c>
      <c r="E43" s="550">
        <f>Activity!$C42*Activity!$D42*Activity!G42</f>
        <v>0</v>
      </c>
      <c r="F43" s="552">
        <f>Activity!$C42*Activity!$D42*Activity!H42</f>
        <v>0</v>
      </c>
      <c r="G43" s="552">
        <f>Activity!$C42*Activity!$D42*Activity!I42</f>
        <v>0.10844218816306408</v>
      </c>
      <c r="H43" s="552">
        <f>Activity!$C42*Activity!$D42*Activity!J42</f>
        <v>2.9575142226290201E-2</v>
      </c>
      <c r="I43" s="552">
        <f>Activity!$C42*Activity!$D42*Activity!K42</f>
        <v>9.8583807420967329E-3</v>
      </c>
      <c r="J43" s="553">
        <f>Activity!$C42*Activity!$D42*Activity!L42</f>
        <v>7.8867045936773864E-2</v>
      </c>
      <c r="K43" s="552">
        <f>Activity!$C42*Activity!$D42*Activity!M42</f>
        <v>3.6147396054354693E-2</v>
      </c>
      <c r="L43" s="552">
        <f>Activity!$C42*Activity!$D42*Activity!N42</f>
        <v>4.3815025520429929E-2</v>
      </c>
      <c r="M43" s="550">
        <f>Activity!$C42*Activity!$D42*Activity!O42</f>
        <v>0.17087859952967671</v>
      </c>
      <c r="N43" s="413">
        <v>0</v>
      </c>
      <c r="O43" s="552">
        <f>Activity!C42*Activity!D42</f>
        <v>1.0953756380107482</v>
      </c>
      <c r="P43" s="559">
        <f>Activity!X42</f>
        <v>0</v>
      </c>
    </row>
    <row r="44" spans="2:16">
      <c r="B44" s="7">
        <f t="shared" si="1"/>
        <v>2030</v>
      </c>
      <c r="C44" s="551">
        <f>Activity!$C43*Activity!$D43*Activity!E43</f>
        <v>0.46772296200000002</v>
      </c>
      <c r="D44" s="552">
        <f>Activity!$C43*Activity!$D43*Activity!F43</f>
        <v>0.13870405080000001</v>
      </c>
      <c r="E44" s="550">
        <f>Activity!$C43*Activity!$D43*Activity!G43</f>
        <v>0</v>
      </c>
      <c r="F44" s="552">
        <f>Activity!$C43*Activity!$D43*Activity!H43</f>
        <v>0</v>
      </c>
      <c r="G44" s="552">
        <f>Activity!$C43*Activity!$D43*Activity!I43</f>
        <v>0.10644729480000001</v>
      </c>
      <c r="H44" s="552">
        <f>Activity!$C43*Activity!$D43*Activity!J43</f>
        <v>2.9031080399999999E-2</v>
      </c>
      <c r="I44" s="552">
        <f>Activity!$C43*Activity!$D43*Activity!K43</f>
        <v>9.6770267999999986E-3</v>
      </c>
      <c r="J44" s="553">
        <f>Activity!$C43*Activity!$D43*Activity!L43</f>
        <v>7.7416214399999989E-2</v>
      </c>
      <c r="K44" s="552">
        <f>Activity!$C43*Activity!$D43*Activity!M43</f>
        <v>3.5482431600000003E-2</v>
      </c>
      <c r="L44" s="552">
        <f>Activity!$C43*Activity!$D43*Activity!N43</f>
        <v>4.3009008000000001E-2</v>
      </c>
      <c r="M44" s="550">
        <f>Activity!$C43*Activity!$D43*Activity!O43</f>
        <v>0.1677351312</v>
      </c>
      <c r="N44" s="413">
        <v>0</v>
      </c>
      <c r="O44" s="552">
        <f>Activity!C43*Activity!D43</f>
        <v>1.0752252</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0" zoomScale="70" zoomScaleNormal="70" workbookViewId="0">
      <selection activeCell="C17" sqref="C17:O47"/>
    </sheetView>
  </sheetViews>
  <sheetFormatPr defaultColWidth="8.85546875" defaultRowHeight="12.75"/>
  <cols>
    <col min="1" max="1" width="8.85546875" style="643"/>
    <col min="2" max="2" width="7" style="639" customWidth="1"/>
    <col min="3" max="3" width="8.85546875" style="639"/>
    <col min="4" max="4" width="13" style="639" bestFit="1" customWidth="1"/>
    <col min="5" max="5" width="12" style="639" customWidth="1"/>
    <col min="6" max="6" width="9.140625" style="639" bestFit="1" customWidth="1"/>
    <col min="7" max="10" width="8.85546875" style="639"/>
    <col min="11" max="11" width="11.42578125" style="639" bestFit="1" customWidth="1"/>
    <col min="12" max="12" width="8.85546875" style="639"/>
    <col min="13" max="13" width="10.7109375" style="639" bestFit="1" customWidth="1"/>
    <col min="14" max="14" width="3" style="639" customWidth="1"/>
    <col min="15" max="15" width="17.140625" style="640" customWidth="1"/>
    <col min="16" max="16" width="4.710937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c r="A2" s="638"/>
      <c r="B2" s="644" t="s">
        <v>94</v>
      </c>
      <c r="D2" s="644"/>
      <c r="E2" s="644"/>
    </row>
    <row r="3" spans="1:32">
      <c r="A3" s="638"/>
      <c r="B3" s="644"/>
      <c r="D3" s="644"/>
      <c r="E3" s="644"/>
      <c r="I3" s="644"/>
      <c r="J3" s="645"/>
      <c r="K3" s="645"/>
      <c r="L3" s="645"/>
      <c r="M3" s="645"/>
      <c r="N3" s="645"/>
      <c r="O3" s="646"/>
      <c r="AB3" s="645"/>
    </row>
    <row r="4" spans="1:32" ht="13.5" thickBot="1">
      <c r="A4" s="638"/>
      <c r="B4" s="644" t="s">
        <v>265</v>
      </c>
      <c r="D4" s="644"/>
      <c r="E4" s="644" t="s">
        <v>276</v>
      </c>
      <c r="H4" s="644" t="s">
        <v>30</v>
      </c>
      <c r="I4" s="644"/>
      <c r="J4" s="645"/>
      <c r="K4" s="645"/>
      <c r="L4" s="645"/>
      <c r="M4" s="645"/>
      <c r="N4" s="645"/>
      <c r="O4" s="646"/>
      <c r="AB4" s="645"/>
    </row>
    <row r="5" spans="1:32" ht="13.5" thickBot="1">
      <c r="A5" s="638"/>
      <c r="B5" s="647" t="str">
        <f>city</f>
        <v>Kutai Timur</v>
      </c>
      <c r="C5" s="648"/>
      <c r="D5" s="648"/>
      <c r="E5" s="647" t="str">
        <f>province</f>
        <v>Kalimantan Timur</v>
      </c>
      <c r="F5" s="648"/>
      <c r="G5" s="648"/>
      <c r="H5" s="647" t="str">
        <f>country</f>
        <v>Indonesia</v>
      </c>
      <c r="I5" s="648"/>
      <c r="J5" s="649"/>
      <c r="K5" s="645"/>
      <c r="L5" s="645"/>
      <c r="M5" s="645"/>
      <c r="N5" s="645"/>
      <c r="O5" s="646"/>
      <c r="AB5" s="645"/>
    </row>
    <row r="6" spans="1:32">
      <c r="A6" s="638"/>
      <c r="C6" s="644"/>
      <c r="D6" s="644"/>
      <c r="E6" s="644"/>
    </row>
    <row r="7" spans="1:32">
      <c r="A7" s="638"/>
      <c r="B7" s="639" t="s">
        <v>35</v>
      </c>
      <c r="P7" s="641"/>
    </row>
    <row r="8" spans="1:32">
      <c r="A8" s="638"/>
      <c r="B8" s="639" t="s">
        <v>37</v>
      </c>
      <c r="P8" s="641"/>
    </row>
    <row r="9" spans="1:32">
      <c r="B9" s="650"/>
      <c r="P9" s="641"/>
    </row>
    <row r="10" spans="1:32">
      <c r="P10" s="651"/>
    </row>
    <row r="11" spans="1:32" ht="13.5" thickBot="1">
      <c r="A11" s="652"/>
      <c r="P11" s="652"/>
      <c r="Q11" s="653"/>
    </row>
    <row r="12" spans="1:32" ht="13.5" thickBot="1">
      <c r="A12" s="654"/>
      <c r="B12" s="655"/>
      <c r="C12" s="832" t="s">
        <v>91</v>
      </c>
      <c r="D12" s="833"/>
      <c r="E12" s="833"/>
      <c r="F12" s="833"/>
      <c r="G12" s="833"/>
      <c r="H12" s="833"/>
      <c r="I12" s="833"/>
      <c r="J12" s="833"/>
      <c r="K12" s="833"/>
      <c r="L12" s="833"/>
      <c r="M12" s="834"/>
      <c r="N12" s="656"/>
      <c r="O12" s="657"/>
      <c r="P12" s="654"/>
      <c r="Q12" s="653"/>
      <c r="S12" s="655"/>
      <c r="T12" s="832" t="s">
        <v>91</v>
      </c>
      <c r="U12" s="833"/>
      <c r="V12" s="833"/>
      <c r="W12" s="833"/>
      <c r="X12" s="833"/>
      <c r="Y12" s="833"/>
      <c r="Z12" s="833"/>
      <c r="AA12" s="833"/>
      <c r="AB12" s="833"/>
      <c r="AC12" s="833"/>
      <c r="AD12" s="834"/>
      <c r="AE12" s="656"/>
      <c r="AF12" s="658"/>
    </row>
    <row r="13" spans="1:32" ht="39" thickBot="1">
      <c r="A13" s="654"/>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4"/>
      <c r="Q13" s="653"/>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4"/>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4"/>
      <c r="Q14" s="653"/>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65"/>
      <c r="O15" s="666" t="s">
        <v>15</v>
      </c>
      <c r="P15" s="643"/>
      <c r="Q15" s="653"/>
      <c r="S15" s="668"/>
      <c r="T15" s="669" t="s">
        <v>15</v>
      </c>
      <c r="U15" s="670" t="s">
        <v>15</v>
      </c>
      <c r="V15" s="670" t="s">
        <v>15</v>
      </c>
      <c r="W15" s="670" t="s">
        <v>15</v>
      </c>
      <c r="X15" s="670" t="s">
        <v>15</v>
      </c>
      <c r="Y15" s="670" t="s">
        <v>15</v>
      </c>
      <c r="Z15" s="671" t="s">
        <v>15</v>
      </c>
      <c r="AA15" s="671" t="s">
        <v>15</v>
      </c>
      <c r="AB15" s="671" t="s">
        <v>15</v>
      </c>
      <c r="AC15" s="672" t="s">
        <v>15</v>
      </c>
      <c r="AD15" s="671" t="s">
        <v>15</v>
      </c>
      <c r="AE15" s="665"/>
      <c r="AF15" s="667" t="s">
        <v>15</v>
      </c>
    </row>
    <row r="16" spans="1:32" ht="13.5" thickBot="1">
      <c r="B16" s="673"/>
      <c r="C16" s="674"/>
      <c r="D16" s="675"/>
      <c r="E16" s="675"/>
      <c r="F16" s="675"/>
      <c r="G16" s="675"/>
      <c r="H16" s="675"/>
      <c r="I16" s="676"/>
      <c r="J16" s="676"/>
      <c r="K16" s="677"/>
      <c r="L16" s="678"/>
      <c r="M16" s="677"/>
      <c r="N16" s="679"/>
      <c r="O16" s="680"/>
      <c r="P16" s="643"/>
      <c r="Q16" s="653"/>
      <c r="S16" s="673"/>
      <c r="T16" s="674"/>
      <c r="U16" s="675"/>
      <c r="V16" s="675"/>
      <c r="W16" s="675"/>
      <c r="X16" s="675"/>
      <c r="Y16" s="675"/>
      <c r="Z16" s="676"/>
      <c r="AA16" s="676"/>
      <c r="AB16" s="677"/>
      <c r="AC16" s="678"/>
      <c r="AD16" s="677"/>
      <c r="AE16" s="679"/>
      <c r="AF16" s="681"/>
    </row>
    <row r="17" spans="2:32">
      <c r="B17" s="682">
        <f>year</f>
        <v>2000</v>
      </c>
      <c r="C17" s="764">
        <f>IF(Select2=1,Food!$K19,"")</f>
        <v>0</v>
      </c>
      <c r="D17" s="765">
        <f>IF(Select2=1,Paper!$K19,"")</f>
        <v>0</v>
      </c>
      <c r="E17" s="765">
        <f>IF(Select2=1,Nappies!$K19,"")</f>
        <v>0</v>
      </c>
      <c r="F17" s="765">
        <f>IF(Select2=1,Garden!$K19,"")</f>
        <v>0</v>
      </c>
      <c r="G17" s="765">
        <f>IF(Select2=1,Wood!$K19,"")</f>
        <v>0</v>
      </c>
      <c r="H17" s="765">
        <f>IF(Select2=1,Textiles!$K19,"")</f>
        <v>0</v>
      </c>
      <c r="I17" s="766">
        <f>Sludge!K19</f>
        <v>0</v>
      </c>
      <c r="J17" s="767" t="str">
        <f>IF(Select2=2,MSW!$K19,"")</f>
        <v/>
      </c>
      <c r="K17" s="766">
        <f>Industry!$K19</f>
        <v>0</v>
      </c>
      <c r="L17" s="768">
        <f>SUM(C17:K17)</f>
        <v>0</v>
      </c>
      <c r="M17" s="769">
        <f>Recovery_OX!C12</f>
        <v>0</v>
      </c>
      <c r="N17" s="770"/>
      <c r="O17" s="771">
        <f>(L17-M17)*(1-Recovery_OX!F12)</f>
        <v>0</v>
      </c>
      <c r="P17" s="643"/>
      <c r="Q17" s="653"/>
      <c r="S17" s="682">
        <f>year</f>
        <v>2000</v>
      </c>
      <c r="T17" s="683">
        <f>IF(Select2=1,Food!$W19,"")</f>
        <v>0</v>
      </c>
      <c r="U17" s="684">
        <f>IF(Select2=1,Paper!$W19,"")</f>
        <v>0</v>
      </c>
      <c r="V17" s="684">
        <f>IF(Select2=1,Nappies!$W19,"")</f>
        <v>0</v>
      </c>
      <c r="W17" s="684">
        <f>IF(Select2=1,Garden!$W19,"")</f>
        <v>0</v>
      </c>
      <c r="X17" s="684">
        <f>IF(Select2=1,Wood!$W19,"")</f>
        <v>0</v>
      </c>
      <c r="Y17" s="684">
        <f>IF(Select2=1,Textiles!$W19,"")</f>
        <v>0</v>
      </c>
      <c r="Z17" s="685">
        <f>Sludge!W19</f>
        <v>0</v>
      </c>
      <c r="AA17" s="686" t="str">
        <f>IF(Select2=2,MSW!$W19,"")</f>
        <v/>
      </c>
      <c r="AB17" s="685">
        <f>Industry!$W19</f>
        <v>0</v>
      </c>
      <c r="AC17" s="687">
        <f t="shared" ref="AC17:AC48" si="0">SUM(T17:AA17)</f>
        <v>0</v>
      </c>
      <c r="AD17" s="688">
        <f>Recovery_OX!R12</f>
        <v>0</v>
      </c>
      <c r="AE17" s="651"/>
      <c r="AF17" s="689">
        <f>(AC17-AD17)*(1-Recovery_OX!U12)</f>
        <v>0</v>
      </c>
    </row>
    <row r="18" spans="2:32">
      <c r="B18" s="690">
        <f t="shared" ref="B18:B81" si="1">B17+1</f>
        <v>2001</v>
      </c>
      <c r="C18" s="772">
        <f>IF(Select2=1,Food!$K20,"")</f>
        <v>0</v>
      </c>
      <c r="D18" s="773">
        <f>IF(Select2=1,Paper!$K20,"")</f>
        <v>0</v>
      </c>
      <c r="E18" s="765">
        <f>IF(Select2=1,Nappies!$K20,"")</f>
        <v>0</v>
      </c>
      <c r="F18" s="773">
        <f>IF(Select2=1,Garden!$K20,"")</f>
        <v>0</v>
      </c>
      <c r="G18" s="765">
        <f>IF(Select2=1,Wood!$K20,"")</f>
        <v>0</v>
      </c>
      <c r="H18" s="773">
        <f>IF(Select2=1,Textiles!$K20,"")</f>
        <v>0</v>
      </c>
      <c r="I18" s="774">
        <f>Sludge!K20</f>
        <v>0</v>
      </c>
      <c r="J18" s="774" t="str">
        <f>IF(Select2=2,MSW!$K20,"")</f>
        <v/>
      </c>
      <c r="K18" s="774">
        <f>Industry!$K20</f>
        <v>0</v>
      </c>
      <c r="L18" s="775">
        <f>SUM(C18:K18)</f>
        <v>0</v>
      </c>
      <c r="M18" s="776">
        <f>Recovery_OX!C13</f>
        <v>0</v>
      </c>
      <c r="N18" s="770"/>
      <c r="O18" s="777">
        <f>(L18-M18)*(1-Recovery_OX!F13)</f>
        <v>0</v>
      </c>
      <c r="P18" s="643"/>
      <c r="Q18" s="653"/>
      <c r="S18" s="690">
        <f t="shared" ref="S18:S81" si="2">S17+1</f>
        <v>2001</v>
      </c>
      <c r="T18" s="691">
        <f>IF(Select2=1,Food!$W20,"")</f>
        <v>0</v>
      </c>
      <c r="U18" s="692">
        <f>IF(Select2=1,Paper!$W20,"")</f>
        <v>0</v>
      </c>
      <c r="V18" s="684">
        <f>IF(Select2=1,Nappies!$W20,"")</f>
        <v>0</v>
      </c>
      <c r="W18" s="692">
        <f>IF(Select2=1,Garden!$W20,"")</f>
        <v>0</v>
      </c>
      <c r="X18" s="684">
        <f>IF(Select2=1,Wood!$W20,"")</f>
        <v>0</v>
      </c>
      <c r="Y18" s="692">
        <f>IF(Select2=1,Textiles!$W20,"")</f>
        <v>0</v>
      </c>
      <c r="Z18" s="686">
        <f>Sludge!W20</f>
        <v>0</v>
      </c>
      <c r="AA18" s="686" t="str">
        <f>IF(Select2=2,MSW!$W20,"")</f>
        <v/>
      </c>
      <c r="AB18" s="693">
        <f>Industry!$W20</f>
        <v>0</v>
      </c>
      <c r="AC18" s="694">
        <f t="shared" si="0"/>
        <v>0</v>
      </c>
      <c r="AD18" s="695">
        <f>Recovery_OX!R13</f>
        <v>0</v>
      </c>
      <c r="AE18" s="651"/>
      <c r="AF18" s="697">
        <f>(AC18-AD18)*(1-Recovery_OX!U13)</f>
        <v>0</v>
      </c>
    </row>
    <row r="19" spans="2:32">
      <c r="B19" s="690">
        <f t="shared" si="1"/>
        <v>2002</v>
      </c>
      <c r="C19" s="772">
        <f>IF(Select2=1,Food!$K21,"")</f>
        <v>0</v>
      </c>
      <c r="D19" s="773">
        <f>IF(Select2=1,Paper!$K21,"")</f>
        <v>0</v>
      </c>
      <c r="E19" s="765">
        <f>IF(Select2=1,Nappies!$K21,"")</f>
        <v>0</v>
      </c>
      <c r="F19" s="773">
        <f>IF(Select2=1,Garden!$K21,"")</f>
        <v>0</v>
      </c>
      <c r="G19" s="765">
        <f>IF(Select2=1,Wood!$K21,"")</f>
        <v>0</v>
      </c>
      <c r="H19" s="773">
        <f>IF(Select2=1,Textiles!$K21,"")</f>
        <v>0</v>
      </c>
      <c r="I19" s="774">
        <f>Sludge!K21</f>
        <v>0</v>
      </c>
      <c r="J19" s="774" t="str">
        <f>IF(Select2=2,MSW!$K21,"")</f>
        <v/>
      </c>
      <c r="K19" s="774">
        <f>Industry!$K21</f>
        <v>0</v>
      </c>
      <c r="L19" s="775">
        <f t="shared" ref="L19:L82" si="3">SUM(C19:K19)</f>
        <v>0</v>
      </c>
      <c r="M19" s="776">
        <f>Recovery_OX!C14</f>
        <v>0</v>
      </c>
      <c r="N19" s="770"/>
      <c r="O19" s="777">
        <f>(L19-M19)*(1-Recovery_OX!F14)</f>
        <v>0</v>
      </c>
      <c r="P19" s="643"/>
      <c r="Q19" s="653"/>
      <c r="S19" s="690">
        <f t="shared" si="2"/>
        <v>2002</v>
      </c>
      <c r="T19" s="691">
        <f>IF(Select2=1,Food!$W21,"")</f>
        <v>0</v>
      </c>
      <c r="U19" s="692">
        <f>IF(Select2=1,Paper!$W21,"")</f>
        <v>0</v>
      </c>
      <c r="V19" s="684">
        <f>IF(Select2=1,Nappies!$W21,"")</f>
        <v>0</v>
      </c>
      <c r="W19" s="692">
        <f>IF(Select2=1,Garden!$W21,"")</f>
        <v>0</v>
      </c>
      <c r="X19" s="684">
        <f>IF(Select2=1,Wood!$W21,"")</f>
        <v>0</v>
      </c>
      <c r="Y19" s="692">
        <f>IF(Select2=1,Textiles!$W21,"")</f>
        <v>0</v>
      </c>
      <c r="Z19" s="686">
        <f>Sludge!W21</f>
        <v>0</v>
      </c>
      <c r="AA19" s="686" t="str">
        <f>IF(Select2=2,MSW!$W21,"")</f>
        <v/>
      </c>
      <c r="AB19" s="693">
        <f>Industry!$W21</f>
        <v>0</v>
      </c>
      <c r="AC19" s="694">
        <f t="shared" si="0"/>
        <v>0</v>
      </c>
      <c r="AD19" s="695">
        <f>Recovery_OX!R14</f>
        <v>0</v>
      </c>
      <c r="AE19" s="651"/>
      <c r="AF19" s="697">
        <f>(AC19-AD19)*(1-Recovery_OX!U14)</f>
        <v>0</v>
      </c>
    </row>
    <row r="20" spans="2:32">
      <c r="B20" s="690">
        <f t="shared" si="1"/>
        <v>2003</v>
      </c>
      <c r="C20" s="772">
        <f>IF(Select2=1,Food!$K22,"")</f>
        <v>0</v>
      </c>
      <c r="D20" s="773">
        <f>IF(Select2=1,Paper!$K22,"")</f>
        <v>0</v>
      </c>
      <c r="E20" s="765">
        <f>IF(Select2=1,Nappies!$K22,"")</f>
        <v>0</v>
      </c>
      <c r="F20" s="773">
        <f>IF(Select2=1,Garden!$K22,"")</f>
        <v>0</v>
      </c>
      <c r="G20" s="765">
        <f>IF(Select2=1,Wood!$K22,"")</f>
        <v>0</v>
      </c>
      <c r="H20" s="773">
        <f>IF(Select2=1,Textiles!$K22,"")</f>
        <v>0</v>
      </c>
      <c r="I20" s="774">
        <f>Sludge!K22</f>
        <v>0</v>
      </c>
      <c r="J20" s="774" t="str">
        <f>IF(Select2=2,MSW!$K22,"")</f>
        <v/>
      </c>
      <c r="K20" s="774">
        <f>Industry!$K22</f>
        <v>0</v>
      </c>
      <c r="L20" s="775">
        <f t="shared" si="3"/>
        <v>0</v>
      </c>
      <c r="M20" s="776">
        <f>Recovery_OX!C15</f>
        <v>0</v>
      </c>
      <c r="N20" s="770"/>
      <c r="O20" s="777">
        <f>(L20-M20)*(1-Recovery_OX!F15)</f>
        <v>0</v>
      </c>
      <c r="P20" s="643"/>
      <c r="Q20" s="653"/>
      <c r="S20" s="690">
        <f t="shared" si="2"/>
        <v>2003</v>
      </c>
      <c r="T20" s="691">
        <f>IF(Select2=1,Food!$W22,"")</f>
        <v>0</v>
      </c>
      <c r="U20" s="692">
        <f>IF(Select2=1,Paper!$W22,"")</f>
        <v>0</v>
      </c>
      <c r="V20" s="684">
        <f>IF(Select2=1,Nappies!$W22,"")</f>
        <v>0</v>
      </c>
      <c r="W20" s="692">
        <f>IF(Select2=1,Garden!$W22,"")</f>
        <v>0</v>
      </c>
      <c r="X20" s="684">
        <f>IF(Select2=1,Wood!$W22,"")</f>
        <v>0</v>
      </c>
      <c r="Y20" s="692">
        <f>IF(Select2=1,Textiles!$W22,"")</f>
        <v>0</v>
      </c>
      <c r="Z20" s="686">
        <f>Sludge!W22</f>
        <v>0</v>
      </c>
      <c r="AA20" s="686" t="str">
        <f>IF(Select2=2,MSW!$W22,"")</f>
        <v/>
      </c>
      <c r="AB20" s="693">
        <f>Industry!$W22</f>
        <v>0</v>
      </c>
      <c r="AC20" s="694">
        <f t="shared" si="0"/>
        <v>0</v>
      </c>
      <c r="AD20" s="695">
        <f>Recovery_OX!R15</f>
        <v>0</v>
      </c>
      <c r="AE20" s="651"/>
      <c r="AF20" s="697">
        <f>(AC20-AD20)*(1-Recovery_OX!U15)</f>
        <v>0</v>
      </c>
    </row>
    <row r="21" spans="2:32">
      <c r="B21" s="690">
        <f t="shared" si="1"/>
        <v>2004</v>
      </c>
      <c r="C21" s="772">
        <f>IF(Select2=1,Food!$K23,"")</f>
        <v>0</v>
      </c>
      <c r="D21" s="773">
        <f>IF(Select2=1,Paper!$K23,"")</f>
        <v>0</v>
      </c>
      <c r="E21" s="765">
        <f>IF(Select2=1,Nappies!$K23,"")</f>
        <v>0</v>
      </c>
      <c r="F21" s="773">
        <f>IF(Select2=1,Garden!$K23,"")</f>
        <v>0</v>
      </c>
      <c r="G21" s="765">
        <f>IF(Select2=1,Wood!$K23,"")</f>
        <v>0</v>
      </c>
      <c r="H21" s="773">
        <f>IF(Select2=1,Textiles!$K23,"")</f>
        <v>0</v>
      </c>
      <c r="I21" s="774">
        <f>Sludge!K23</f>
        <v>0</v>
      </c>
      <c r="J21" s="774" t="str">
        <f>IF(Select2=2,MSW!$K23,"")</f>
        <v/>
      </c>
      <c r="K21" s="774">
        <f>Industry!$K23</f>
        <v>0</v>
      </c>
      <c r="L21" s="775">
        <f t="shared" si="3"/>
        <v>0</v>
      </c>
      <c r="M21" s="776">
        <f>Recovery_OX!C16</f>
        <v>0</v>
      </c>
      <c r="N21" s="770"/>
      <c r="O21" s="777">
        <f>(L21-M21)*(1-Recovery_OX!F16)</f>
        <v>0</v>
      </c>
      <c r="P21" s="643"/>
      <c r="Q21" s="653"/>
      <c r="S21" s="690">
        <f t="shared" si="2"/>
        <v>2004</v>
      </c>
      <c r="T21" s="691">
        <f>IF(Select2=1,Food!$W23,"")</f>
        <v>0</v>
      </c>
      <c r="U21" s="692">
        <f>IF(Select2=1,Paper!$W23,"")</f>
        <v>0</v>
      </c>
      <c r="V21" s="684">
        <f>IF(Select2=1,Nappies!$W23,"")</f>
        <v>0</v>
      </c>
      <c r="W21" s="692">
        <f>IF(Select2=1,Garden!$W23,"")</f>
        <v>0</v>
      </c>
      <c r="X21" s="684">
        <f>IF(Select2=1,Wood!$W23,"")</f>
        <v>0</v>
      </c>
      <c r="Y21" s="692">
        <f>IF(Select2=1,Textiles!$W23,"")</f>
        <v>0</v>
      </c>
      <c r="Z21" s="686">
        <f>Sludge!W23</f>
        <v>0</v>
      </c>
      <c r="AA21" s="686" t="str">
        <f>IF(Select2=2,MSW!$W23,"")</f>
        <v/>
      </c>
      <c r="AB21" s="693">
        <f>Industry!$W23</f>
        <v>0</v>
      </c>
      <c r="AC21" s="694">
        <f t="shared" si="0"/>
        <v>0</v>
      </c>
      <c r="AD21" s="695">
        <f>Recovery_OX!R16</f>
        <v>0</v>
      </c>
      <c r="AE21" s="651"/>
      <c r="AF21" s="697">
        <f>(AC21-AD21)*(1-Recovery_OX!U16)</f>
        <v>0</v>
      </c>
    </row>
    <row r="22" spans="2:32">
      <c r="B22" s="690">
        <f t="shared" si="1"/>
        <v>2005</v>
      </c>
      <c r="C22" s="772">
        <f>IF(Select2=1,Food!$K24,"")</f>
        <v>0</v>
      </c>
      <c r="D22" s="773">
        <f>IF(Select2=1,Paper!$K24,"")</f>
        <v>0</v>
      </c>
      <c r="E22" s="765">
        <f>IF(Select2=1,Nappies!$K24,"")</f>
        <v>0</v>
      </c>
      <c r="F22" s="773">
        <f>IF(Select2=1,Garden!$K24,"")</f>
        <v>0</v>
      </c>
      <c r="G22" s="765">
        <f>IF(Select2=1,Wood!$K24,"")</f>
        <v>0</v>
      </c>
      <c r="H22" s="773">
        <f>IF(Select2=1,Textiles!$K24,"")</f>
        <v>0</v>
      </c>
      <c r="I22" s="774">
        <f>Sludge!K24</f>
        <v>0</v>
      </c>
      <c r="J22" s="774" t="str">
        <f>IF(Select2=2,MSW!$K24,"")</f>
        <v/>
      </c>
      <c r="K22" s="774">
        <f>Industry!$K24</f>
        <v>0</v>
      </c>
      <c r="L22" s="775">
        <f t="shared" si="3"/>
        <v>0</v>
      </c>
      <c r="M22" s="776">
        <f>Recovery_OX!C17</f>
        <v>0</v>
      </c>
      <c r="N22" s="770"/>
      <c r="O22" s="777">
        <f>(L22-M22)*(1-Recovery_OX!F17)</f>
        <v>0</v>
      </c>
      <c r="P22" s="643"/>
      <c r="Q22" s="653"/>
      <c r="S22" s="690">
        <f t="shared" si="2"/>
        <v>2005</v>
      </c>
      <c r="T22" s="691">
        <f>IF(Select2=1,Food!$W24,"")</f>
        <v>0</v>
      </c>
      <c r="U22" s="692">
        <f>IF(Select2=1,Paper!$W24,"")</f>
        <v>0</v>
      </c>
      <c r="V22" s="684">
        <f>IF(Select2=1,Nappies!$W24,"")</f>
        <v>0</v>
      </c>
      <c r="W22" s="692">
        <f>IF(Select2=1,Garden!$W24,"")</f>
        <v>0</v>
      </c>
      <c r="X22" s="684">
        <f>IF(Select2=1,Wood!$W24,"")</f>
        <v>0</v>
      </c>
      <c r="Y22" s="692">
        <f>IF(Select2=1,Textiles!$W24,"")</f>
        <v>0</v>
      </c>
      <c r="Z22" s="686">
        <f>Sludge!W24</f>
        <v>0</v>
      </c>
      <c r="AA22" s="686" t="str">
        <f>IF(Select2=2,MSW!$W24,"")</f>
        <v/>
      </c>
      <c r="AB22" s="693">
        <f>Industry!$W24</f>
        <v>0</v>
      </c>
      <c r="AC22" s="694">
        <f t="shared" si="0"/>
        <v>0</v>
      </c>
      <c r="AD22" s="695">
        <f>Recovery_OX!R17</f>
        <v>0</v>
      </c>
      <c r="AE22" s="651"/>
      <c r="AF22" s="697">
        <f>(AC22-AD22)*(1-Recovery_OX!U17)</f>
        <v>0</v>
      </c>
    </row>
    <row r="23" spans="2:32">
      <c r="B23" s="690">
        <f t="shared" si="1"/>
        <v>2006</v>
      </c>
      <c r="C23" s="772">
        <f>IF(Select2=1,Food!$K25,"")</f>
        <v>0</v>
      </c>
      <c r="D23" s="773">
        <f>IF(Select2=1,Paper!$K25,"")</f>
        <v>0</v>
      </c>
      <c r="E23" s="765">
        <f>IF(Select2=1,Nappies!$K25,"")</f>
        <v>0</v>
      </c>
      <c r="F23" s="773">
        <f>IF(Select2=1,Garden!$K25,"")</f>
        <v>0</v>
      </c>
      <c r="G23" s="765">
        <f>IF(Select2=1,Wood!$K25,"")</f>
        <v>0</v>
      </c>
      <c r="H23" s="773">
        <f>IF(Select2=1,Textiles!$K25,"")</f>
        <v>0</v>
      </c>
      <c r="I23" s="774">
        <f>Sludge!K25</f>
        <v>0</v>
      </c>
      <c r="J23" s="774" t="str">
        <f>IF(Select2=2,MSW!$K25,"")</f>
        <v/>
      </c>
      <c r="K23" s="774">
        <f>Industry!$K25</f>
        <v>0</v>
      </c>
      <c r="L23" s="775">
        <f t="shared" si="3"/>
        <v>0</v>
      </c>
      <c r="M23" s="776">
        <f>Recovery_OX!C18</f>
        <v>0</v>
      </c>
      <c r="N23" s="770"/>
      <c r="O23" s="777">
        <f>(L23-M23)*(1-Recovery_OX!F18)</f>
        <v>0</v>
      </c>
      <c r="P23" s="643"/>
      <c r="Q23" s="653"/>
      <c r="S23" s="690">
        <f t="shared" si="2"/>
        <v>2006</v>
      </c>
      <c r="T23" s="691">
        <f>IF(Select2=1,Food!$W25,"")</f>
        <v>0</v>
      </c>
      <c r="U23" s="692">
        <f>IF(Select2=1,Paper!$W25,"")</f>
        <v>0</v>
      </c>
      <c r="V23" s="684">
        <f>IF(Select2=1,Nappies!$W25,"")</f>
        <v>0</v>
      </c>
      <c r="W23" s="692">
        <f>IF(Select2=1,Garden!$W25,"")</f>
        <v>0</v>
      </c>
      <c r="X23" s="684">
        <f>IF(Select2=1,Wood!$W25,"")</f>
        <v>0</v>
      </c>
      <c r="Y23" s="692">
        <f>IF(Select2=1,Textiles!$W25,"")</f>
        <v>0</v>
      </c>
      <c r="Z23" s="686">
        <f>Sludge!W25</f>
        <v>0</v>
      </c>
      <c r="AA23" s="686" t="str">
        <f>IF(Select2=2,MSW!$W25,"")</f>
        <v/>
      </c>
      <c r="AB23" s="693">
        <f>Industry!$W25</f>
        <v>0</v>
      </c>
      <c r="AC23" s="694">
        <f t="shared" si="0"/>
        <v>0</v>
      </c>
      <c r="AD23" s="695">
        <f>Recovery_OX!R18</f>
        <v>0</v>
      </c>
      <c r="AE23" s="651"/>
      <c r="AF23" s="697">
        <f>(AC23-AD23)*(1-Recovery_OX!U18)</f>
        <v>0</v>
      </c>
    </row>
    <row r="24" spans="2:32">
      <c r="B24" s="690">
        <f t="shared" si="1"/>
        <v>2007</v>
      </c>
      <c r="C24" s="772">
        <f>IF(Select2=1,Food!$K26,"")</f>
        <v>0</v>
      </c>
      <c r="D24" s="773">
        <f>IF(Select2=1,Paper!$K26,"")</f>
        <v>0</v>
      </c>
      <c r="E24" s="765">
        <f>IF(Select2=1,Nappies!$K26,"")</f>
        <v>0</v>
      </c>
      <c r="F24" s="773">
        <f>IF(Select2=1,Garden!$K26,"")</f>
        <v>0</v>
      </c>
      <c r="G24" s="765">
        <f>IF(Select2=1,Wood!$K26,"")</f>
        <v>0</v>
      </c>
      <c r="H24" s="773">
        <f>IF(Select2=1,Textiles!$K26,"")</f>
        <v>0</v>
      </c>
      <c r="I24" s="774">
        <f>Sludge!K26</f>
        <v>0</v>
      </c>
      <c r="J24" s="774" t="str">
        <f>IF(Select2=2,MSW!$K26,"")</f>
        <v/>
      </c>
      <c r="K24" s="774">
        <f>Industry!$K26</f>
        <v>0</v>
      </c>
      <c r="L24" s="775">
        <f t="shared" si="3"/>
        <v>0</v>
      </c>
      <c r="M24" s="776">
        <f>Recovery_OX!C19</f>
        <v>0</v>
      </c>
      <c r="N24" s="770"/>
      <c r="O24" s="777">
        <f>(L24-M24)*(1-Recovery_OX!F19)</f>
        <v>0</v>
      </c>
      <c r="P24" s="643"/>
      <c r="Q24" s="653"/>
      <c r="S24" s="690">
        <f t="shared" si="2"/>
        <v>2007</v>
      </c>
      <c r="T24" s="691">
        <f>IF(Select2=1,Food!$W26,"")</f>
        <v>0</v>
      </c>
      <c r="U24" s="692">
        <f>IF(Select2=1,Paper!$W26,"")</f>
        <v>0</v>
      </c>
      <c r="V24" s="684">
        <f>IF(Select2=1,Nappies!$W26,"")</f>
        <v>0</v>
      </c>
      <c r="W24" s="692">
        <f>IF(Select2=1,Garden!$W26,"")</f>
        <v>0</v>
      </c>
      <c r="X24" s="684">
        <f>IF(Select2=1,Wood!$W26,"")</f>
        <v>0</v>
      </c>
      <c r="Y24" s="692">
        <f>IF(Select2=1,Textiles!$W26,"")</f>
        <v>0</v>
      </c>
      <c r="Z24" s="686">
        <f>Sludge!W26</f>
        <v>0</v>
      </c>
      <c r="AA24" s="686" t="str">
        <f>IF(Select2=2,MSW!$W26,"")</f>
        <v/>
      </c>
      <c r="AB24" s="693">
        <f>Industry!$W26</f>
        <v>0</v>
      </c>
      <c r="AC24" s="694">
        <f t="shared" si="0"/>
        <v>0</v>
      </c>
      <c r="AD24" s="695">
        <f>Recovery_OX!R19</f>
        <v>0</v>
      </c>
      <c r="AE24" s="651"/>
      <c r="AF24" s="697">
        <f>(AC24-AD24)*(1-Recovery_OX!U19)</f>
        <v>0</v>
      </c>
    </row>
    <row r="25" spans="2:32">
      <c r="B25" s="690">
        <f t="shared" si="1"/>
        <v>2008</v>
      </c>
      <c r="C25" s="772">
        <f>IF(Select2=1,Food!$K27,"")</f>
        <v>0</v>
      </c>
      <c r="D25" s="773">
        <f>IF(Select2=1,Paper!$K27,"")</f>
        <v>0</v>
      </c>
      <c r="E25" s="765">
        <f>IF(Select2=1,Nappies!$K27,"")</f>
        <v>0</v>
      </c>
      <c r="F25" s="773">
        <f>IF(Select2=1,Garden!$K27,"")</f>
        <v>0</v>
      </c>
      <c r="G25" s="765">
        <f>IF(Select2=1,Wood!$K27,"")</f>
        <v>0</v>
      </c>
      <c r="H25" s="773">
        <f>IF(Select2=1,Textiles!$K27,"")</f>
        <v>0</v>
      </c>
      <c r="I25" s="774">
        <f>Sludge!K27</f>
        <v>0</v>
      </c>
      <c r="J25" s="774" t="str">
        <f>IF(Select2=2,MSW!$K27,"")</f>
        <v/>
      </c>
      <c r="K25" s="774">
        <f>Industry!$K27</f>
        <v>0</v>
      </c>
      <c r="L25" s="775">
        <f t="shared" si="3"/>
        <v>0</v>
      </c>
      <c r="M25" s="776">
        <f>Recovery_OX!C20</f>
        <v>0</v>
      </c>
      <c r="N25" s="770"/>
      <c r="O25" s="777">
        <f>(L25-M25)*(1-Recovery_OX!F20)</f>
        <v>0</v>
      </c>
      <c r="P25" s="643"/>
      <c r="Q25" s="653"/>
      <c r="S25" s="690">
        <f t="shared" si="2"/>
        <v>2008</v>
      </c>
      <c r="T25" s="691">
        <f>IF(Select2=1,Food!$W27,"")</f>
        <v>0</v>
      </c>
      <c r="U25" s="692">
        <f>IF(Select2=1,Paper!$W27,"")</f>
        <v>0</v>
      </c>
      <c r="V25" s="684">
        <f>IF(Select2=1,Nappies!$W27,"")</f>
        <v>0</v>
      </c>
      <c r="W25" s="692">
        <f>IF(Select2=1,Garden!$W27,"")</f>
        <v>0</v>
      </c>
      <c r="X25" s="684">
        <f>IF(Select2=1,Wood!$W27,"")</f>
        <v>0</v>
      </c>
      <c r="Y25" s="692">
        <f>IF(Select2=1,Textiles!$W27,"")</f>
        <v>0</v>
      </c>
      <c r="Z25" s="686">
        <f>Sludge!W27</f>
        <v>0</v>
      </c>
      <c r="AA25" s="686" t="str">
        <f>IF(Select2=2,MSW!$W27,"")</f>
        <v/>
      </c>
      <c r="AB25" s="693">
        <f>Industry!$W27</f>
        <v>0</v>
      </c>
      <c r="AC25" s="694">
        <f t="shared" si="0"/>
        <v>0</v>
      </c>
      <c r="AD25" s="695">
        <f>Recovery_OX!R20</f>
        <v>0</v>
      </c>
      <c r="AE25" s="651"/>
      <c r="AF25" s="697">
        <f>(AC25-AD25)*(1-Recovery_OX!U20)</f>
        <v>0</v>
      </c>
    </row>
    <row r="26" spans="2:32">
      <c r="B26" s="690">
        <f t="shared" si="1"/>
        <v>2009</v>
      </c>
      <c r="C26" s="772">
        <f>IF(Select2=1,Food!$K28,"")</f>
        <v>0</v>
      </c>
      <c r="D26" s="773">
        <f>IF(Select2=1,Paper!$K28,"")</f>
        <v>0</v>
      </c>
      <c r="E26" s="765">
        <f>IF(Select2=1,Nappies!$K28,"")</f>
        <v>0</v>
      </c>
      <c r="F26" s="773">
        <f>IF(Select2=1,Garden!$K28,"")</f>
        <v>0</v>
      </c>
      <c r="G26" s="765">
        <f>IF(Select2=1,Wood!$K28,"")</f>
        <v>0</v>
      </c>
      <c r="H26" s="773">
        <f>IF(Select2=1,Textiles!$K28,"")</f>
        <v>0</v>
      </c>
      <c r="I26" s="774">
        <f>Sludge!K28</f>
        <v>0</v>
      </c>
      <c r="J26" s="774" t="str">
        <f>IF(Select2=2,MSW!$K28,"")</f>
        <v/>
      </c>
      <c r="K26" s="774">
        <f>Industry!$K28</f>
        <v>0</v>
      </c>
      <c r="L26" s="775">
        <f t="shared" si="3"/>
        <v>0</v>
      </c>
      <c r="M26" s="776">
        <f>Recovery_OX!C21</f>
        <v>0</v>
      </c>
      <c r="N26" s="770"/>
      <c r="O26" s="777">
        <f>(L26-M26)*(1-Recovery_OX!F21)</f>
        <v>0</v>
      </c>
      <c r="P26" s="643"/>
      <c r="Q26" s="653"/>
      <c r="S26" s="690">
        <f t="shared" si="2"/>
        <v>2009</v>
      </c>
      <c r="T26" s="691">
        <f>IF(Select2=1,Food!$W28,"")</f>
        <v>0</v>
      </c>
      <c r="U26" s="692">
        <f>IF(Select2=1,Paper!$W28,"")</f>
        <v>0</v>
      </c>
      <c r="V26" s="684">
        <f>IF(Select2=1,Nappies!$W28,"")</f>
        <v>0</v>
      </c>
      <c r="W26" s="692">
        <f>IF(Select2=1,Garden!$W28,"")</f>
        <v>0</v>
      </c>
      <c r="X26" s="684">
        <f>IF(Select2=1,Wood!$W28,"")</f>
        <v>0</v>
      </c>
      <c r="Y26" s="692">
        <f>IF(Select2=1,Textiles!$W28,"")</f>
        <v>0</v>
      </c>
      <c r="Z26" s="686">
        <f>Sludge!W28</f>
        <v>0</v>
      </c>
      <c r="AA26" s="686" t="str">
        <f>IF(Select2=2,MSW!$W28,"")</f>
        <v/>
      </c>
      <c r="AB26" s="693">
        <f>Industry!$W28</f>
        <v>0</v>
      </c>
      <c r="AC26" s="694">
        <f t="shared" si="0"/>
        <v>0</v>
      </c>
      <c r="AD26" s="695">
        <f>Recovery_OX!R21</f>
        <v>0</v>
      </c>
      <c r="AE26" s="651"/>
      <c r="AF26" s="697">
        <f>(AC26-AD26)*(1-Recovery_OX!U21)</f>
        <v>0</v>
      </c>
    </row>
    <row r="27" spans="2:32">
      <c r="B27" s="690">
        <f t="shared" si="1"/>
        <v>2010</v>
      </c>
      <c r="C27" s="772">
        <f>IF(Select2=1,Food!$K29,"")</f>
        <v>0</v>
      </c>
      <c r="D27" s="773">
        <f>IF(Select2=1,Paper!$K29,"")</f>
        <v>0</v>
      </c>
      <c r="E27" s="765">
        <f>IF(Select2=1,Nappies!$K29,"")</f>
        <v>0</v>
      </c>
      <c r="F27" s="773">
        <f>IF(Select2=1,Garden!$K29,"")</f>
        <v>0</v>
      </c>
      <c r="G27" s="765">
        <f>IF(Select2=1,Wood!$K29,"")</f>
        <v>0</v>
      </c>
      <c r="H27" s="773">
        <f>IF(Select2=1,Textiles!$K29,"")</f>
        <v>0</v>
      </c>
      <c r="I27" s="774">
        <f>Sludge!K29</f>
        <v>0</v>
      </c>
      <c r="J27" s="774" t="str">
        <f>IF(Select2=2,MSW!$K29,"")</f>
        <v/>
      </c>
      <c r="K27" s="774">
        <f>Industry!$K29</f>
        <v>0</v>
      </c>
      <c r="L27" s="775">
        <f t="shared" si="3"/>
        <v>0</v>
      </c>
      <c r="M27" s="776">
        <f>Recovery_OX!C22</f>
        <v>0</v>
      </c>
      <c r="N27" s="770"/>
      <c r="O27" s="777">
        <f>(L27-M27)*(1-Recovery_OX!F22)</f>
        <v>0</v>
      </c>
      <c r="P27" s="643"/>
      <c r="Q27" s="653"/>
      <c r="S27" s="690">
        <f t="shared" si="2"/>
        <v>2010</v>
      </c>
      <c r="T27" s="691">
        <f>IF(Select2=1,Food!$W29,"")</f>
        <v>0</v>
      </c>
      <c r="U27" s="692">
        <f>IF(Select2=1,Paper!$W29,"")</f>
        <v>0</v>
      </c>
      <c r="V27" s="684">
        <f>IF(Select2=1,Nappies!$W29,"")</f>
        <v>0</v>
      </c>
      <c r="W27" s="692">
        <f>IF(Select2=1,Garden!$W29,"")</f>
        <v>0</v>
      </c>
      <c r="X27" s="684">
        <f>IF(Select2=1,Wood!$W29,"")</f>
        <v>0</v>
      </c>
      <c r="Y27" s="692">
        <f>IF(Select2=1,Textiles!$W29,"")</f>
        <v>0</v>
      </c>
      <c r="Z27" s="686">
        <f>Sludge!W29</f>
        <v>0</v>
      </c>
      <c r="AA27" s="686" t="str">
        <f>IF(Select2=2,MSW!$W29,"")</f>
        <v/>
      </c>
      <c r="AB27" s="693">
        <f>Industry!$W29</f>
        <v>0</v>
      </c>
      <c r="AC27" s="694">
        <f t="shared" si="0"/>
        <v>0</v>
      </c>
      <c r="AD27" s="695">
        <f>Recovery_OX!R22</f>
        <v>0</v>
      </c>
      <c r="AE27" s="651"/>
      <c r="AF27" s="697">
        <f>(AC27-AD27)*(1-Recovery_OX!U22)</f>
        <v>0</v>
      </c>
    </row>
    <row r="28" spans="2:32">
      <c r="B28" s="690">
        <f t="shared" si="1"/>
        <v>2011</v>
      </c>
      <c r="C28" s="772">
        <f>IF(Select2=1,Food!$K30,"")</f>
        <v>0</v>
      </c>
      <c r="D28" s="773">
        <f>IF(Select2=1,Paper!$K30,"")</f>
        <v>0</v>
      </c>
      <c r="E28" s="765">
        <f>IF(Select2=1,Nappies!$K30,"")</f>
        <v>0</v>
      </c>
      <c r="F28" s="773">
        <f>IF(Select2=1,Garden!$K30,"")</f>
        <v>0</v>
      </c>
      <c r="G28" s="765">
        <f>IF(Select2=1,Wood!$K30,"")</f>
        <v>0</v>
      </c>
      <c r="H28" s="773">
        <f>IF(Select2=1,Textiles!$K30,"")</f>
        <v>0</v>
      </c>
      <c r="I28" s="774">
        <f>Sludge!K30</f>
        <v>0</v>
      </c>
      <c r="J28" s="774" t="str">
        <f>IF(Select2=2,MSW!$K30,"")</f>
        <v/>
      </c>
      <c r="K28" s="774">
        <f>Industry!$K30</f>
        <v>0</v>
      </c>
      <c r="L28" s="775">
        <f t="shared" si="3"/>
        <v>0</v>
      </c>
      <c r="M28" s="776">
        <f>Recovery_OX!C23</f>
        <v>0</v>
      </c>
      <c r="N28" s="770"/>
      <c r="O28" s="777">
        <f>(L28-M28)*(1-Recovery_OX!F23)</f>
        <v>0</v>
      </c>
      <c r="P28" s="643"/>
      <c r="Q28" s="653"/>
      <c r="S28" s="690">
        <f t="shared" si="2"/>
        <v>2011</v>
      </c>
      <c r="T28" s="691">
        <f>IF(Select2=1,Food!$W30,"")</f>
        <v>0</v>
      </c>
      <c r="U28" s="692">
        <f>IF(Select2=1,Paper!$W30,"")</f>
        <v>0</v>
      </c>
      <c r="V28" s="684">
        <f>IF(Select2=1,Nappies!$W30,"")</f>
        <v>0</v>
      </c>
      <c r="W28" s="692">
        <f>IF(Select2=1,Garden!$W30,"")</f>
        <v>0</v>
      </c>
      <c r="X28" s="684">
        <f>IF(Select2=1,Wood!$W30,"")</f>
        <v>0</v>
      </c>
      <c r="Y28" s="692">
        <f>IF(Select2=1,Textiles!$W30,"")</f>
        <v>0</v>
      </c>
      <c r="Z28" s="686">
        <f>Sludge!W30</f>
        <v>0</v>
      </c>
      <c r="AA28" s="686" t="str">
        <f>IF(Select2=2,MSW!$W30,"")</f>
        <v/>
      </c>
      <c r="AB28" s="693">
        <f>Industry!$W30</f>
        <v>0</v>
      </c>
      <c r="AC28" s="694">
        <f t="shared" si="0"/>
        <v>0</v>
      </c>
      <c r="AD28" s="695">
        <f>Recovery_OX!R23</f>
        <v>0</v>
      </c>
      <c r="AE28" s="651"/>
      <c r="AF28" s="697">
        <f>(AC28-AD28)*(1-Recovery_OX!U23)</f>
        <v>0</v>
      </c>
    </row>
    <row r="29" spans="2:32">
      <c r="B29" s="690">
        <f t="shared" si="1"/>
        <v>2012</v>
      </c>
      <c r="C29" s="772">
        <f>IF(Select2=1,Food!$K31,"")</f>
        <v>1.1557247638010597E-2</v>
      </c>
      <c r="D29" s="773">
        <f>IF(Select2=1,Paper!$K31,"")</f>
        <v>6.0690186798168552E-4</v>
      </c>
      <c r="E29" s="765">
        <f>IF(Select2=1,Nappies!$K31,"")</f>
        <v>1.9137595793808353E-3</v>
      </c>
      <c r="F29" s="773">
        <f>IF(Select2=1,Garden!$K31,"")</f>
        <v>0</v>
      </c>
      <c r="G29" s="765">
        <f>IF(Select2=1,Wood!$K31,"")</f>
        <v>0</v>
      </c>
      <c r="H29" s="773">
        <f>IF(Select2=1,Textiles!$K31,"")</f>
        <v>1.4369156998269048E-4</v>
      </c>
      <c r="I29" s="774">
        <f>Sludge!K31</f>
        <v>0</v>
      </c>
      <c r="J29" s="774" t="str">
        <f>IF(Select2=2,MSW!$K31,"")</f>
        <v/>
      </c>
      <c r="K29" s="774">
        <f>Industry!$K31</f>
        <v>0</v>
      </c>
      <c r="L29" s="775">
        <f>SUM(C29:K29)</f>
        <v>1.4221600655355809E-2</v>
      </c>
      <c r="M29" s="776">
        <f>Recovery_OX!C24</f>
        <v>0</v>
      </c>
      <c r="N29" s="770"/>
      <c r="O29" s="777">
        <f>(L29-M29)*(1-Recovery_OX!F24)</f>
        <v>1.4221600655355809E-2</v>
      </c>
      <c r="P29" s="643"/>
      <c r="Q29" s="653"/>
      <c r="S29" s="690">
        <f t="shared" si="2"/>
        <v>2012</v>
      </c>
      <c r="T29" s="691">
        <f>IF(Select2=1,Food!$W31,"")</f>
        <v>7.7323244678929055E-3</v>
      </c>
      <c r="U29" s="692">
        <f>IF(Select2=1,Paper!$W31,"")</f>
        <v>1.2539294793010032E-3</v>
      </c>
      <c r="V29" s="684">
        <f>IF(Select2=1,Nappies!$W31,"")</f>
        <v>0</v>
      </c>
      <c r="W29" s="692">
        <f>IF(Select2=1,Garden!$W31,"")</f>
        <v>0</v>
      </c>
      <c r="X29" s="684">
        <f>IF(Select2=1,Wood!$W31,"")</f>
        <v>5.2629678971528252E-4</v>
      </c>
      <c r="Y29" s="692">
        <f>IF(Select2=1,Textiles!$W31,"")</f>
        <v>1.5747021367966082E-4</v>
      </c>
      <c r="Z29" s="686">
        <f>Sludge!W31</f>
        <v>0</v>
      </c>
      <c r="AA29" s="686" t="str">
        <f>IF(Select2=2,MSW!$W31,"")</f>
        <v/>
      </c>
      <c r="AB29" s="693">
        <f>Industry!$W31</f>
        <v>0</v>
      </c>
      <c r="AC29" s="694">
        <f t="shared" si="0"/>
        <v>9.6700209505888503E-3</v>
      </c>
      <c r="AD29" s="695">
        <f>Recovery_OX!R24</f>
        <v>0</v>
      </c>
      <c r="AE29" s="651"/>
      <c r="AF29" s="697">
        <f>(AC29-AD29)*(1-Recovery_OX!U24)</f>
        <v>9.6700209505888503E-3</v>
      </c>
    </row>
    <row r="30" spans="2:32">
      <c r="B30" s="690">
        <f t="shared" si="1"/>
        <v>2013</v>
      </c>
      <c r="C30" s="772">
        <f>IF(Select2=1,Food!$K32,"")</f>
        <v>1.9396964884373535E-2</v>
      </c>
      <c r="D30" s="773">
        <f>IF(Select2=1,Paper!$K32,"")</f>
        <v>1.1776393725772593E-3</v>
      </c>
      <c r="E30" s="765">
        <f>IF(Select2=1,Nappies!$K32,"")</f>
        <v>3.5436751430501243E-3</v>
      </c>
      <c r="F30" s="773">
        <f>IF(Select2=1,Garden!$K32,"")</f>
        <v>0</v>
      </c>
      <c r="G30" s="765">
        <f>IF(Select2=1,Wood!$K32,"")</f>
        <v>0</v>
      </c>
      <c r="H30" s="773">
        <f>IF(Select2=1,Textiles!$K32,"")</f>
        <v>2.7882077687749586E-4</v>
      </c>
      <c r="I30" s="774">
        <f>Sludge!K32</f>
        <v>0</v>
      </c>
      <c r="J30" s="774" t="str">
        <f>IF(Select2=2,MSW!$K32,"")</f>
        <v/>
      </c>
      <c r="K30" s="774">
        <f>Industry!$K32</f>
        <v>0</v>
      </c>
      <c r="L30" s="775">
        <f t="shared" si="3"/>
        <v>2.4397100176878413E-2</v>
      </c>
      <c r="M30" s="776">
        <f>Recovery_OX!C25</f>
        <v>0</v>
      </c>
      <c r="N30" s="770"/>
      <c r="O30" s="777">
        <f>(L30-M30)*(1-Recovery_OX!F25)</f>
        <v>2.4397100176878413E-2</v>
      </c>
      <c r="P30" s="643"/>
      <c r="Q30" s="653"/>
      <c r="S30" s="690">
        <f t="shared" si="2"/>
        <v>2013</v>
      </c>
      <c r="T30" s="691">
        <f>IF(Select2=1,Food!$W32,"")</f>
        <v>1.2977451974380154E-2</v>
      </c>
      <c r="U30" s="692">
        <f>IF(Select2=1,Paper!$W32,"")</f>
        <v>2.4331391995397918E-3</v>
      </c>
      <c r="V30" s="684">
        <f>IF(Select2=1,Nappies!$W32,"")</f>
        <v>0</v>
      </c>
      <c r="W30" s="692">
        <f>IF(Select2=1,Garden!$W32,"")</f>
        <v>0</v>
      </c>
      <c r="X30" s="684">
        <f>IF(Select2=1,Wood!$W32,"")</f>
        <v>1.0387115071531447E-3</v>
      </c>
      <c r="Y30" s="692">
        <f>IF(Select2=1,Textiles!$W32,"")</f>
        <v>3.0555701575615986E-4</v>
      </c>
      <c r="Z30" s="686">
        <f>Sludge!W32</f>
        <v>0</v>
      </c>
      <c r="AA30" s="686" t="str">
        <f>IF(Select2=2,MSW!$W32,"")</f>
        <v/>
      </c>
      <c r="AB30" s="693">
        <f>Industry!$W32</f>
        <v>0</v>
      </c>
      <c r="AC30" s="694">
        <f t="shared" si="0"/>
        <v>1.6754859696829248E-2</v>
      </c>
      <c r="AD30" s="695">
        <f>Recovery_OX!R25</f>
        <v>0</v>
      </c>
      <c r="AE30" s="651"/>
      <c r="AF30" s="697">
        <f>(AC30-AD30)*(1-Recovery_OX!U25)</f>
        <v>1.6754859696829248E-2</v>
      </c>
    </row>
    <row r="31" spans="2:32">
      <c r="B31" s="690">
        <f t="shared" si="1"/>
        <v>2014</v>
      </c>
      <c r="C31" s="772">
        <f>IF(Select2=1,Food!$K33,"")</f>
        <v>2.4723293113342704E-2</v>
      </c>
      <c r="D31" s="773">
        <f>IF(Select2=1,Paper!$K33,"")</f>
        <v>1.7135308481561909E-3</v>
      </c>
      <c r="E31" s="765">
        <f>IF(Select2=1,Nappies!$K33,"")</f>
        <v>4.9305689596330603E-3</v>
      </c>
      <c r="F31" s="773">
        <f>IF(Select2=1,Garden!$K33,"")</f>
        <v>0</v>
      </c>
      <c r="G31" s="765">
        <f>IF(Select2=1,Wood!$K33,"")</f>
        <v>0</v>
      </c>
      <c r="H31" s="773">
        <f>IF(Select2=1,Textiles!$K33,"")</f>
        <v>4.0569975275272087E-4</v>
      </c>
      <c r="I31" s="774">
        <f>Sludge!K33</f>
        <v>0</v>
      </c>
      <c r="J31" s="774" t="str">
        <f>IF(Select2=2,MSW!$K33,"")</f>
        <v/>
      </c>
      <c r="K31" s="774">
        <f>Industry!$K33</f>
        <v>0</v>
      </c>
      <c r="L31" s="775">
        <f t="shared" si="3"/>
        <v>3.177309267388468E-2</v>
      </c>
      <c r="M31" s="776">
        <f>Recovery_OX!C26</f>
        <v>0</v>
      </c>
      <c r="N31" s="770"/>
      <c r="O31" s="777">
        <f>(L31-M31)*(1-Recovery_OX!F26)</f>
        <v>3.177309267388468E-2</v>
      </c>
      <c r="P31" s="643"/>
      <c r="Q31" s="653"/>
      <c r="S31" s="690">
        <f t="shared" si="2"/>
        <v>2014</v>
      </c>
      <c r="T31" s="691">
        <f>IF(Select2=1,Food!$W33,"")</f>
        <v>1.6541007881362202E-2</v>
      </c>
      <c r="U31" s="692">
        <f>IF(Select2=1,Paper!$W33,"")</f>
        <v>3.5403529920582451E-3</v>
      </c>
      <c r="V31" s="684">
        <f>IF(Select2=1,Nappies!$W33,"")</f>
        <v>0</v>
      </c>
      <c r="W31" s="692">
        <f>IF(Select2=1,Garden!$W33,"")</f>
        <v>0</v>
      </c>
      <c r="X31" s="684">
        <f>IF(Select2=1,Wood!$W33,"")</f>
        <v>1.5367446486066103E-3</v>
      </c>
      <c r="Y31" s="692">
        <f>IF(Select2=1,Textiles!$W33,"")</f>
        <v>4.4460246877010519E-4</v>
      </c>
      <c r="Z31" s="686">
        <f>Sludge!W33</f>
        <v>0</v>
      </c>
      <c r="AA31" s="686" t="str">
        <f>IF(Select2=2,MSW!$W33,"")</f>
        <v/>
      </c>
      <c r="AB31" s="693">
        <f>Industry!$W33</f>
        <v>0</v>
      </c>
      <c r="AC31" s="694">
        <f t="shared" si="0"/>
        <v>2.206270799079716E-2</v>
      </c>
      <c r="AD31" s="695">
        <f>Recovery_OX!R26</f>
        <v>0</v>
      </c>
      <c r="AE31" s="651"/>
      <c r="AF31" s="697">
        <f>(AC31-AD31)*(1-Recovery_OX!U26)</f>
        <v>2.206270799079716E-2</v>
      </c>
    </row>
    <row r="32" spans="2:32">
      <c r="B32" s="690">
        <f t="shared" si="1"/>
        <v>2015</v>
      </c>
      <c r="C32" s="772">
        <f>IF(Select2=1,Food!$K34,"")</f>
        <v>2.8392234224882698E-2</v>
      </c>
      <c r="D32" s="773">
        <f>IF(Select2=1,Paper!$K34,"")</f>
        <v>2.2183703145184632E-3</v>
      </c>
      <c r="E32" s="765">
        <f>IF(Select2=1,Nappies!$K34,"")</f>
        <v>6.1169690329515702E-3</v>
      </c>
      <c r="F32" s="773">
        <f>IF(Select2=1,Garden!$K34,"")</f>
        <v>0</v>
      </c>
      <c r="G32" s="765">
        <f>IF(Select2=1,Wood!$K34,"")</f>
        <v>0</v>
      </c>
      <c r="H32" s="773">
        <f>IF(Select2=1,Textiles!$K34,"")</f>
        <v>5.252267790116146E-4</v>
      </c>
      <c r="I32" s="774">
        <f>Sludge!K34</f>
        <v>0</v>
      </c>
      <c r="J32" s="774" t="str">
        <f>IF(Select2=2,MSW!$K34,"")</f>
        <v/>
      </c>
      <c r="K32" s="774">
        <f>Industry!$K34</f>
        <v>0</v>
      </c>
      <c r="L32" s="775">
        <f t="shared" si="3"/>
        <v>3.725280035136435E-2</v>
      </c>
      <c r="M32" s="776">
        <f>Recovery_OX!C27</f>
        <v>0</v>
      </c>
      <c r="N32" s="770"/>
      <c r="O32" s="777">
        <f>(L32-M32)*(1-Recovery_OX!F27)</f>
        <v>3.725280035136435E-2</v>
      </c>
      <c r="P32" s="643"/>
      <c r="Q32" s="653"/>
      <c r="S32" s="690">
        <f t="shared" si="2"/>
        <v>2015</v>
      </c>
      <c r="T32" s="691">
        <f>IF(Select2=1,Food!$W34,"")</f>
        <v>1.8995696403801984E-2</v>
      </c>
      <c r="U32" s="692">
        <f>IF(Select2=1,Paper!$W34,"")</f>
        <v>4.583409740740626E-3</v>
      </c>
      <c r="V32" s="684">
        <f>IF(Select2=1,Nappies!$W34,"")</f>
        <v>0</v>
      </c>
      <c r="W32" s="692">
        <f>IF(Select2=1,Garden!$W34,"")</f>
        <v>0</v>
      </c>
      <c r="X32" s="684">
        <f>IF(Select2=1,Wood!$W34,"")</f>
        <v>2.0221380604434442E-3</v>
      </c>
      <c r="Y32" s="692">
        <f>IF(Select2=1,Textiles!$W34,"")</f>
        <v>5.7559099069766004E-4</v>
      </c>
      <c r="Z32" s="686">
        <f>Sludge!W34</f>
        <v>0</v>
      </c>
      <c r="AA32" s="686" t="str">
        <f>IF(Select2=2,MSW!$W34,"")</f>
        <v/>
      </c>
      <c r="AB32" s="693">
        <f>Industry!$W34</f>
        <v>0</v>
      </c>
      <c r="AC32" s="694">
        <f t="shared" si="0"/>
        <v>2.6176835195683715E-2</v>
      </c>
      <c r="AD32" s="695">
        <f>Recovery_OX!R27</f>
        <v>0</v>
      </c>
      <c r="AE32" s="651"/>
      <c r="AF32" s="697">
        <f>(AC32-AD32)*(1-Recovery_OX!U27)</f>
        <v>2.6176835195683715E-2</v>
      </c>
    </row>
    <row r="33" spans="2:32">
      <c r="B33" s="690">
        <f t="shared" si="1"/>
        <v>2016</v>
      </c>
      <c r="C33" s="772">
        <f>IF(Select2=1,Food!$K35,"")</f>
        <v>3.0886290370598764E-2</v>
      </c>
      <c r="D33" s="773">
        <f>IF(Select2=1,Paper!$K35,"")</f>
        <v>2.6909012493224437E-3</v>
      </c>
      <c r="E33" s="765">
        <f>IF(Select2=1,Nappies!$K35,"")</f>
        <v>7.1236375621499121E-3</v>
      </c>
      <c r="F33" s="773">
        <f>IF(Select2=1,Garden!$K35,"")</f>
        <v>0</v>
      </c>
      <c r="G33" s="765">
        <f>IF(Select2=1,Wood!$K35,"")</f>
        <v>0</v>
      </c>
      <c r="H33" s="773">
        <f>IF(Select2=1,Textiles!$K35,"")</f>
        <v>6.3710435835269733E-4</v>
      </c>
      <c r="I33" s="774">
        <f>Sludge!K35</f>
        <v>0</v>
      </c>
      <c r="J33" s="774" t="str">
        <f>IF(Select2=2,MSW!$K35,"")</f>
        <v/>
      </c>
      <c r="K33" s="774">
        <f>Industry!$K35</f>
        <v>0</v>
      </c>
      <c r="L33" s="775">
        <f t="shared" si="3"/>
        <v>4.133793354042381E-2</v>
      </c>
      <c r="M33" s="776">
        <f>Recovery_OX!C28</f>
        <v>0</v>
      </c>
      <c r="N33" s="770"/>
      <c r="O33" s="777">
        <f>(L33-M33)*(1-Recovery_OX!F28)</f>
        <v>4.133793354042381E-2</v>
      </c>
      <c r="P33" s="643"/>
      <c r="Q33" s="653"/>
      <c r="S33" s="690">
        <f t="shared" si="2"/>
        <v>2016</v>
      </c>
      <c r="T33" s="691">
        <f>IF(Select2=1,Food!$W35,"")</f>
        <v>2.0664333432603994E-2</v>
      </c>
      <c r="U33" s="692">
        <f>IF(Select2=1,Paper!$W35,"")</f>
        <v>5.5597133250463709E-3</v>
      </c>
      <c r="V33" s="684">
        <f>IF(Select2=1,Nappies!$W35,"")</f>
        <v>0</v>
      </c>
      <c r="W33" s="692">
        <f>IF(Select2=1,Garden!$W35,"")</f>
        <v>0</v>
      </c>
      <c r="X33" s="684">
        <f>IF(Select2=1,Wood!$W35,"")</f>
        <v>2.492416352123245E-3</v>
      </c>
      <c r="Y33" s="692">
        <f>IF(Select2=1,Textiles!$W35,"")</f>
        <v>6.9819655709884654E-4</v>
      </c>
      <c r="Z33" s="686">
        <f>Sludge!W35</f>
        <v>0</v>
      </c>
      <c r="AA33" s="686" t="str">
        <f>IF(Select2=2,MSW!$W35,"")</f>
        <v/>
      </c>
      <c r="AB33" s="693">
        <f>Industry!$W35</f>
        <v>0</v>
      </c>
      <c r="AC33" s="694">
        <f t="shared" si="0"/>
        <v>2.9414659666872459E-2</v>
      </c>
      <c r="AD33" s="695">
        <f>Recovery_OX!R28</f>
        <v>0</v>
      </c>
      <c r="AE33" s="651"/>
      <c r="AF33" s="697">
        <f>(AC33-AD33)*(1-Recovery_OX!U28)</f>
        <v>2.9414659666872459E-2</v>
      </c>
    </row>
    <row r="34" spans="2:32">
      <c r="B34" s="690">
        <f t="shared" si="1"/>
        <v>2017</v>
      </c>
      <c r="C34" s="772">
        <f>IF(Select2=1,Food!$K36,"")</f>
        <v>3.2612425584435056E-2</v>
      </c>
      <c r="D34" s="773">
        <f>IF(Select2=1,Paper!$K36,"")</f>
        <v>3.1343386282067197E-3</v>
      </c>
      <c r="E34" s="765">
        <f>IF(Select2=1,Nappies!$K36,"")</f>
        <v>7.9819231051426048E-3</v>
      </c>
      <c r="F34" s="773">
        <f>IF(Select2=1,Garden!$K36,"")</f>
        <v>0</v>
      </c>
      <c r="G34" s="765">
        <f>IF(Select2=1,Wood!$K36,"")</f>
        <v>0</v>
      </c>
      <c r="H34" s="773">
        <f>IF(Select2=1,Textiles!$K36,"")</f>
        <v>7.4209367626795145E-4</v>
      </c>
      <c r="I34" s="774">
        <f>Sludge!K36</f>
        <v>0</v>
      </c>
      <c r="J34" s="774" t="str">
        <f>IF(Select2=2,MSW!$K36,"")</f>
        <v/>
      </c>
      <c r="K34" s="774">
        <f>Industry!$K36</f>
        <v>0</v>
      </c>
      <c r="L34" s="775">
        <f t="shared" si="3"/>
        <v>4.4470780994052335E-2</v>
      </c>
      <c r="M34" s="776">
        <f>Recovery_OX!C29</f>
        <v>0</v>
      </c>
      <c r="N34" s="770"/>
      <c r="O34" s="777">
        <f>(L34-M34)*(1-Recovery_OX!F29)</f>
        <v>4.4470780994052335E-2</v>
      </c>
      <c r="P34" s="643"/>
      <c r="Q34" s="653"/>
      <c r="S34" s="690">
        <f t="shared" si="2"/>
        <v>2017</v>
      </c>
      <c r="T34" s="691">
        <f>IF(Select2=1,Food!$W36,"")</f>
        <v>2.1819196421343709E-2</v>
      </c>
      <c r="U34" s="692">
        <f>IF(Select2=1,Paper!$W36,"")</f>
        <v>6.4759062566254535E-3</v>
      </c>
      <c r="V34" s="684">
        <f>IF(Select2=1,Nappies!$W36,"")</f>
        <v>0</v>
      </c>
      <c r="W34" s="692">
        <f>IF(Select2=1,Garden!$W36,"")</f>
        <v>0</v>
      </c>
      <c r="X34" s="684">
        <f>IF(Select2=1,Wood!$W36,"")</f>
        <v>2.9489932271799216E-3</v>
      </c>
      <c r="Y34" s="692">
        <f>IF(Select2=1,Textiles!$W36,"")</f>
        <v>8.132533438552894E-4</v>
      </c>
      <c r="Z34" s="686">
        <f>Sludge!W36</f>
        <v>0</v>
      </c>
      <c r="AA34" s="686" t="str">
        <f>IF(Select2=2,MSW!$W36,"")</f>
        <v/>
      </c>
      <c r="AB34" s="693">
        <f>Industry!$W36</f>
        <v>0</v>
      </c>
      <c r="AC34" s="694">
        <f t="shared" si="0"/>
        <v>3.2057349249004372E-2</v>
      </c>
      <c r="AD34" s="695">
        <f>Recovery_OX!R29</f>
        <v>0</v>
      </c>
      <c r="AE34" s="651"/>
      <c r="AF34" s="697">
        <f>(AC34-AD34)*(1-Recovery_OX!U29)</f>
        <v>3.2057349249004372E-2</v>
      </c>
    </row>
    <row r="35" spans="2:32">
      <c r="B35" s="690">
        <f t="shared" si="1"/>
        <v>2018</v>
      </c>
      <c r="C35" s="772">
        <f>IF(Select2=1,Food!$K37,"")</f>
        <v>3.3573839987048132E-2</v>
      </c>
      <c r="D35" s="773">
        <f>IF(Select2=1,Paper!$K37,"")</f>
        <v>3.5375228687448664E-3</v>
      </c>
      <c r="E35" s="765">
        <f>IF(Select2=1,Nappies!$K37,"")</f>
        <v>8.6736310487640616E-3</v>
      </c>
      <c r="F35" s="773">
        <f>IF(Select2=1,Garden!$K37,"")</f>
        <v>0</v>
      </c>
      <c r="G35" s="765">
        <f>IF(Select2=1,Wood!$K37,"")</f>
        <v>0</v>
      </c>
      <c r="H35" s="773">
        <f>IF(Select2=1,Textiles!$K37,"")</f>
        <v>8.3755256273978119E-4</v>
      </c>
      <c r="I35" s="774">
        <f>Sludge!K37</f>
        <v>0</v>
      </c>
      <c r="J35" s="774" t="str">
        <f>IF(Select2=2,MSW!$K37,"")</f>
        <v/>
      </c>
      <c r="K35" s="774">
        <f>Industry!$K37</f>
        <v>0</v>
      </c>
      <c r="L35" s="775">
        <f t="shared" si="3"/>
        <v>4.6622546467296848E-2</v>
      </c>
      <c r="M35" s="776">
        <f>Recovery_OX!C30</f>
        <v>0</v>
      </c>
      <c r="N35" s="770"/>
      <c r="O35" s="777">
        <f>(L35-M35)*(1-Recovery_OX!F30)</f>
        <v>4.6622546467296848E-2</v>
      </c>
      <c r="P35" s="643"/>
      <c r="Q35" s="653"/>
      <c r="S35" s="690">
        <f t="shared" si="2"/>
        <v>2018</v>
      </c>
      <c r="T35" s="691">
        <f>IF(Select2=1,Food!$W37,"")</f>
        <v>2.2462426396330146E-2</v>
      </c>
      <c r="U35" s="692">
        <f>IF(Select2=1,Paper!$W37,"")</f>
        <v>7.3089315469935254E-3</v>
      </c>
      <c r="V35" s="684">
        <f>IF(Select2=1,Nappies!$W37,"")</f>
        <v>0</v>
      </c>
      <c r="W35" s="692">
        <f>IF(Select2=1,Garden!$W37,"")</f>
        <v>0</v>
      </c>
      <c r="X35" s="684">
        <f>IF(Select2=1,Wood!$W37,"")</f>
        <v>3.38095683501324E-3</v>
      </c>
      <c r="Y35" s="692">
        <f>IF(Select2=1,Textiles!$W37,"")</f>
        <v>9.1786582218058243E-4</v>
      </c>
      <c r="Z35" s="686">
        <f>Sludge!W37</f>
        <v>0</v>
      </c>
      <c r="AA35" s="686" t="str">
        <f>IF(Select2=2,MSW!$W37,"")</f>
        <v/>
      </c>
      <c r="AB35" s="693">
        <f>Industry!$W37</f>
        <v>0</v>
      </c>
      <c r="AC35" s="694">
        <f t="shared" si="0"/>
        <v>3.4070180600517495E-2</v>
      </c>
      <c r="AD35" s="695">
        <f>Recovery_OX!R30</f>
        <v>0</v>
      </c>
      <c r="AE35" s="651"/>
      <c r="AF35" s="697">
        <f>(AC35-AD35)*(1-Recovery_OX!U30)</f>
        <v>3.4070180600517495E-2</v>
      </c>
    </row>
    <row r="36" spans="2:32">
      <c r="B36" s="690">
        <f t="shared" si="1"/>
        <v>2019</v>
      </c>
      <c r="C36" s="772">
        <f>IF(Select2=1,Food!$K38,"")</f>
        <v>3.400676145708037E-2</v>
      </c>
      <c r="D36" s="773">
        <f>IF(Select2=1,Paper!$K38,"")</f>
        <v>3.9023411554104381E-3</v>
      </c>
      <c r="E36" s="765">
        <f>IF(Select2=1,Nappies!$K38,"")</f>
        <v>9.2221729020926443E-3</v>
      </c>
      <c r="F36" s="773">
        <f>IF(Select2=1,Garden!$K38,"")</f>
        <v>0</v>
      </c>
      <c r="G36" s="765">
        <f>IF(Select2=1,Wood!$K38,"")</f>
        <v>0</v>
      </c>
      <c r="H36" s="773">
        <f>IF(Select2=1,Textiles!$K38,"")</f>
        <v>9.2392783217782693E-4</v>
      </c>
      <c r="I36" s="774">
        <f>Sludge!K38</f>
        <v>0</v>
      </c>
      <c r="J36" s="774" t="str">
        <f>IF(Select2=2,MSW!$K38,"")</f>
        <v/>
      </c>
      <c r="K36" s="774">
        <f>Industry!$K38</f>
        <v>0</v>
      </c>
      <c r="L36" s="775">
        <f t="shared" si="3"/>
        <v>4.8055203346761277E-2</v>
      </c>
      <c r="M36" s="776">
        <f>Recovery_OX!C31</f>
        <v>0</v>
      </c>
      <c r="N36" s="770"/>
      <c r="O36" s="777">
        <f>(L36-M36)*(1-Recovery_OX!F31)</f>
        <v>4.8055203346761277E-2</v>
      </c>
      <c r="P36" s="643"/>
      <c r="Q36" s="653"/>
      <c r="S36" s="690">
        <f t="shared" si="2"/>
        <v>2019</v>
      </c>
      <c r="T36" s="691">
        <f>IF(Select2=1,Food!$W38,"")</f>
        <v>2.275207055558455E-2</v>
      </c>
      <c r="U36" s="692">
        <f>IF(Select2=1,Paper!$W38,"")</f>
        <v>8.0626883376248727E-3</v>
      </c>
      <c r="V36" s="684">
        <f>IF(Select2=1,Nappies!$W38,"")</f>
        <v>0</v>
      </c>
      <c r="W36" s="692">
        <f>IF(Select2=1,Garden!$W38,"")</f>
        <v>0</v>
      </c>
      <c r="X36" s="684">
        <f>IF(Select2=1,Wood!$W38,"")</f>
        <v>3.7884303525863279E-3</v>
      </c>
      <c r="Y36" s="692">
        <f>IF(Select2=1,Textiles!$W38,"")</f>
        <v>1.0125236517017284E-3</v>
      </c>
      <c r="Z36" s="686">
        <f>Sludge!W38</f>
        <v>0</v>
      </c>
      <c r="AA36" s="686" t="str">
        <f>IF(Select2=2,MSW!$W38,"")</f>
        <v/>
      </c>
      <c r="AB36" s="693">
        <f>Industry!$W38</f>
        <v>0</v>
      </c>
      <c r="AC36" s="694">
        <f t="shared" si="0"/>
        <v>3.561571289749748E-2</v>
      </c>
      <c r="AD36" s="695">
        <f>Recovery_OX!R31</f>
        <v>0</v>
      </c>
      <c r="AE36" s="651"/>
      <c r="AF36" s="697">
        <f>(AC36-AD36)*(1-Recovery_OX!U31)</f>
        <v>3.561571289749748E-2</v>
      </c>
    </row>
    <row r="37" spans="2:32">
      <c r="B37" s="690">
        <f t="shared" si="1"/>
        <v>2020</v>
      </c>
      <c r="C37" s="772">
        <f>IF(Select2=1,Food!$K39,"")</f>
        <v>3.4088857777196752E-2</v>
      </c>
      <c r="D37" s="773">
        <f>IF(Select2=1,Paper!$K39,"")</f>
        <v>4.2315676057751526E-3</v>
      </c>
      <c r="E37" s="765">
        <f>IF(Select2=1,Nappies!$K39,"")</f>
        <v>9.6504992392222912E-3</v>
      </c>
      <c r="F37" s="773">
        <f>IF(Select2=1,Garden!$K39,"")</f>
        <v>0</v>
      </c>
      <c r="G37" s="765">
        <f>IF(Select2=1,Wood!$K39,"")</f>
        <v>0</v>
      </c>
      <c r="H37" s="773">
        <f>IF(Select2=1,Textiles!$K39,"")</f>
        <v>1.0018762914403741E-3</v>
      </c>
      <c r="I37" s="774">
        <f>Sludge!K39</f>
        <v>0</v>
      </c>
      <c r="J37" s="774" t="str">
        <f>IF(Select2=2,MSW!$K39,"")</f>
        <v/>
      </c>
      <c r="K37" s="774">
        <f>Industry!$K39</f>
        <v>0</v>
      </c>
      <c r="L37" s="775">
        <f t="shared" si="3"/>
        <v>4.8972800913634568E-2</v>
      </c>
      <c r="M37" s="776">
        <f>Recovery_OX!C32</f>
        <v>0</v>
      </c>
      <c r="N37" s="770"/>
      <c r="O37" s="777">
        <f>(L37-M37)*(1-Recovery_OX!F32)</f>
        <v>4.8972800913634568E-2</v>
      </c>
      <c r="P37" s="643"/>
      <c r="Q37" s="653"/>
      <c r="S37" s="690">
        <f t="shared" si="2"/>
        <v>2020</v>
      </c>
      <c r="T37" s="691">
        <f>IF(Select2=1,Food!$W39,"")</f>
        <v>2.2806996728722183E-2</v>
      </c>
      <c r="U37" s="692">
        <f>IF(Select2=1,Paper!$W39,"")</f>
        <v>8.742908276394944E-3</v>
      </c>
      <c r="V37" s="684">
        <f>IF(Select2=1,Nappies!$W39,"")</f>
        <v>0</v>
      </c>
      <c r="W37" s="692">
        <f>IF(Select2=1,Garden!$W39,"")</f>
        <v>0</v>
      </c>
      <c r="X37" s="684">
        <f>IF(Select2=1,Wood!$W39,"")</f>
        <v>4.1724124963998348E-3</v>
      </c>
      <c r="Y37" s="692">
        <f>IF(Select2=1,Textiles!$W39,"")</f>
        <v>1.0979466207565744E-3</v>
      </c>
      <c r="Z37" s="686">
        <f>Sludge!W39</f>
        <v>0</v>
      </c>
      <c r="AA37" s="686" t="str">
        <f>IF(Select2=2,MSW!$W39,"")</f>
        <v/>
      </c>
      <c r="AB37" s="693">
        <f>Industry!$W39</f>
        <v>0</v>
      </c>
      <c r="AC37" s="694">
        <f t="shared" si="0"/>
        <v>3.682026412227353E-2</v>
      </c>
      <c r="AD37" s="695">
        <f>Recovery_OX!R32</f>
        <v>0</v>
      </c>
      <c r="AE37" s="651"/>
      <c r="AF37" s="697">
        <f>(AC37-AD37)*(1-Recovery_OX!U32)</f>
        <v>3.682026412227353E-2</v>
      </c>
    </row>
    <row r="38" spans="2:32">
      <c r="B38" s="690">
        <f t="shared" si="1"/>
        <v>2021</v>
      </c>
      <c r="C38" s="772">
        <f>IF(Select2=1,Food!$K40,"")</f>
        <v>3.3939179574269035E-2</v>
      </c>
      <c r="D38" s="773">
        <f>IF(Select2=1,Paper!$K40,"")</f>
        <v>4.5277864977731515E-3</v>
      </c>
      <c r="E38" s="765">
        <f>IF(Select2=1,Nappies!$K40,"")</f>
        <v>9.9779654241544755E-3</v>
      </c>
      <c r="F38" s="773">
        <f>IF(Select2=1,Garden!$K40,"")</f>
        <v>0</v>
      </c>
      <c r="G38" s="765">
        <f>IF(Select2=1,Wood!$K40,"")</f>
        <v>0</v>
      </c>
      <c r="H38" s="773">
        <f>IF(Select2=1,Textiles!$K40,"")</f>
        <v>1.0720098004890067E-3</v>
      </c>
      <c r="I38" s="774">
        <f>Sludge!K40</f>
        <v>0</v>
      </c>
      <c r="J38" s="774" t="str">
        <f>IF(Select2=2,MSW!$K40,"")</f>
        <v/>
      </c>
      <c r="K38" s="774">
        <f>Industry!$K40</f>
        <v>0</v>
      </c>
      <c r="L38" s="775">
        <f t="shared" si="3"/>
        <v>4.9516941296685664E-2</v>
      </c>
      <c r="M38" s="776">
        <f>Recovery_OX!C33</f>
        <v>0</v>
      </c>
      <c r="N38" s="770"/>
      <c r="O38" s="777">
        <f>(L38-M38)*(1-Recovery_OX!F33)</f>
        <v>4.9516941296685664E-2</v>
      </c>
      <c r="P38" s="643"/>
      <c r="Q38" s="653"/>
      <c r="S38" s="690">
        <f t="shared" si="2"/>
        <v>2021</v>
      </c>
      <c r="T38" s="691">
        <f>IF(Select2=1,Food!$W40,"")</f>
        <v>2.2706855201339683E-2</v>
      </c>
      <c r="U38" s="692">
        <f>IF(Select2=1,Paper!$W40,"")</f>
        <v>9.3549307805230429E-3</v>
      </c>
      <c r="V38" s="684">
        <f>IF(Select2=1,Nappies!$W40,"")</f>
        <v>0</v>
      </c>
      <c r="W38" s="692">
        <f>IF(Select2=1,Garden!$W40,"")</f>
        <v>0</v>
      </c>
      <c r="X38" s="684">
        <f>IF(Select2=1,Wood!$W40,"")</f>
        <v>4.5338656447997281E-3</v>
      </c>
      <c r="Y38" s="692">
        <f>IF(Select2=1,Textiles!$W40,"")</f>
        <v>1.1748052608098708E-3</v>
      </c>
      <c r="Z38" s="686">
        <f>Sludge!W40</f>
        <v>0</v>
      </c>
      <c r="AA38" s="686" t="str">
        <f>IF(Select2=2,MSW!$W40,"")</f>
        <v/>
      </c>
      <c r="AB38" s="693">
        <f>Industry!$W40</f>
        <v>0</v>
      </c>
      <c r="AC38" s="694">
        <f t="shared" si="0"/>
        <v>3.7770456887472319E-2</v>
      </c>
      <c r="AD38" s="695">
        <f>Recovery_OX!R33</f>
        <v>0</v>
      </c>
      <c r="AE38" s="651"/>
      <c r="AF38" s="697">
        <f>(AC38-AD38)*(1-Recovery_OX!U33)</f>
        <v>3.7770456887472319E-2</v>
      </c>
    </row>
    <row r="39" spans="2:32">
      <c r="B39" s="690">
        <f t="shared" si="1"/>
        <v>2022</v>
      </c>
      <c r="C39" s="772">
        <f>IF(Select2=1,Food!$K41,"")</f>
        <v>3.3637485353009353E-2</v>
      </c>
      <c r="D39" s="773">
        <f>IF(Select2=1,Paper!$K41,"")</f>
        <v>4.793405110986939E-3</v>
      </c>
      <c r="E39" s="765">
        <f>IF(Select2=1,Nappies!$K41,"")</f>
        <v>1.0220893690553113E-2</v>
      </c>
      <c r="F39" s="773">
        <f>IF(Select2=1,Garden!$K41,"")</f>
        <v>0</v>
      </c>
      <c r="G39" s="765">
        <f>IF(Select2=1,Wood!$K41,"")</f>
        <v>0</v>
      </c>
      <c r="H39" s="773">
        <f>IF(Select2=1,Textiles!$K41,"")</f>
        <v>1.1348983127228592E-3</v>
      </c>
      <c r="I39" s="774">
        <f>Sludge!K41</f>
        <v>0</v>
      </c>
      <c r="J39" s="774" t="str">
        <f>IF(Select2=2,MSW!$K41,"")</f>
        <v/>
      </c>
      <c r="K39" s="774">
        <f>Industry!$K41</f>
        <v>0</v>
      </c>
      <c r="L39" s="775">
        <f t="shared" si="3"/>
        <v>4.9786682467272261E-2</v>
      </c>
      <c r="M39" s="776">
        <f>Recovery_OX!C34</f>
        <v>0</v>
      </c>
      <c r="N39" s="770"/>
      <c r="O39" s="777">
        <f>(L39-M39)*(1-Recovery_OX!F34)</f>
        <v>4.9786682467272261E-2</v>
      </c>
      <c r="P39" s="643"/>
      <c r="Q39" s="653"/>
      <c r="S39" s="690">
        <f t="shared" si="2"/>
        <v>2022</v>
      </c>
      <c r="T39" s="691">
        <f>IF(Select2=1,Food!$W41,"")</f>
        <v>2.2505008041710094E-2</v>
      </c>
      <c r="U39" s="692">
        <f>IF(Select2=1,Paper!$W41,"")</f>
        <v>9.9037295681548374E-3</v>
      </c>
      <c r="V39" s="684">
        <f>IF(Select2=1,Nappies!$W41,"")</f>
        <v>0</v>
      </c>
      <c r="W39" s="692">
        <f>IF(Select2=1,Garden!$W41,"")</f>
        <v>0</v>
      </c>
      <c r="X39" s="684">
        <f>IF(Select2=1,Wood!$W41,"")</f>
        <v>4.8737170938427232E-3</v>
      </c>
      <c r="Y39" s="692">
        <f>IF(Select2=1,Textiles!$W41,"")</f>
        <v>1.2437241783264212E-3</v>
      </c>
      <c r="Z39" s="686">
        <f>Sludge!W41</f>
        <v>0</v>
      </c>
      <c r="AA39" s="686" t="str">
        <f>IF(Select2=2,MSW!$W41,"")</f>
        <v/>
      </c>
      <c r="AB39" s="693">
        <f>Industry!$W41</f>
        <v>0</v>
      </c>
      <c r="AC39" s="694">
        <f t="shared" si="0"/>
        <v>3.8526178882034079E-2</v>
      </c>
      <c r="AD39" s="695">
        <f>Recovery_OX!R34</f>
        <v>0</v>
      </c>
      <c r="AE39" s="651"/>
      <c r="AF39" s="697">
        <f>(AC39-AD39)*(1-Recovery_OX!U34)</f>
        <v>3.8526178882034079E-2</v>
      </c>
    </row>
    <row r="40" spans="2:32">
      <c r="B40" s="690">
        <f t="shared" si="1"/>
        <v>2023</v>
      </c>
      <c r="C40" s="772">
        <f>IF(Select2=1,Food!$K42,"")</f>
        <v>3.3237195471827075E-2</v>
      </c>
      <c r="D40" s="773">
        <f>IF(Select2=1,Paper!$K42,"")</f>
        <v>5.0306657007504127E-3</v>
      </c>
      <c r="E40" s="765">
        <f>IF(Select2=1,Nappies!$K42,"")</f>
        <v>1.0393047351708408E-2</v>
      </c>
      <c r="F40" s="773">
        <f>IF(Select2=1,Garden!$K42,"")</f>
        <v>0</v>
      </c>
      <c r="G40" s="765">
        <f>IF(Select2=1,Wood!$K42,"")</f>
        <v>0</v>
      </c>
      <c r="H40" s="773">
        <f>IF(Select2=1,Textiles!$K42,"")</f>
        <v>1.1910727099965241E-3</v>
      </c>
      <c r="I40" s="774">
        <f>Sludge!K42</f>
        <v>0</v>
      </c>
      <c r="J40" s="774" t="str">
        <f>IF(Select2=2,MSW!$K42,"")</f>
        <v/>
      </c>
      <c r="K40" s="774">
        <f>Industry!$K42</f>
        <v>0</v>
      </c>
      <c r="L40" s="775">
        <f t="shared" si="3"/>
        <v>4.9851981234282416E-2</v>
      </c>
      <c r="M40" s="776">
        <f>Recovery_OX!C35</f>
        <v>0</v>
      </c>
      <c r="N40" s="770"/>
      <c r="O40" s="777">
        <f>(L40-M40)*(1-Recovery_OX!F35)</f>
        <v>4.9851981234282416E-2</v>
      </c>
      <c r="P40" s="643"/>
      <c r="Q40" s="653"/>
      <c r="S40" s="690">
        <f t="shared" si="2"/>
        <v>2023</v>
      </c>
      <c r="T40" s="691">
        <f>IF(Select2=1,Food!$W42,"")</f>
        <v>2.2237195899973517E-2</v>
      </c>
      <c r="U40" s="692">
        <f>IF(Select2=1,Paper!$W42,"")</f>
        <v>1.0393937398244658E-2</v>
      </c>
      <c r="V40" s="684">
        <f>IF(Select2=1,Nappies!$W42,"")</f>
        <v>0</v>
      </c>
      <c r="W40" s="692">
        <f>IF(Select2=1,Garden!$W42,"")</f>
        <v>0</v>
      </c>
      <c r="X40" s="684">
        <f>IF(Select2=1,Wood!$W42,"")</f>
        <v>5.1928602708056467E-3</v>
      </c>
      <c r="Y40" s="692">
        <f>IF(Select2=1,Textiles!$W42,"")</f>
        <v>1.3052851616400267E-3</v>
      </c>
      <c r="Z40" s="686">
        <f>Sludge!W42</f>
        <v>0</v>
      </c>
      <c r="AA40" s="686" t="str">
        <f>IF(Select2=2,MSW!$W42,"")</f>
        <v/>
      </c>
      <c r="AB40" s="693">
        <f>Industry!$W42</f>
        <v>0</v>
      </c>
      <c r="AC40" s="694">
        <f t="shared" si="0"/>
        <v>3.9129278730663852E-2</v>
      </c>
      <c r="AD40" s="695">
        <f>Recovery_OX!R35</f>
        <v>0</v>
      </c>
      <c r="AE40" s="651"/>
      <c r="AF40" s="697">
        <f>(AC40-AD40)*(1-Recovery_OX!U35)</f>
        <v>3.9129278730663852E-2</v>
      </c>
    </row>
    <row r="41" spans="2:32">
      <c r="B41" s="690">
        <f t="shared" si="1"/>
        <v>2024</v>
      </c>
      <c r="C41" s="772">
        <f>IF(Select2=1,Food!$K43,"")</f>
        <v>3.277407546999174E-2</v>
      </c>
      <c r="D41" s="773">
        <f>IF(Select2=1,Paper!$K43,"")</f>
        <v>5.2416566636459411E-3</v>
      </c>
      <c r="E41" s="765">
        <f>IF(Select2=1,Nappies!$K43,"")</f>
        <v>1.0506030877691891E-2</v>
      </c>
      <c r="F41" s="773">
        <f>IF(Select2=1,Garden!$K43,"")</f>
        <v>0</v>
      </c>
      <c r="G41" s="765">
        <f>IF(Select2=1,Wood!$K43,"")</f>
        <v>0</v>
      </c>
      <c r="H41" s="773">
        <f>IF(Select2=1,Textiles!$K43,"")</f>
        <v>1.2410274461904368E-3</v>
      </c>
      <c r="I41" s="774">
        <f>Sludge!K43</f>
        <v>0</v>
      </c>
      <c r="J41" s="774" t="str">
        <f>IF(Select2=2,MSW!$K43,"")</f>
        <v/>
      </c>
      <c r="K41" s="774">
        <f>Industry!$K43</f>
        <v>0</v>
      </c>
      <c r="L41" s="775">
        <f t="shared" si="3"/>
        <v>4.9762790457520009E-2</v>
      </c>
      <c r="M41" s="776">
        <f>Recovery_OX!C36</f>
        <v>0</v>
      </c>
      <c r="N41" s="770"/>
      <c r="O41" s="777">
        <f>(L41-M41)*(1-Recovery_OX!F36)</f>
        <v>4.9762790457520009E-2</v>
      </c>
      <c r="P41" s="643"/>
      <c r="Q41" s="653"/>
      <c r="S41" s="690">
        <f t="shared" si="2"/>
        <v>2024</v>
      </c>
      <c r="T41" s="691">
        <f>IF(Select2=1,Food!$W43,"")</f>
        <v>2.1927347549057816E-2</v>
      </c>
      <c r="U41" s="692">
        <f>IF(Select2=1,Paper!$W43,"")</f>
        <v>1.0829869139764341E-2</v>
      </c>
      <c r="V41" s="684">
        <f>IF(Select2=1,Nappies!$W43,"")</f>
        <v>0</v>
      </c>
      <c r="W41" s="692">
        <f>IF(Select2=1,Garden!$W43,"")</f>
        <v>0</v>
      </c>
      <c r="X41" s="684">
        <f>IF(Select2=1,Wood!$W43,"")</f>
        <v>5.492155906752217E-3</v>
      </c>
      <c r="Y41" s="692">
        <f>IF(Select2=1,Textiles!$W43,"")</f>
        <v>1.3600300780169171E-3</v>
      </c>
      <c r="Z41" s="686">
        <f>Sludge!W43</f>
        <v>0</v>
      </c>
      <c r="AA41" s="686" t="str">
        <f>IF(Select2=2,MSW!$W43,"")</f>
        <v/>
      </c>
      <c r="AB41" s="693">
        <f>Industry!$W43</f>
        <v>0</v>
      </c>
      <c r="AC41" s="694">
        <f t="shared" si="0"/>
        <v>3.9609402673591289E-2</v>
      </c>
      <c r="AD41" s="695">
        <f>Recovery_OX!R36</f>
        <v>0</v>
      </c>
      <c r="AE41" s="651"/>
      <c r="AF41" s="697">
        <f>(AC41-AD41)*(1-Recovery_OX!U36)</f>
        <v>3.9609402673591289E-2</v>
      </c>
    </row>
    <row r="42" spans="2:32">
      <c r="B42" s="690">
        <f t="shared" si="1"/>
        <v>2025</v>
      </c>
      <c r="C42" s="772">
        <f>IF(Select2=1,Food!$K44,"")</f>
        <v>3.2272056692449751E-2</v>
      </c>
      <c r="D42" s="773">
        <f>IF(Select2=1,Paper!$K44,"")</f>
        <v>5.428322949014075E-3</v>
      </c>
      <c r="E42" s="765">
        <f>IF(Select2=1,Nappies!$K44,"")</f>
        <v>1.0569627429117087E-2</v>
      </c>
      <c r="F42" s="773">
        <f>IF(Select2=1,Garden!$K44,"")</f>
        <v>0</v>
      </c>
      <c r="G42" s="765">
        <f>IF(Select2=1,Wood!$K44,"")</f>
        <v>0</v>
      </c>
      <c r="H42" s="773">
        <f>IF(Select2=1,Textiles!$K44,"")</f>
        <v>1.2852230122653682E-3</v>
      </c>
      <c r="I42" s="774">
        <f>Sludge!K44</f>
        <v>0</v>
      </c>
      <c r="J42" s="774" t="str">
        <f>IF(Select2=2,MSW!$K44,"")</f>
        <v/>
      </c>
      <c r="K42" s="774">
        <f>Industry!$K44</f>
        <v>0</v>
      </c>
      <c r="L42" s="775">
        <f t="shared" si="3"/>
        <v>4.9555230082846284E-2</v>
      </c>
      <c r="M42" s="776">
        <f>Recovery_OX!C37</f>
        <v>0</v>
      </c>
      <c r="N42" s="770"/>
      <c r="O42" s="777">
        <f>(L42-M42)*(1-Recovery_OX!F37)</f>
        <v>4.9555230082846284E-2</v>
      </c>
      <c r="P42" s="643"/>
      <c r="Q42" s="653"/>
      <c r="S42" s="690">
        <f t="shared" si="2"/>
        <v>2025</v>
      </c>
      <c r="T42" s="691">
        <f>IF(Select2=1,Food!$W44,"")</f>
        <v>2.1591474147490911E-2</v>
      </c>
      <c r="U42" s="692">
        <f>IF(Select2=1,Paper!$W44,"")</f>
        <v>1.1215543283086932E-2</v>
      </c>
      <c r="V42" s="684">
        <f>IF(Select2=1,Nappies!$W44,"")</f>
        <v>0</v>
      </c>
      <c r="W42" s="692">
        <f>IF(Select2=1,Garden!$W44,"")</f>
        <v>0</v>
      </c>
      <c r="X42" s="684">
        <f>IF(Select2=1,Wood!$W44,"")</f>
        <v>5.772433169523675E-3</v>
      </c>
      <c r="Y42" s="692">
        <f>IF(Select2=1,Textiles!$W44,"")</f>
        <v>1.4084635750853357E-3</v>
      </c>
      <c r="Z42" s="686">
        <f>Sludge!W44</f>
        <v>0</v>
      </c>
      <c r="AA42" s="686" t="str">
        <f>IF(Select2=2,MSW!$W44,"")</f>
        <v/>
      </c>
      <c r="AB42" s="693">
        <f>Industry!$W44</f>
        <v>0</v>
      </c>
      <c r="AC42" s="694">
        <f t="shared" si="0"/>
        <v>3.9987914175186851E-2</v>
      </c>
      <c r="AD42" s="695">
        <f>Recovery_OX!R37</f>
        <v>0</v>
      </c>
      <c r="AE42" s="651"/>
      <c r="AF42" s="697">
        <f>(AC42-AD42)*(1-Recovery_OX!U37)</f>
        <v>3.9987914175186851E-2</v>
      </c>
    </row>
    <row r="43" spans="2:32">
      <c r="B43" s="690">
        <f t="shared" si="1"/>
        <v>2026</v>
      </c>
      <c r="C43" s="772">
        <f>IF(Select2=1,Food!$K45,"")</f>
        <v>3.1747137986989277E-2</v>
      </c>
      <c r="D43" s="773">
        <f>IF(Select2=1,Paper!$K45,"")</f>
        <v>5.5924757674037321E-3</v>
      </c>
      <c r="E43" s="765">
        <f>IF(Select2=1,Nappies!$K45,"")</f>
        <v>1.0592083625092549E-2</v>
      </c>
      <c r="F43" s="773">
        <f>IF(Select2=1,Garden!$K45,"")</f>
        <v>0</v>
      </c>
      <c r="G43" s="765">
        <f>IF(Select2=1,Wood!$K45,"")</f>
        <v>0</v>
      </c>
      <c r="H43" s="773">
        <f>IF(Select2=1,Textiles!$K45,"")</f>
        <v>1.3240882348588257E-3</v>
      </c>
      <c r="I43" s="774">
        <f>Sludge!K45</f>
        <v>0</v>
      </c>
      <c r="J43" s="774" t="str">
        <f>IF(Select2=2,MSW!$K45,"")</f>
        <v/>
      </c>
      <c r="K43" s="774">
        <f>Industry!$K45</f>
        <v>0</v>
      </c>
      <c r="L43" s="775">
        <f t="shared" si="3"/>
        <v>4.9255785614344384E-2</v>
      </c>
      <c r="M43" s="776">
        <f>Recovery_OX!C38</f>
        <v>0</v>
      </c>
      <c r="N43" s="770"/>
      <c r="O43" s="777">
        <f>(L43-M43)*(1-Recovery_OX!F38)</f>
        <v>4.9255785614344384E-2</v>
      </c>
      <c r="P43" s="643"/>
      <c r="Q43" s="653"/>
      <c r="S43" s="690">
        <f t="shared" si="2"/>
        <v>2026</v>
      </c>
      <c r="T43" s="691">
        <f>IF(Select2=1,Food!$W45,"")</f>
        <v>2.1240279652312181E-2</v>
      </c>
      <c r="U43" s="692">
        <f>IF(Select2=1,Paper!$W45,"")</f>
        <v>1.1554701998768041E-2</v>
      </c>
      <c r="V43" s="684">
        <f>IF(Select2=1,Nappies!$W45,"")</f>
        <v>0</v>
      </c>
      <c r="W43" s="692">
        <f>IF(Select2=1,Garden!$W45,"")</f>
        <v>0</v>
      </c>
      <c r="X43" s="684">
        <f>IF(Select2=1,Wood!$W45,"")</f>
        <v>6.0344907584742521E-3</v>
      </c>
      <c r="Y43" s="692">
        <f>IF(Select2=1,Textiles!$W45,"")</f>
        <v>1.451055599845289E-3</v>
      </c>
      <c r="Z43" s="686">
        <f>Sludge!W45</f>
        <v>0</v>
      </c>
      <c r="AA43" s="686" t="str">
        <f>IF(Select2=2,MSW!$W45,"")</f>
        <v/>
      </c>
      <c r="AB43" s="693">
        <f>Industry!$W45</f>
        <v>0</v>
      </c>
      <c r="AC43" s="694">
        <f t="shared" si="0"/>
        <v>4.0280528009399762E-2</v>
      </c>
      <c r="AD43" s="695">
        <f>Recovery_OX!R38</f>
        <v>0</v>
      </c>
      <c r="AE43" s="651"/>
      <c r="AF43" s="697">
        <f>(AC43-AD43)*(1-Recovery_OX!U38)</f>
        <v>4.0280528009399762E-2</v>
      </c>
    </row>
    <row r="44" spans="2:32">
      <c r="B44" s="690">
        <f t="shared" si="1"/>
        <v>2027</v>
      </c>
      <c r="C44" s="772">
        <f>IF(Select2=1,Food!$K46,"")</f>
        <v>3.1210001104882805E-2</v>
      </c>
      <c r="D44" s="773">
        <f>IF(Select2=1,Paper!$K46,"")</f>
        <v>5.7358016434493481E-3</v>
      </c>
      <c r="E44" s="765">
        <f>IF(Select2=1,Nappies!$K46,"")</f>
        <v>1.0580349794378666E-2</v>
      </c>
      <c r="F44" s="773">
        <f>IF(Select2=1,Garden!$K46,"")</f>
        <v>0</v>
      </c>
      <c r="G44" s="765">
        <f>IF(Select2=1,Wood!$K46,"")</f>
        <v>0</v>
      </c>
      <c r="H44" s="773">
        <f>IF(Select2=1,Textiles!$K46,"")</f>
        <v>1.358022419666378E-3</v>
      </c>
      <c r="I44" s="774">
        <f>Sludge!K46</f>
        <v>0</v>
      </c>
      <c r="J44" s="774" t="str">
        <f>IF(Select2=2,MSW!$K46,"")</f>
        <v/>
      </c>
      <c r="K44" s="774">
        <f>Industry!$K46</f>
        <v>0</v>
      </c>
      <c r="L44" s="775">
        <f t="shared" si="3"/>
        <v>4.8884174962377201E-2</v>
      </c>
      <c r="M44" s="776">
        <f>Recovery_OX!C39</f>
        <v>0</v>
      </c>
      <c r="N44" s="770"/>
      <c r="O44" s="777">
        <f>(L44-M44)*(1-Recovery_OX!F39)</f>
        <v>4.8884174962377201E-2</v>
      </c>
      <c r="P44" s="643"/>
      <c r="Q44" s="653"/>
      <c r="S44" s="690">
        <f t="shared" si="2"/>
        <v>2027</v>
      </c>
      <c r="T44" s="691">
        <f>IF(Select2=1,Food!$W46,"")</f>
        <v>2.0880910641090187E-2</v>
      </c>
      <c r="U44" s="692">
        <f>IF(Select2=1,Paper!$W46,"")</f>
        <v>1.1850829841837496E-2</v>
      </c>
      <c r="V44" s="684">
        <f>IF(Select2=1,Nappies!$W46,"")</f>
        <v>0</v>
      </c>
      <c r="W44" s="692">
        <f>IF(Select2=1,Garden!$W46,"")</f>
        <v>0</v>
      </c>
      <c r="X44" s="684">
        <f>IF(Select2=1,Wood!$W46,"")</f>
        <v>6.2790979622285139E-3</v>
      </c>
      <c r="Y44" s="692">
        <f>IF(Select2=1,Textiles!$W46,"")</f>
        <v>1.4882437475795931E-3</v>
      </c>
      <c r="Z44" s="686">
        <f>Sludge!W46</f>
        <v>0</v>
      </c>
      <c r="AA44" s="686" t="str">
        <f>IF(Select2=2,MSW!$W46,"")</f>
        <v/>
      </c>
      <c r="AB44" s="693">
        <f>Industry!$W46</f>
        <v>0</v>
      </c>
      <c r="AC44" s="694">
        <f t="shared" si="0"/>
        <v>4.0499082192735791E-2</v>
      </c>
      <c r="AD44" s="695">
        <f>Recovery_OX!R39</f>
        <v>0</v>
      </c>
      <c r="AE44" s="651"/>
      <c r="AF44" s="697">
        <f>(AC44-AD44)*(1-Recovery_OX!U39)</f>
        <v>4.0499082192735791E-2</v>
      </c>
    </row>
    <row r="45" spans="2:32">
      <c r="B45" s="690">
        <f t="shared" si="1"/>
        <v>2028</v>
      </c>
      <c r="C45" s="772">
        <f>IF(Select2=1,Food!$K47,"")</f>
        <v>3.0667763870366502E-2</v>
      </c>
      <c r="D45" s="773">
        <f>IF(Select2=1,Paper!$K47,"")</f>
        <v>5.8598708574527716E-3</v>
      </c>
      <c r="E45" s="765">
        <f>IF(Select2=1,Nappies!$K47,"")</f>
        <v>1.0540282669154102E-2</v>
      </c>
      <c r="F45" s="773">
        <f>IF(Select2=1,Garden!$K47,"")</f>
        <v>0</v>
      </c>
      <c r="G45" s="765">
        <f>IF(Select2=1,Wood!$K47,"")</f>
        <v>0</v>
      </c>
      <c r="H45" s="773">
        <f>IF(Select2=1,Textiles!$K47,"")</f>
        <v>1.3873973500912228E-3</v>
      </c>
      <c r="I45" s="774">
        <f>Sludge!K47</f>
        <v>0</v>
      </c>
      <c r="J45" s="774" t="str">
        <f>IF(Select2=2,MSW!$K47,"")</f>
        <v/>
      </c>
      <c r="K45" s="774">
        <f>Industry!$K47</f>
        <v>0</v>
      </c>
      <c r="L45" s="775">
        <f t="shared" si="3"/>
        <v>4.8455314747064597E-2</v>
      </c>
      <c r="M45" s="776">
        <f>Recovery_OX!C40</f>
        <v>0</v>
      </c>
      <c r="N45" s="770"/>
      <c r="O45" s="777">
        <f>(L45-M45)*(1-Recovery_OX!F40)</f>
        <v>4.8455314747064597E-2</v>
      </c>
      <c r="P45" s="643"/>
      <c r="Q45" s="653"/>
      <c r="S45" s="690">
        <f t="shared" si="2"/>
        <v>2028</v>
      </c>
      <c r="T45" s="691">
        <f>IF(Select2=1,Food!$W47,"")</f>
        <v>2.0518129262065005E-2</v>
      </c>
      <c r="U45" s="692">
        <f>IF(Select2=1,Paper!$W47,"")</f>
        <v>1.2107171193084238E-2</v>
      </c>
      <c r="V45" s="684">
        <f>IF(Select2=1,Nappies!$W47,"")</f>
        <v>0</v>
      </c>
      <c r="W45" s="692">
        <f>IF(Select2=1,Garden!$W47,"")</f>
        <v>0</v>
      </c>
      <c r="X45" s="684">
        <f>IF(Select2=1,Wood!$W47,"")</f>
        <v>6.5069956806951251E-3</v>
      </c>
      <c r="Y45" s="692">
        <f>IF(Select2=1,Textiles!$W47,"")</f>
        <v>1.5204354521547656E-3</v>
      </c>
      <c r="Z45" s="686">
        <f>Sludge!W47</f>
        <v>0</v>
      </c>
      <c r="AA45" s="686" t="str">
        <f>IF(Select2=2,MSW!$W47,"")</f>
        <v/>
      </c>
      <c r="AB45" s="693">
        <f>Industry!$W47</f>
        <v>0</v>
      </c>
      <c r="AC45" s="694">
        <f t="shared" si="0"/>
        <v>4.0652731587999133E-2</v>
      </c>
      <c r="AD45" s="695">
        <f>Recovery_OX!R40</f>
        <v>0</v>
      </c>
      <c r="AE45" s="651"/>
      <c r="AF45" s="697">
        <f>(AC45-AD45)*(1-Recovery_OX!U40)</f>
        <v>4.0652731587999133E-2</v>
      </c>
    </row>
    <row r="46" spans="2:32">
      <c r="B46" s="690">
        <f t="shared" si="1"/>
        <v>2029</v>
      </c>
      <c r="C46" s="772">
        <f>IF(Select2=1,Food!$K48,"")</f>
        <v>3.0125155378498185E-2</v>
      </c>
      <c r="D46" s="773">
        <f>IF(Select2=1,Paper!$K48,"")</f>
        <v>5.9661453169558513E-3</v>
      </c>
      <c r="E46" s="765">
        <f>IF(Select2=1,Nappies!$K48,"")</f>
        <v>1.0476816392802827E-2</v>
      </c>
      <c r="F46" s="773">
        <f>IF(Select2=1,Garden!$K48,"")</f>
        <v>0</v>
      </c>
      <c r="G46" s="765">
        <f>IF(Select2=1,Wood!$K48,"")</f>
        <v>0</v>
      </c>
      <c r="H46" s="773">
        <f>IF(Select2=1,Textiles!$K48,"")</f>
        <v>1.4125591509369572E-3</v>
      </c>
      <c r="I46" s="774">
        <f>Sludge!K48</f>
        <v>0</v>
      </c>
      <c r="J46" s="774" t="str">
        <f>IF(Select2=2,MSW!$K48,"")</f>
        <v/>
      </c>
      <c r="K46" s="774">
        <f>Industry!$K48</f>
        <v>0</v>
      </c>
      <c r="L46" s="775">
        <f t="shared" si="3"/>
        <v>4.7980676239193817E-2</v>
      </c>
      <c r="M46" s="776">
        <f>Recovery_OX!C41</f>
        <v>0</v>
      </c>
      <c r="N46" s="770"/>
      <c r="O46" s="777">
        <f>(L46-M46)*(1-Recovery_OX!F41)</f>
        <v>4.7980676239193817E-2</v>
      </c>
      <c r="P46" s="643"/>
      <c r="Q46" s="653"/>
      <c r="S46" s="690">
        <f t="shared" si="2"/>
        <v>2029</v>
      </c>
      <c r="T46" s="691">
        <f>IF(Select2=1,Food!$W48,"")</f>
        <v>2.0155099494980941E-2</v>
      </c>
      <c r="U46" s="692">
        <f>IF(Select2=1,Paper!$W48,"")</f>
        <v>1.2326746522636055E-2</v>
      </c>
      <c r="V46" s="684">
        <f>IF(Select2=1,Nappies!$W48,"")</f>
        <v>0</v>
      </c>
      <c r="W46" s="692">
        <f>IF(Select2=1,Garden!$W48,"")</f>
        <v>0</v>
      </c>
      <c r="X46" s="684">
        <f>IF(Select2=1,Wood!$W48,"")</f>
        <v>6.7188974125305259E-3</v>
      </c>
      <c r="Y46" s="692">
        <f>IF(Select2=1,Textiles!$W48,"")</f>
        <v>1.5480100284240633E-3</v>
      </c>
      <c r="Z46" s="686">
        <f>Sludge!W48</f>
        <v>0</v>
      </c>
      <c r="AA46" s="686" t="str">
        <f>IF(Select2=2,MSW!$W48,"")</f>
        <v/>
      </c>
      <c r="AB46" s="693">
        <f>Industry!$W48</f>
        <v>0</v>
      </c>
      <c r="AC46" s="694">
        <f t="shared" si="0"/>
        <v>4.0748753458571589E-2</v>
      </c>
      <c r="AD46" s="695">
        <f>Recovery_OX!R41</f>
        <v>0</v>
      </c>
      <c r="AE46" s="651"/>
      <c r="AF46" s="697">
        <f>(AC46-AD46)*(1-Recovery_OX!U41)</f>
        <v>4.0748753458571589E-2</v>
      </c>
    </row>
    <row r="47" spans="2:32">
      <c r="B47" s="690">
        <f t="shared" si="1"/>
        <v>2030</v>
      </c>
      <c r="C47" s="772">
        <f>IF(Select2=1,Food!$K49,"")</f>
        <v>2.9585303766292773E-2</v>
      </c>
      <c r="D47" s="773">
        <f>IF(Select2=1,Paper!$K49,"")</f>
        <v>6.05598589680001E-3</v>
      </c>
      <c r="E47" s="765">
        <f>IF(Select2=1,Nappies!$K49,"")</f>
        <v>1.0394106795229521E-2</v>
      </c>
      <c r="F47" s="773">
        <f>IF(Select2=1,Garden!$K49,"")</f>
        <v>0</v>
      </c>
      <c r="G47" s="765">
        <f>IF(Select2=1,Wood!$K49,"")</f>
        <v>0</v>
      </c>
      <c r="H47" s="773">
        <f>IF(Select2=1,Textiles!$K49,"")</f>
        <v>1.433830026258026E-3</v>
      </c>
      <c r="I47" s="774">
        <f>Sludge!K49</f>
        <v>0</v>
      </c>
      <c r="J47" s="774" t="str">
        <f>IF(Select2=2,MSW!$K49,"")</f>
        <v/>
      </c>
      <c r="K47" s="774">
        <f>Industry!$K49</f>
        <v>0</v>
      </c>
      <c r="L47" s="775">
        <f t="shared" si="3"/>
        <v>4.7469226484580331E-2</v>
      </c>
      <c r="M47" s="776">
        <f>Recovery_OX!C42</f>
        <v>0</v>
      </c>
      <c r="N47" s="770"/>
      <c r="O47" s="777">
        <f>(L47-M47)*(1-Recovery_OX!F42)</f>
        <v>4.7469226484580331E-2</v>
      </c>
      <c r="P47" s="643"/>
      <c r="Q47" s="653"/>
      <c r="S47" s="690">
        <f t="shared" si="2"/>
        <v>2030</v>
      </c>
      <c r="T47" s="691">
        <f>IF(Select2=1,Food!$W49,"")</f>
        <v>1.9793914205815857E-2</v>
      </c>
      <c r="U47" s="692">
        <f>IF(Select2=1,Paper!$W49,"")</f>
        <v>1.2512367555371919E-2</v>
      </c>
      <c r="V47" s="684">
        <f>IF(Select2=1,Nappies!$W49,"")</f>
        <v>0</v>
      </c>
      <c r="W47" s="692">
        <f>IF(Select2=1,Garden!$W49,"")</f>
        <v>0</v>
      </c>
      <c r="X47" s="684">
        <f>IF(Select2=1,Wood!$W49,"")</f>
        <v>6.9154902092062962E-3</v>
      </c>
      <c r="Y47" s="692">
        <f>IF(Select2=1,Textiles!$W49,"")</f>
        <v>1.571320576721125E-3</v>
      </c>
      <c r="Z47" s="686">
        <f>Sludge!W49</f>
        <v>0</v>
      </c>
      <c r="AA47" s="686" t="str">
        <f>IF(Select2=2,MSW!$W49,"")</f>
        <v/>
      </c>
      <c r="AB47" s="693">
        <f>Industry!$W49</f>
        <v>0</v>
      </c>
      <c r="AC47" s="694">
        <f t="shared" si="0"/>
        <v>4.079309254711519E-2</v>
      </c>
      <c r="AD47" s="695">
        <f>Recovery_OX!R42</f>
        <v>0</v>
      </c>
      <c r="AE47" s="651"/>
      <c r="AF47" s="697">
        <f>(AC47-AD47)*(1-Recovery_OX!U42)</f>
        <v>4.079309254711519E-2</v>
      </c>
    </row>
    <row r="48" spans="2:32">
      <c r="B48" s="690">
        <f t="shared" si="1"/>
        <v>2031</v>
      </c>
      <c r="C48" s="691">
        <f>IF(Select2=1,Food!$K50,"")</f>
        <v>2.9050659495370029E-2</v>
      </c>
      <c r="D48" s="692">
        <f>IF(Select2=1,Paper!$K50,"")</f>
        <v>6.1306800372106143E-3</v>
      </c>
      <c r="E48" s="684">
        <f>IF(Select2=1,Nappies!$K50,"")</f>
        <v>1.0295718557813773E-2</v>
      </c>
      <c r="F48" s="692">
        <f>IF(Select2=1,Garden!$K50,"")</f>
        <v>0</v>
      </c>
      <c r="G48" s="684">
        <f>IF(Select2=1,Wood!$K50,"")</f>
        <v>0</v>
      </c>
      <c r="H48" s="692">
        <f>IF(Select2=1,Textiles!$K50,"")</f>
        <v>1.4515147935496491E-3</v>
      </c>
      <c r="I48" s="693">
        <f>Sludge!K50</f>
        <v>0</v>
      </c>
      <c r="J48" s="693" t="str">
        <f>IF(Select2=2,MSW!$K50,"")</f>
        <v/>
      </c>
      <c r="K48" s="693">
        <f>Industry!$K50</f>
        <v>0</v>
      </c>
      <c r="L48" s="694">
        <f t="shared" si="3"/>
        <v>4.6928572883944066E-2</v>
      </c>
      <c r="M48" s="695">
        <f>Recovery_OX!C43</f>
        <v>0</v>
      </c>
      <c r="N48" s="651"/>
      <c r="O48" s="696">
        <f>(L48-M48)*(1-Recovery_OX!F43)</f>
        <v>4.6928572883944066E-2</v>
      </c>
      <c r="P48" s="643"/>
      <c r="Q48" s="653"/>
      <c r="S48" s="690">
        <f t="shared" si="2"/>
        <v>2031</v>
      </c>
      <c r="T48" s="691">
        <f>IF(Select2=1,Food!$W50,"")</f>
        <v>1.9436212864877359E-2</v>
      </c>
      <c r="U48" s="692">
        <f>IF(Select2=1,Paper!$W50,"")</f>
        <v>1.2666694291757465E-2</v>
      </c>
      <c r="V48" s="684">
        <f>IF(Select2=1,Nappies!$W50,"")</f>
        <v>0</v>
      </c>
      <c r="W48" s="692">
        <f>IF(Select2=1,Garden!$W50,"")</f>
        <v>0</v>
      </c>
      <c r="X48" s="684">
        <f>IF(Select2=1,Wood!$W50,"")</f>
        <v>7.0974535940634426E-3</v>
      </c>
      <c r="Y48" s="692">
        <f>IF(Select2=1,Textiles!$W50,"")</f>
        <v>1.5907011436160543E-3</v>
      </c>
      <c r="Z48" s="686">
        <f>Sludge!W50</f>
        <v>0</v>
      </c>
      <c r="AA48" s="686" t="str">
        <f>IF(Select2=2,MSW!$W50,"")</f>
        <v/>
      </c>
      <c r="AB48" s="693">
        <f>Industry!$W50</f>
        <v>0</v>
      </c>
      <c r="AC48" s="694">
        <f t="shared" si="0"/>
        <v>4.0791061894314321E-2</v>
      </c>
      <c r="AD48" s="695">
        <f>Recovery_OX!R43</f>
        <v>0</v>
      </c>
      <c r="AE48" s="651"/>
      <c r="AF48" s="697">
        <f>(AC48-AD48)*(1-Recovery_OX!U43)</f>
        <v>4.0791061894314321E-2</v>
      </c>
    </row>
    <row r="49" spans="2:32">
      <c r="B49" s="690">
        <f t="shared" si="1"/>
        <v>2032</v>
      </c>
      <c r="C49" s="691">
        <f>IF(Select2=1,Food!$K51,"")</f>
        <v>1.9473239410302118E-2</v>
      </c>
      <c r="D49" s="692">
        <f>IF(Select2=1,Paper!$K51,"")</f>
        <v>5.7162081785159455E-3</v>
      </c>
      <c r="E49" s="684">
        <f>IF(Select2=1,Nappies!$K51,"")</f>
        <v>8.6861355088059394E-3</v>
      </c>
      <c r="F49" s="692">
        <f>IF(Select2=1,Garden!$K51,"")</f>
        <v>0</v>
      </c>
      <c r="G49" s="684">
        <f>IF(Select2=1,Wood!$K51,"")</f>
        <v>0</v>
      </c>
      <c r="H49" s="692">
        <f>IF(Select2=1,Textiles!$K51,"")</f>
        <v>1.3533834230077513E-3</v>
      </c>
      <c r="I49" s="693">
        <f>Sludge!K51</f>
        <v>0</v>
      </c>
      <c r="J49" s="693" t="str">
        <f>IF(Select2=2,MSW!$K51,"")</f>
        <v/>
      </c>
      <c r="K49" s="693">
        <f>Industry!$K51</f>
        <v>0</v>
      </c>
      <c r="L49" s="694">
        <f t="shared" si="3"/>
        <v>3.522896652063176E-2</v>
      </c>
      <c r="M49" s="695">
        <f>Recovery_OX!C44</f>
        <v>0</v>
      </c>
      <c r="N49" s="651"/>
      <c r="O49" s="696">
        <f>(L49-M49)*(1-Recovery_OX!F44)</f>
        <v>3.522896652063176E-2</v>
      </c>
      <c r="P49" s="643"/>
      <c r="Q49" s="653"/>
      <c r="S49" s="690">
        <f t="shared" si="2"/>
        <v>2032</v>
      </c>
      <c r="T49" s="691">
        <f>IF(Select2=1,Food!$W51,"")</f>
        <v>1.3028483102343075E-2</v>
      </c>
      <c r="U49" s="692">
        <f>IF(Select2=1,Paper!$W51,"")</f>
        <v>1.1810347476272614E-2</v>
      </c>
      <c r="V49" s="684">
        <f>IF(Select2=1,Nappies!$W51,"")</f>
        <v>0</v>
      </c>
      <c r="W49" s="692">
        <f>IF(Select2=1,Garden!$W51,"")</f>
        <v>0</v>
      </c>
      <c r="X49" s="684">
        <f>IF(Select2=1,Wood!$W51,"")</f>
        <v>6.8533396320643912E-3</v>
      </c>
      <c r="Y49" s="692">
        <f>IF(Select2=1,Textiles!$W51,"")</f>
        <v>1.4831599156249332E-3</v>
      </c>
      <c r="Z49" s="686">
        <f>Sludge!W51</f>
        <v>0</v>
      </c>
      <c r="AA49" s="686" t="str">
        <f>IF(Select2=2,MSW!$W51,"")</f>
        <v/>
      </c>
      <c r="AB49" s="693">
        <f>Industry!$W51</f>
        <v>0</v>
      </c>
      <c r="AC49" s="694">
        <f t="shared" ref="AC49:AC80" si="4">SUM(T49:AA49)</f>
        <v>3.3175330126305018E-2</v>
      </c>
      <c r="AD49" s="695">
        <f>Recovery_OX!R44</f>
        <v>0</v>
      </c>
      <c r="AE49" s="651"/>
      <c r="AF49" s="697">
        <f>(AC49-AD49)*(1-Recovery_OX!U44)</f>
        <v>3.3175330126305018E-2</v>
      </c>
    </row>
    <row r="50" spans="2:32">
      <c r="B50" s="690">
        <f t="shared" si="1"/>
        <v>2033</v>
      </c>
      <c r="C50" s="691">
        <f>IF(Select2=1,Food!$K52,"")</f>
        <v>1.3053302737976741E-2</v>
      </c>
      <c r="D50" s="692">
        <f>IF(Select2=1,Paper!$K52,"")</f>
        <v>5.3297571789441053E-3</v>
      </c>
      <c r="E50" s="684">
        <f>IF(Select2=1,Nappies!$K52,"")</f>
        <v>7.3281869209680991E-3</v>
      </c>
      <c r="F50" s="692">
        <f>IF(Select2=1,Garden!$K52,"")</f>
        <v>0</v>
      </c>
      <c r="G50" s="684">
        <f>IF(Select2=1,Wood!$K52,"")</f>
        <v>0</v>
      </c>
      <c r="H50" s="692">
        <f>IF(Select2=1,Textiles!$K52,"")</f>
        <v>1.2618863395755849E-3</v>
      </c>
      <c r="I50" s="693">
        <f>Sludge!K52</f>
        <v>0</v>
      </c>
      <c r="J50" s="693" t="str">
        <f>IF(Select2=2,MSW!$K52,"")</f>
        <v/>
      </c>
      <c r="K50" s="693">
        <f>Industry!$K52</f>
        <v>0</v>
      </c>
      <c r="L50" s="694">
        <f t="shared" si="3"/>
        <v>2.6973133177464532E-2</v>
      </c>
      <c r="M50" s="695">
        <f>Recovery_OX!C45</f>
        <v>0</v>
      </c>
      <c r="N50" s="651"/>
      <c r="O50" s="696">
        <f>(L50-M50)*(1-Recovery_OX!F45)</f>
        <v>2.6973133177464532E-2</v>
      </c>
      <c r="P50" s="643"/>
      <c r="Q50" s="653"/>
      <c r="S50" s="690">
        <f t="shared" si="2"/>
        <v>2033</v>
      </c>
      <c r="T50" s="691">
        <f>IF(Select2=1,Food!$W52,"")</f>
        <v>8.7332533929371584E-3</v>
      </c>
      <c r="U50" s="692">
        <f>IF(Select2=1,Paper!$W52,"")</f>
        <v>1.1011894997818399E-2</v>
      </c>
      <c r="V50" s="684">
        <f>IF(Select2=1,Nappies!$W52,"")</f>
        <v>0</v>
      </c>
      <c r="W50" s="692">
        <f>IF(Select2=1,Garden!$W52,"")</f>
        <v>0</v>
      </c>
      <c r="X50" s="684">
        <f>IF(Select2=1,Wood!$W52,"")</f>
        <v>6.6176218681740142E-3</v>
      </c>
      <c r="Y50" s="692">
        <f>IF(Select2=1,Textiles!$W52,"")</f>
        <v>1.3828891392609155E-3</v>
      </c>
      <c r="Z50" s="686">
        <f>Sludge!W52</f>
        <v>0</v>
      </c>
      <c r="AA50" s="686" t="str">
        <f>IF(Select2=2,MSW!$W52,"")</f>
        <v/>
      </c>
      <c r="AB50" s="693">
        <f>Industry!$W52</f>
        <v>0</v>
      </c>
      <c r="AC50" s="694">
        <f t="shared" si="4"/>
        <v>2.774565939819049E-2</v>
      </c>
      <c r="AD50" s="695">
        <f>Recovery_OX!R45</f>
        <v>0</v>
      </c>
      <c r="AE50" s="651"/>
      <c r="AF50" s="697">
        <f>(AC50-AD50)*(1-Recovery_OX!U45)</f>
        <v>2.774565939819049E-2</v>
      </c>
    </row>
    <row r="51" spans="2:32">
      <c r="B51" s="690">
        <f t="shared" si="1"/>
        <v>2034</v>
      </c>
      <c r="C51" s="691">
        <f>IF(Select2=1,Food!$K53,"")</f>
        <v>8.7498904922377069E-3</v>
      </c>
      <c r="D51" s="692">
        <f>IF(Select2=1,Paper!$K53,"")</f>
        <v>4.9694326552468448E-3</v>
      </c>
      <c r="E51" s="684">
        <f>IF(Select2=1,Nappies!$K53,"")</f>
        <v>6.1825334746625701E-3</v>
      </c>
      <c r="F51" s="692">
        <f>IF(Select2=1,Garden!$K53,"")</f>
        <v>0</v>
      </c>
      <c r="G51" s="684">
        <f>IF(Select2=1,Wood!$K53,"")</f>
        <v>0</v>
      </c>
      <c r="H51" s="692">
        <f>IF(Select2=1,Textiles!$K53,"")</f>
        <v>1.1765750244440143E-3</v>
      </c>
      <c r="I51" s="693">
        <f>Sludge!K53</f>
        <v>0</v>
      </c>
      <c r="J51" s="693" t="str">
        <f>IF(Select2=2,MSW!$K53,"")</f>
        <v/>
      </c>
      <c r="K51" s="693">
        <f>Industry!$K53</f>
        <v>0</v>
      </c>
      <c r="L51" s="694">
        <f t="shared" si="3"/>
        <v>2.1078431646591136E-2</v>
      </c>
      <c r="M51" s="695">
        <f>Recovery_OX!C46</f>
        <v>0</v>
      </c>
      <c r="N51" s="651"/>
      <c r="O51" s="696">
        <f>(L51-M51)*(1-Recovery_OX!F46)</f>
        <v>2.1078431646591136E-2</v>
      </c>
      <c r="P51" s="643"/>
      <c r="Q51" s="653"/>
      <c r="S51" s="690">
        <f t="shared" si="2"/>
        <v>2034</v>
      </c>
      <c r="T51" s="691">
        <f>IF(Select2=1,Food!$W53,"")</f>
        <v>5.8540748163945396E-3</v>
      </c>
      <c r="U51" s="692">
        <f>IF(Select2=1,Paper!$W53,"")</f>
        <v>1.0267422841419099E-2</v>
      </c>
      <c r="V51" s="684">
        <f>IF(Select2=1,Nappies!$W53,"")</f>
        <v>0</v>
      </c>
      <c r="W51" s="692">
        <f>IF(Select2=1,Garden!$W53,"")</f>
        <v>0</v>
      </c>
      <c r="X51" s="684">
        <f>IF(Select2=1,Wood!$W53,"")</f>
        <v>6.3900115186533435E-3</v>
      </c>
      <c r="Y51" s="692">
        <f>IF(Select2=1,Textiles!$W53,"")</f>
        <v>1.289397287061934E-3</v>
      </c>
      <c r="Z51" s="686">
        <f>Sludge!W53</f>
        <v>0</v>
      </c>
      <c r="AA51" s="686" t="str">
        <f>IF(Select2=2,MSW!$W53,"")</f>
        <v/>
      </c>
      <c r="AB51" s="693">
        <f>Industry!$W53</f>
        <v>0</v>
      </c>
      <c r="AC51" s="694">
        <f t="shared" si="4"/>
        <v>2.3800906463528917E-2</v>
      </c>
      <c r="AD51" s="695">
        <f>Recovery_OX!R46</f>
        <v>0</v>
      </c>
      <c r="AE51" s="651"/>
      <c r="AF51" s="697">
        <f>(AC51-AD51)*(1-Recovery_OX!U46)</f>
        <v>2.3800906463528917E-2</v>
      </c>
    </row>
    <row r="52" spans="2:32">
      <c r="B52" s="690">
        <f t="shared" si="1"/>
        <v>2035</v>
      </c>
      <c r="C52" s="691">
        <f>IF(Select2=1,Food!$K54,"")</f>
        <v>5.8652269975635824E-3</v>
      </c>
      <c r="D52" s="692">
        <f>IF(Select2=1,Paper!$K54,"")</f>
        <v>4.6334682961909649E-3</v>
      </c>
      <c r="E52" s="684">
        <f>IF(Select2=1,Nappies!$K54,"")</f>
        <v>5.2159859700022003E-3</v>
      </c>
      <c r="F52" s="692">
        <f>IF(Select2=1,Garden!$K54,"")</f>
        <v>0</v>
      </c>
      <c r="G52" s="684">
        <f>IF(Select2=1,Wood!$K54,"")</f>
        <v>0</v>
      </c>
      <c r="H52" s="692">
        <f>IF(Select2=1,Textiles!$K54,"")</f>
        <v>1.0970312814472889E-3</v>
      </c>
      <c r="I52" s="693">
        <f>Sludge!K54</f>
        <v>0</v>
      </c>
      <c r="J52" s="693" t="str">
        <f>IF(Select2=2,MSW!$K54,"")</f>
        <v/>
      </c>
      <c r="K52" s="693">
        <f>Industry!$K54</f>
        <v>0</v>
      </c>
      <c r="L52" s="694">
        <f t="shared" si="3"/>
        <v>1.6811712545204034E-2</v>
      </c>
      <c r="M52" s="695">
        <f>Recovery_OX!C47</f>
        <v>0</v>
      </c>
      <c r="N52" s="651"/>
      <c r="O52" s="696">
        <f>(L52-M52)*(1-Recovery_OX!F47)</f>
        <v>1.6811712545204034E-2</v>
      </c>
      <c r="P52" s="643"/>
      <c r="Q52" s="653"/>
      <c r="S52" s="690">
        <f t="shared" si="2"/>
        <v>2035</v>
      </c>
      <c r="T52" s="691">
        <f>IF(Select2=1,Food!$W54,"")</f>
        <v>3.9241037004216642E-3</v>
      </c>
      <c r="U52" s="692">
        <f>IF(Select2=1,Paper!$W54,"")</f>
        <v>9.5732816037003392E-3</v>
      </c>
      <c r="V52" s="684">
        <f>IF(Select2=1,Nappies!$W54,"")</f>
        <v>0</v>
      </c>
      <c r="W52" s="692">
        <f>IF(Select2=1,Garden!$W54,"")</f>
        <v>0</v>
      </c>
      <c r="X52" s="684">
        <f>IF(Select2=1,Wood!$W54,"")</f>
        <v>6.1702297323599064E-3</v>
      </c>
      <c r="Y52" s="692">
        <f>IF(Select2=1,Textiles!$W54,"")</f>
        <v>1.2022260618600429E-3</v>
      </c>
      <c r="Z52" s="686">
        <f>Sludge!W54</f>
        <v>0</v>
      </c>
      <c r="AA52" s="686" t="str">
        <f>IF(Select2=2,MSW!$W54,"")</f>
        <v/>
      </c>
      <c r="AB52" s="693">
        <f>Industry!$W54</f>
        <v>0</v>
      </c>
      <c r="AC52" s="694">
        <f t="shared" si="4"/>
        <v>2.0869841098341949E-2</v>
      </c>
      <c r="AD52" s="695">
        <f>Recovery_OX!R47</f>
        <v>0</v>
      </c>
      <c r="AE52" s="651"/>
      <c r="AF52" s="697">
        <f>(AC52-AD52)*(1-Recovery_OX!U47)</f>
        <v>2.0869841098341949E-2</v>
      </c>
    </row>
    <row r="53" spans="2:32">
      <c r="B53" s="690">
        <f t="shared" si="1"/>
        <v>2036</v>
      </c>
      <c r="C53" s="691">
        <f>IF(Select2=1,Food!$K55,"")</f>
        <v>3.9315792310162957E-3</v>
      </c>
      <c r="D53" s="692">
        <f>IF(Select2=1,Paper!$K55,"")</f>
        <v>4.3202172040986003E-3</v>
      </c>
      <c r="E53" s="684">
        <f>IF(Select2=1,Nappies!$K55,"")</f>
        <v>4.4005438467512158E-3</v>
      </c>
      <c r="F53" s="692">
        <f>IF(Select2=1,Garden!$K55,"")</f>
        <v>0</v>
      </c>
      <c r="G53" s="684">
        <f>IF(Select2=1,Wood!$K55,"")</f>
        <v>0</v>
      </c>
      <c r="H53" s="692">
        <f>IF(Select2=1,Textiles!$K55,"")</f>
        <v>1.0228651870649551E-3</v>
      </c>
      <c r="I53" s="693">
        <f>Sludge!K55</f>
        <v>0</v>
      </c>
      <c r="J53" s="693" t="str">
        <f>IF(Select2=2,MSW!$K55,"")</f>
        <v/>
      </c>
      <c r="K53" s="693">
        <f>Industry!$K55</f>
        <v>0</v>
      </c>
      <c r="L53" s="694">
        <f t="shared" si="3"/>
        <v>1.3675205468931067E-2</v>
      </c>
      <c r="M53" s="695">
        <f>Recovery_OX!C48</f>
        <v>0</v>
      </c>
      <c r="N53" s="651"/>
      <c r="O53" s="696">
        <f>(L53-M53)*(1-Recovery_OX!F48)</f>
        <v>1.3675205468931067E-2</v>
      </c>
      <c r="P53" s="643"/>
      <c r="Q53" s="653"/>
      <c r="S53" s="690">
        <f t="shared" si="2"/>
        <v>2036</v>
      </c>
      <c r="T53" s="691">
        <f>IF(Select2=1,Food!$W55,"")</f>
        <v>2.6304053731152728E-3</v>
      </c>
      <c r="U53" s="692">
        <f>IF(Select2=1,Paper!$W55,"")</f>
        <v>8.9260686035095016E-3</v>
      </c>
      <c r="V53" s="684">
        <f>IF(Select2=1,Nappies!$W55,"")</f>
        <v>0</v>
      </c>
      <c r="W53" s="692">
        <f>IF(Select2=1,Garden!$W55,"")</f>
        <v>0</v>
      </c>
      <c r="X53" s="684">
        <f>IF(Select2=1,Wood!$W55,"")</f>
        <v>5.9580072491201997E-3</v>
      </c>
      <c r="Y53" s="692">
        <f>IF(Select2=1,Textiles!$W55,"")</f>
        <v>1.1209481502081704E-3</v>
      </c>
      <c r="Z53" s="686">
        <f>Sludge!W55</f>
        <v>0</v>
      </c>
      <c r="AA53" s="686" t="str">
        <f>IF(Select2=2,MSW!$W55,"")</f>
        <v/>
      </c>
      <c r="AB53" s="693">
        <f>Industry!$W55</f>
        <v>0</v>
      </c>
      <c r="AC53" s="694">
        <f t="shared" si="4"/>
        <v>1.8635429375953146E-2</v>
      </c>
      <c r="AD53" s="695">
        <f>Recovery_OX!R48</f>
        <v>0</v>
      </c>
      <c r="AE53" s="651"/>
      <c r="AF53" s="697">
        <f>(AC53-AD53)*(1-Recovery_OX!U48)</f>
        <v>1.8635429375953146E-2</v>
      </c>
    </row>
    <row r="54" spans="2:32">
      <c r="B54" s="690">
        <f t="shared" si="1"/>
        <v>2037</v>
      </c>
      <c r="C54" s="691">
        <f>IF(Select2=1,Food!$K56,"")</f>
        <v>2.6354163711276067E-3</v>
      </c>
      <c r="D54" s="692">
        <f>IF(Select2=1,Paper!$K56,"")</f>
        <v>4.0281438217528893E-3</v>
      </c>
      <c r="E54" s="684">
        <f>IF(Select2=1,Nappies!$K56,"")</f>
        <v>3.7125840173937098E-3</v>
      </c>
      <c r="F54" s="692">
        <f>IF(Select2=1,Garden!$K56,"")</f>
        <v>0</v>
      </c>
      <c r="G54" s="684">
        <f>IF(Select2=1,Wood!$K56,"")</f>
        <v>0</v>
      </c>
      <c r="H54" s="692">
        <f>IF(Select2=1,Textiles!$K56,"")</f>
        <v>9.5371317901630582E-4</v>
      </c>
      <c r="I54" s="693">
        <f>Sludge!K56</f>
        <v>0</v>
      </c>
      <c r="J54" s="693" t="str">
        <f>IF(Select2=2,MSW!$K56,"")</f>
        <v/>
      </c>
      <c r="K54" s="693">
        <f>Industry!$K56</f>
        <v>0</v>
      </c>
      <c r="L54" s="694">
        <f t="shared" si="3"/>
        <v>1.1329857389290512E-2</v>
      </c>
      <c r="M54" s="695">
        <f>Recovery_OX!C49</f>
        <v>0</v>
      </c>
      <c r="N54" s="651"/>
      <c r="O54" s="696">
        <f>(L54-M54)*(1-Recovery_OX!F49)</f>
        <v>1.1329857389290512E-2</v>
      </c>
      <c r="P54" s="643"/>
      <c r="Q54" s="653"/>
      <c r="S54" s="690">
        <f t="shared" si="2"/>
        <v>2037</v>
      </c>
      <c r="T54" s="691">
        <f>IF(Select2=1,Food!$W56,"")</f>
        <v>1.7632134507990229E-3</v>
      </c>
      <c r="U54" s="692">
        <f>IF(Select2=1,Paper!$W56,"")</f>
        <v>8.3226112019687774E-3</v>
      </c>
      <c r="V54" s="684">
        <f>IF(Select2=1,Nappies!$W56,"")</f>
        <v>0</v>
      </c>
      <c r="W54" s="692">
        <f>IF(Select2=1,Garden!$W56,"")</f>
        <v>0</v>
      </c>
      <c r="X54" s="684">
        <f>IF(Select2=1,Wood!$W56,"")</f>
        <v>5.7530840698523083E-3</v>
      </c>
      <c r="Y54" s="692">
        <f>IF(Select2=1,Textiles!$W56,"")</f>
        <v>1.0451651276891026E-3</v>
      </c>
      <c r="Z54" s="686">
        <f>Sludge!W56</f>
        <v>0</v>
      </c>
      <c r="AA54" s="686" t="str">
        <f>IF(Select2=2,MSW!$W56,"")</f>
        <v/>
      </c>
      <c r="AB54" s="693">
        <f>Industry!$W56</f>
        <v>0</v>
      </c>
      <c r="AC54" s="694">
        <f t="shared" si="4"/>
        <v>1.6884073850309211E-2</v>
      </c>
      <c r="AD54" s="695">
        <f>Recovery_OX!R49</f>
        <v>0</v>
      </c>
      <c r="AE54" s="651"/>
      <c r="AF54" s="697">
        <f>(AC54-AD54)*(1-Recovery_OX!U49)</f>
        <v>1.6884073850309211E-2</v>
      </c>
    </row>
    <row r="55" spans="2:32">
      <c r="B55" s="690">
        <f t="shared" si="1"/>
        <v>2038</v>
      </c>
      <c r="C55" s="691">
        <f>IF(Select2=1,Food!$K57,"")</f>
        <v>1.7665724232173348E-3</v>
      </c>
      <c r="D55" s="692">
        <f>IF(Select2=1,Paper!$K57,"")</f>
        <v>3.755816405094722E-3</v>
      </c>
      <c r="E55" s="684">
        <f>IF(Select2=1,Nappies!$K57,"")</f>
        <v>3.1321765141331297E-3</v>
      </c>
      <c r="F55" s="692">
        <f>IF(Select2=1,Garden!$K57,"")</f>
        <v>0</v>
      </c>
      <c r="G55" s="684">
        <f>IF(Select2=1,Wood!$K57,"")</f>
        <v>0</v>
      </c>
      <c r="H55" s="692">
        <f>IF(Select2=1,Textiles!$K57,"")</f>
        <v>8.8923627407765885E-4</v>
      </c>
      <c r="I55" s="693">
        <f>Sludge!K57</f>
        <v>0</v>
      </c>
      <c r="J55" s="693" t="str">
        <f>IF(Select2=2,MSW!$K57,"")</f>
        <v/>
      </c>
      <c r="K55" s="693">
        <f>Industry!$K57</f>
        <v>0</v>
      </c>
      <c r="L55" s="694">
        <f t="shared" si="3"/>
        <v>9.5438016165228443E-3</v>
      </c>
      <c r="M55" s="695">
        <f>Recovery_OX!C50</f>
        <v>0</v>
      </c>
      <c r="N55" s="651"/>
      <c r="O55" s="696">
        <f>(L55-M55)*(1-Recovery_OX!F50)</f>
        <v>9.5438016165228443E-3</v>
      </c>
      <c r="P55" s="643"/>
      <c r="Q55" s="653"/>
      <c r="S55" s="690">
        <f t="shared" si="2"/>
        <v>2038</v>
      </c>
      <c r="T55" s="691">
        <f>IF(Select2=1,Food!$W57,"")</f>
        <v>1.1819173215102594E-3</v>
      </c>
      <c r="U55" s="692">
        <f>IF(Select2=1,Paper!$W57,"")</f>
        <v>7.7599512501957037E-3</v>
      </c>
      <c r="V55" s="684">
        <f>IF(Select2=1,Nappies!$W57,"")</f>
        <v>0</v>
      </c>
      <c r="W55" s="692">
        <f>IF(Select2=1,Garden!$W57,"")</f>
        <v>0</v>
      </c>
      <c r="X55" s="684">
        <f>IF(Select2=1,Wood!$W57,"")</f>
        <v>5.5552091380345137E-3</v>
      </c>
      <c r="Y55" s="692">
        <f>IF(Select2=1,Textiles!$W57,"")</f>
        <v>9.7450550583853054E-4</v>
      </c>
      <c r="Z55" s="686">
        <f>Sludge!W57</f>
        <v>0</v>
      </c>
      <c r="AA55" s="686" t="str">
        <f>IF(Select2=2,MSW!$W57,"")</f>
        <v/>
      </c>
      <c r="AB55" s="693">
        <f>Industry!$W57</f>
        <v>0</v>
      </c>
      <c r="AC55" s="694">
        <f t="shared" si="4"/>
        <v>1.5471583215579007E-2</v>
      </c>
      <c r="AD55" s="695">
        <f>Recovery_OX!R50</f>
        <v>0</v>
      </c>
      <c r="AE55" s="651"/>
      <c r="AF55" s="697">
        <f>(AC55-AD55)*(1-Recovery_OX!U50)</f>
        <v>1.5471583215579007E-2</v>
      </c>
    </row>
    <row r="56" spans="2:32">
      <c r="B56" s="690">
        <f t="shared" si="1"/>
        <v>2039</v>
      </c>
      <c r="C56" s="691">
        <f>IF(Select2=1,Food!$K58,"")</f>
        <v>1.1841689080563348E-3</v>
      </c>
      <c r="D56" s="692">
        <f>IF(Select2=1,Paper!$K58,"")</f>
        <v>3.5019000048116941E-3</v>
      </c>
      <c r="E56" s="684">
        <f>IF(Select2=1,Nappies!$K58,"")</f>
        <v>2.6425071243436271E-3</v>
      </c>
      <c r="F56" s="692">
        <f>IF(Select2=1,Garden!$K58,"")</f>
        <v>0</v>
      </c>
      <c r="G56" s="684">
        <f>IF(Select2=1,Wood!$K58,"")</f>
        <v>0</v>
      </c>
      <c r="H56" s="692">
        <f>IF(Select2=1,Textiles!$K58,"")</f>
        <v>8.2911840638620117E-4</v>
      </c>
      <c r="I56" s="693">
        <f>Sludge!K58</f>
        <v>0</v>
      </c>
      <c r="J56" s="693" t="str">
        <f>IF(Select2=2,MSW!$K58,"")</f>
        <v/>
      </c>
      <c r="K56" s="693">
        <f>Industry!$K58</f>
        <v>0</v>
      </c>
      <c r="L56" s="694">
        <f t="shared" si="3"/>
        <v>8.1576944435978582E-3</v>
      </c>
      <c r="M56" s="695">
        <f>Recovery_OX!C51</f>
        <v>0</v>
      </c>
      <c r="N56" s="651"/>
      <c r="O56" s="696">
        <f>(L56-M56)*(1-Recovery_OX!F51)</f>
        <v>8.1576944435978582E-3</v>
      </c>
      <c r="P56" s="643"/>
      <c r="Q56" s="653"/>
      <c r="S56" s="690">
        <f t="shared" si="2"/>
        <v>2039</v>
      </c>
      <c r="T56" s="691">
        <f>IF(Select2=1,Food!$W58,"")</f>
        <v>7.9226287336507661E-4</v>
      </c>
      <c r="U56" s="692">
        <f>IF(Select2=1,Paper!$W58,"")</f>
        <v>7.2353305884539122E-3</v>
      </c>
      <c r="V56" s="684">
        <f>IF(Select2=1,Nappies!$W58,"")</f>
        <v>0</v>
      </c>
      <c r="W56" s="692">
        <f>IF(Select2=1,Garden!$W58,"")</f>
        <v>0</v>
      </c>
      <c r="X56" s="684">
        <f>IF(Select2=1,Wood!$W58,"")</f>
        <v>5.364140032129653E-3</v>
      </c>
      <c r="Y56" s="692">
        <f>IF(Select2=1,Textiles!$W58,"")</f>
        <v>9.086229111081659E-4</v>
      </c>
      <c r="Z56" s="686">
        <f>Sludge!W58</f>
        <v>0</v>
      </c>
      <c r="AA56" s="686" t="str">
        <f>IF(Select2=2,MSW!$W58,"")</f>
        <v/>
      </c>
      <c r="AB56" s="693">
        <f>Industry!$W58</f>
        <v>0</v>
      </c>
      <c r="AC56" s="694">
        <f t="shared" si="4"/>
        <v>1.4300356405056808E-2</v>
      </c>
      <c r="AD56" s="695">
        <f>Recovery_OX!R51</f>
        <v>0</v>
      </c>
      <c r="AE56" s="651"/>
      <c r="AF56" s="697">
        <f>(AC56-AD56)*(1-Recovery_OX!U51)</f>
        <v>1.4300356405056808E-2</v>
      </c>
    </row>
    <row r="57" spans="2:32">
      <c r="B57" s="690">
        <f t="shared" si="1"/>
        <v>2040</v>
      </c>
      <c r="C57" s="691">
        <f>IF(Select2=1,Food!$K59,"")</f>
        <v>7.9377215696229504E-4</v>
      </c>
      <c r="D57" s="692">
        <f>IF(Select2=1,Paper!$K59,"")</f>
        <v>3.2651499224150343E-3</v>
      </c>
      <c r="E57" s="684">
        <f>IF(Select2=1,Nappies!$K59,"")</f>
        <v>2.2293902884140031E-3</v>
      </c>
      <c r="F57" s="692">
        <f>IF(Select2=1,Garden!$K59,"")</f>
        <v>0</v>
      </c>
      <c r="G57" s="684">
        <f>IF(Select2=1,Wood!$K59,"")</f>
        <v>0</v>
      </c>
      <c r="H57" s="692">
        <f>IF(Select2=1,Textiles!$K59,"")</f>
        <v>7.7306487808476252E-4</v>
      </c>
      <c r="I57" s="693">
        <f>Sludge!K59</f>
        <v>0</v>
      </c>
      <c r="J57" s="693" t="str">
        <f>IF(Select2=2,MSW!$K59,"")</f>
        <v/>
      </c>
      <c r="K57" s="693">
        <f>Industry!$K59</f>
        <v>0</v>
      </c>
      <c r="L57" s="694">
        <f t="shared" si="3"/>
        <v>7.0613772458760944E-3</v>
      </c>
      <c r="M57" s="695">
        <f>Recovery_OX!C52</f>
        <v>0</v>
      </c>
      <c r="N57" s="651"/>
      <c r="O57" s="696">
        <f>(L57-M57)*(1-Recovery_OX!F52)</f>
        <v>7.0613772458760944E-3</v>
      </c>
      <c r="P57" s="643"/>
      <c r="Q57" s="653"/>
      <c r="S57" s="690">
        <f t="shared" si="2"/>
        <v>2040</v>
      </c>
      <c r="T57" s="691">
        <f>IF(Select2=1,Food!$W59,"")</f>
        <v>5.3106968574640606E-4</v>
      </c>
      <c r="U57" s="692">
        <f>IF(Select2=1,Paper!$W59,"")</f>
        <v>6.7461775256508951E-3</v>
      </c>
      <c r="V57" s="684">
        <f>IF(Select2=1,Nappies!$W59,"")</f>
        <v>0</v>
      </c>
      <c r="W57" s="692">
        <f>IF(Select2=1,Garden!$W59,"")</f>
        <v>0</v>
      </c>
      <c r="X57" s="684">
        <f>IF(Select2=1,Wood!$W59,"")</f>
        <v>5.1796426685884293E-3</v>
      </c>
      <c r="Y57" s="692">
        <f>IF(Select2=1,Textiles!$W59,"")</f>
        <v>8.4719438694220571E-4</v>
      </c>
      <c r="Z57" s="686">
        <f>Sludge!W59</f>
        <v>0</v>
      </c>
      <c r="AA57" s="686" t="str">
        <f>IF(Select2=2,MSW!$W59,"")</f>
        <v/>
      </c>
      <c r="AB57" s="693">
        <f>Industry!$W59</f>
        <v>0</v>
      </c>
      <c r="AC57" s="694">
        <f t="shared" si="4"/>
        <v>1.3304084266927937E-2</v>
      </c>
      <c r="AD57" s="695">
        <f>Recovery_OX!R52</f>
        <v>0</v>
      </c>
      <c r="AE57" s="651"/>
      <c r="AF57" s="697">
        <f>(AC57-AD57)*(1-Recovery_OX!U52)</f>
        <v>1.3304084266927937E-2</v>
      </c>
    </row>
    <row r="58" spans="2:32">
      <c r="B58" s="690">
        <f t="shared" si="1"/>
        <v>2041</v>
      </c>
      <c r="C58" s="691">
        <f>IF(Select2=1,Food!$K60,"")</f>
        <v>5.3208138879677429E-4</v>
      </c>
      <c r="D58" s="692">
        <f>IF(Select2=1,Paper!$K60,"")</f>
        <v>3.0444056087261641E-3</v>
      </c>
      <c r="E58" s="684">
        <f>IF(Select2=1,Nappies!$K60,"")</f>
        <v>1.8808581487965593E-3</v>
      </c>
      <c r="F58" s="692">
        <f>IF(Select2=1,Garden!$K60,"")</f>
        <v>0</v>
      </c>
      <c r="G58" s="684">
        <f>IF(Select2=1,Wood!$K60,"")</f>
        <v>0</v>
      </c>
      <c r="H58" s="692">
        <f>IF(Select2=1,Textiles!$K60,"")</f>
        <v>7.2080091471257799E-4</v>
      </c>
      <c r="I58" s="693">
        <f>Sludge!K60</f>
        <v>0</v>
      </c>
      <c r="J58" s="693" t="str">
        <f>IF(Select2=2,MSW!$K60,"")</f>
        <v/>
      </c>
      <c r="K58" s="693">
        <f>Industry!$K60</f>
        <v>0</v>
      </c>
      <c r="L58" s="694">
        <f t="shared" si="3"/>
        <v>6.1781460610320759E-3</v>
      </c>
      <c r="M58" s="695">
        <f>Recovery_OX!C53</f>
        <v>0</v>
      </c>
      <c r="N58" s="651"/>
      <c r="O58" s="696">
        <f>(L58-M58)*(1-Recovery_OX!F53)</f>
        <v>6.1781460610320759E-3</v>
      </c>
      <c r="P58" s="643"/>
      <c r="Q58" s="653"/>
      <c r="S58" s="690">
        <f t="shared" si="2"/>
        <v>2041</v>
      </c>
      <c r="T58" s="691">
        <f>IF(Select2=1,Food!$W60,"")</f>
        <v>3.5598665619766346E-4</v>
      </c>
      <c r="U58" s="692">
        <f>IF(Select2=1,Paper!$W60,"")</f>
        <v>6.2900942329052962E-3</v>
      </c>
      <c r="V58" s="684">
        <f>IF(Select2=1,Nappies!$W60,"")</f>
        <v>0</v>
      </c>
      <c r="W58" s="692">
        <f>IF(Select2=1,Garden!$W60,"")</f>
        <v>0</v>
      </c>
      <c r="X58" s="684">
        <f>IF(Select2=1,Wood!$W60,"")</f>
        <v>5.0014910150677832E-3</v>
      </c>
      <c r="Y58" s="692">
        <f>IF(Select2=1,Textiles!$W60,"")</f>
        <v>7.8991881064392115E-4</v>
      </c>
      <c r="Z58" s="686">
        <f>Sludge!W60</f>
        <v>0</v>
      </c>
      <c r="AA58" s="686" t="str">
        <f>IF(Select2=2,MSW!$W60,"")</f>
        <v/>
      </c>
      <c r="AB58" s="693">
        <f>Industry!$W60</f>
        <v>0</v>
      </c>
      <c r="AC58" s="694">
        <f t="shared" si="4"/>
        <v>1.2437490714814665E-2</v>
      </c>
      <c r="AD58" s="695">
        <f>Recovery_OX!R53</f>
        <v>0</v>
      </c>
      <c r="AE58" s="651"/>
      <c r="AF58" s="697">
        <f>(AC58-AD58)*(1-Recovery_OX!U53)</f>
        <v>1.2437490714814665E-2</v>
      </c>
    </row>
    <row r="59" spans="2:32">
      <c r="B59" s="690">
        <f t="shared" si="1"/>
        <v>2042</v>
      </c>
      <c r="C59" s="691">
        <f>IF(Select2=1,Food!$K61,"")</f>
        <v>3.5666482103296067E-4</v>
      </c>
      <c r="D59" s="692">
        <f>IF(Select2=1,Paper!$K61,"")</f>
        <v>2.8385849748632824E-3</v>
      </c>
      <c r="E59" s="684">
        <f>IF(Select2=1,Nappies!$K61,"")</f>
        <v>1.5868138451482629E-3</v>
      </c>
      <c r="F59" s="692">
        <f>IF(Select2=1,Garden!$K61,"")</f>
        <v>0</v>
      </c>
      <c r="G59" s="684">
        <f>IF(Select2=1,Wood!$K61,"")</f>
        <v>0</v>
      </c>
      <c r="H59" s="692">
        <f>IF(Select2=1,Textiles!$K61,"")</f>
        <v>6.7207031826056209E-4</v>
      </c>
      <c r="I59" s="693">
        <f>Sludge!K61</f>
        <v>0</v>
      </c>
      <c r="J59" s="693" t="str">
        <f>IF(Select2=2,MSW!$K61,"")</f>
        <v/>
      </c>
      <c r="K59" s="693">
        <f>Industry!$K61</f>
        <v>0</v>
      </c>
      <c r="L59" s="694">
        <f t="shared" si="3"/>
        <v>5.4541339593050684E-3</v>
      </c>
      <c r="M59" s="695">
        <f>Recovery_OX!C54</f>
        <v>0</v>
      </c>
      <c r="N59" s="651"/>
      <c r="O59" s="696">
        <f>(L59-M59)*(1-Recovery_OX!F54)</f>
        <v>5.4541339593050684E-3</v>
      </c>
      <c r="P59" s="643"/>
      <c r="Q59" s="653"/>
      <c r="S59" s="690">
        <f t="shared" si="2"/>
        <v>2042</v>
      </c>
      <c r="T59" s="691">
        <f>IF(Select2=1,Food!$W61,"")</f>
        <v>2.3862499177049109E-4</v>
      </c>
      <c r="U59" s="692">
        <f>IF(Select2=1,Paper!$W61,"")</f>
        <v>5.8648449893869449E-3</v>
      </c>
      <c r="V59" s="684">
        <f>IF(Select2=1,Nappies!$W61,"")</f>
        <v>0</v>
      </c>
      <c r="W59" s="692">
        <f>IF(Select2=1,Garden!$W61,"")</f>
        <v>0</v>
      </c>
      <c r="X59" s="684">
        <f>IF(Select2=1,Wood!$W61,"")</f>
        <v>4.8294668135130054E-3</v>
      </c>
      <c r="Y59" s="692">
        <f>IF(Select2=1,Textiles!$W61,"")</f>
        <v>7.365154172718491E-4</v>
      </c>
      <c r="Z59" s="686">
        <f>Sludge!W61</f>
        <v>0</v>
      </c>
      <c r="AA59" s="686" t="str">
        <f>IF(Select2=2,MSW!$W61,"")</f>
        <v/>
      </c>
      <c r="AB59" s="693">
        <f>Industry!$W61</f>
        <v>0</v>
      </c>
      <c r="AC59" s="694">
        <f t="shared" si="4"/>
        <v>1.166945221194229E-2</v>
      </c>
      <c r="AD59" s="695">
        <f>Recovery_OX!R54</f>
        <v>0</v>
      </c>
      <c r="AE59" s="651"/>
      <c r="AF59" s="697">
        <f>(AC59-AD59)*(1-Recovery_OX!U54)</f>
        <v>1.166945221194229E-2</v>
      </c>
    </row>
    <row r="60" spans="2:32">
      <c r="B60" s="690">
        <f t="shared" si="1"/>
        <v>2043</v>
      </c>
      <c r="C60" s="691">
        <f>IF(Select2=1,Food!$K62,"")</f>
        <v>2.3907957925410725E-4</v>
      </c>
      <c r="D60" s="692">
        <f>IF(Select2=1,Paper!$K62,"")</f>
        <v>2.6466790878404063E-3</v>
      </c>
      <c r="E60" s="684">
        <f>IF(Select2=1,Nappies!$K62,"")</f>
        <v>1.3387390116396116E-3</v>
      </c>
      <c r="F60" s="692">
        <f>IF(Select2=1,Garden!$K62,"")</f>
        <v>0</v>
      </c>
      <c r="G60" s="684">
        <f>IF(Select2=1,Wood!$K62,"")</f>
        <v>0</v>
      </c>
      <c r="H60" s="692">
        <f>IF(Select2=1,Textiles!$K62,"")</f>
        <v>6.2663421128837193E-4</v>
      </c>
      <c r="I60" s="693">
        <f>Sludge!K62</f>
        <v>0</v>
      </c>
      <c r="J60" s="693" t="str">
        <f>IF(Select2=2,MSW!$K62,"")</f>
        <v/>
      </c>
      <c r="K60" s="693">
        <f>Industry!$K62</f>
        <v>0</v>
      </c>
      <c r="L60" s="694">
        <f t="shared" si="3"/>
        <v>4.8511318900224974E-3</v>
      </c>
      <c r="M60" s="695">
        <f>Recovery_OX!C55</f>
        <v>0</v>
      </c>
      <c r="N60" s="651"/>
      <c r="O60" s="696">
        <f>(L60-M60)*(1-Recovery_OX!F55)</f>
        <v>4.8511318900224974E-3</v>
      </c>
      <c r="P60" s="643"/>
      <c r="Q60" s="653"/>
      <c r="S60" s="690">
        <f t="shared" si="2"/>
        <v>2043</v>
      </c>
      <c r="T60" s="691">
        <f>IF(Select2=1,Food!$W62,"")</f>
        <v>1.5995511546884963E-4</v>
      </c>
      <c r="U60" s="692">
        <f>IF(Select2=1,Paper!$W62,"")</f>
        <v>5.4683452228107537E-3</v>
      </c>
      <c r="V60" s="684">
        <f>IF(Select2=1,Nappies!$W62,"")</f>
        <v>0</v>
      </c>
      <c r="W60" s="692">
        <f>IF(Select2=1,Garden!$W62,"")</f>
        <v>0</v>
      </c>
      <c r="X60" s="684">
        <f>IF(Select2=1,Wood!$W62,"")</f>
        <v>4.6633593127643289E-3</v>
      </c>
      <c r="Y60" s="692">
        <f>IF(Select2=1,Textiles!$W62,"")</f>
        <v>6.867224233297228E-4</v>
      </c>
      <c r="Z60" s="686">
        <f>Sludge!W62</f>
        <v>0</v>
      </c>
      <c r="AA60" s="686" t="str">
        <f>IF(Select2=2,MSW!$W62,"")</f>
        <v/>
      </c>
      <c r="AB60" s="693">
        <f>Industry!$W62</f>
        <v>0</v>
      </c>
      <c r="AC60" s="694">
        <f t="shared" si="4"/>
        <v>1.0978382074373655E-2</v>
      </c>
      <c r="AD60" s="695">
        <f>Recovery_OX!R55</f>
        <v>0</v>
      </c>
      <c r="AE60" s="651"/>
      <c r="AF60" s="697">
        <f>(AC60-AD60)*(1-Recovery_OX!U55)</f>
        <v>1.0978382074373655E-2</v>
      </c>
    </row>
    <row r="61" spans="2:32">
      <c r="B61" s="690">
        <f t="shared" si="1"/>
        <v>2044</v>
      </c>
      <c r="C61" s="691">
        <f>IF(Select2=1,Food!$K63,"")</f>
        <v>1.6025983457179443E-4</v>
      </c>
      <c r="D61" s="692">
        <f>IF(Select2=1,Paper!$K63,"")</f>
        <v>2.467747224776707E-3</v>
      </c>
      <c r="E61" s="684">
        <f>IF(Select2=1,Nappies!$K63,"")</f>
        <v>1.1294470027253568E-3</v>
      </c>
      <c r="F61" s="692">
        <f>IF(Select2=1,Garden!$K63,"")</f>
        <v>0</v>
      </c>
      <c r="G61" s="684">
        <f>IF(Select2=1,Wood!$K63,"")</f>
        <v>0</v>
      </c>
      <c r="H61" s="692">
        <f>IF(Select2=1,Textiles!$K63,"")</f>
        <v>5.8426986594691628E-4</v>
      </c>
      <c r="I61" s="693">
        <f>Sludge!K63</f>
        <v>0</v>
      </c>
      <c r="J61" s="693" t="str">
        <f>IF(Select2=2,MSW!$K63,"")</f>
        <v/>
      </c>
      <c r="K61" s="693">
        <f>Industry!$K63</f>
        <v>0</v>
      </c>
      <c r="L61" s="694">
        <f t="shared" si="3"/>
        <v>4.3417239280207744E-3</v>
      </c>
      <c r="M61" s="695">
        <f>Recovery_OX!C56</f>
        <v>0</v>
      </c>
      <c r="N61" s="651"/>
      <c r="O61" s="696">
        <f>(L61-M61)*(1-Recovery_OX!F56)</f>
        <v>4.3417239280207744E-3</v>
      </c>
      <c r="P61" s="643"/>
      <c r="Q61" s="653"/>
      <c r="S61" s="690">
        <f t="shared" si="2"/>
        <v>2044</v>
      </c>
      <c r="T61" s="691">
        <f>IF(Select2=1,Food!$W63,"")</f>
        <v>1.0722112036471529E-4</v>
      </c>
      <c r="U61" s="692">
        <f>IF(Select2=1,Paper!$W63,"")</f>
        <v>5.098651290860963E-3</v>
      </c>
      <c r="V61" s="684">
        <f>IF(Select2=1,Nappies!$W63,"")</f>
        <v>0</v>
      </c>
      <c r="W61" s="692">
        <f>IF(Select2=1,Garden!$W63,"")</f>
        <v>0</v>
      </c>
      <c r="X61" s="684">
        <f>IF(Select2=1,Wood!$W63,"")</f>
        <v>4.5029650103603986E-3</v>
      </c>
      <c r="Y61" s="692">
        <f>IF(Select2=1,Textiles!$W63,"")</f>
        <v>6.4029574350346998E-4</v>
      </c>
      <c r="Z61" s="686">
        <f>Sludge!W63</f>
        <v>0</v>
      </c>
      <c r="AA61" s="686" t="str">
        <f>IF(Select2=2,MSW!$W63,"")</f>
        <v/>
      </c>
      <c r="AB61" s="693">
        <f>Industry!$W63</f>
        <v>0</v>
      </c>
      <c r="AC61" s="694">
        <f t="shared" si="4"/>
        <v>1.0349133165089546E-2</v>
      </c>
      <c r="AD61" s="695">
        <f>Recovery_OX!R56</f>
        <v>0</v>
      </c>
      <c r="AE61" s="651"/>
      <c r="AF61" s="697">
        <f>(AC61-AD61)*(1-Recovery_OX!U56)</f>
        <v>1.0349133165089546E-2</v>
      </c>
    </row>
    <row r="62" spans="2:32">
      <c r="B62" s="690">
        <f t="shared" si="1"/>
        <v>2045</v>
      </c>
      <c r="C62" s="691">
        <f>IF(Select2=1,Food!$K64,"")</f>
        <v>1.0742537968782917E-4</v>
      </c>
      <c r="D62" s="692">
        <f>IF(Select2=1,Paper!$K64,"")</f>
        <v>2.3009122614718568E-3</v>
      </c>
      <c r="E62" s="684">
        <f>IF(Select2=1,Nappies!$K64,"")</f>
        <v>9.5287469840962358E-4</v>
      </c>
      <c r="F62" s="692">
        <f>IF(Select2=1,Garden!$K64,"")</f>
        <v>0</v>
      </c>
      <c r="G62" s="684">
        <f>IF(Select2=1,Wood!$K64,"")</f>
        <v>0</v>
      </c>
      <c r="H62" s="692">
        <f>IF(Select2=1,Textiles!$K64,"")</f>
        <v>5.4476961216618153E-4</v>
      </c>
      <c r="I62" s="693">
        <f>Sludge!K64</f>
        <v>0</v>
      </c>
      <c r="J62" s="693" t="str">
        <f>IF(Select2=2,MSW!$K64,"")</f>
        <v/>
      </c>
      <c r="K62" s="693">
        <f>Industry!$K64</f>
        <v>0</v>
      </c>
      <c r="L62" s="694">
        <f t="shared" si="3"/>
        <v>3.9059819517354914E-3</v>
      </c>
      <c r="M62" s="695">
        <f>Recovery_OX!C57</f>
        <v>0</v>
      </c>
      <c r="N62" s="651"/>
      <c r="O62" s="696">
        <f>(L62-M62)*(1-Recovery_OX!F57)</f>
        <v>3.9059819517354914E-3</v>
      </c>
      <c r="P62" s="643"/>
      <c r="Q62" s="653"/>
      <c r="S62" s="690">
        <f t="shared" si="2"/>
        <v>2045</v>
      </c>
      <c r="T62" s="691">
        <f>IF(Select2=1,Food!$W64,"")</f>
        <v>7.1872466338868785E-5</v>
      </c>
      <c r="U62" s="692">
        <f>IF(Select2=1,Paper!$W64,"")</f>
        <v>4.7539509534542477E-3</v>
      </c>
      <c r="V62" s="684">
        <f>IF(Select2=1,Nappies!$W64,"")</f>
        <v>0</v>
      </c>
      <c r="W62" s="692">
        <f>IF(Select2=1,Garden!$W64,"")</f>
        <v>0</v>
      </c>
      <c r="X62" s="684">
        <f>IF(Select2=1,Wood!$W64,"")</f>
        <v>4.3480874032223093E-3</v>
      </c>
      <c r="Y62" s="692">
        <f>IF(Select2=1,Textiles!$W64,"")</f>
        <v>5.9700779415471973E-4</v>
      </c>
      <c r="Z62" s="686">
        <f>Sludge!W64</f>
        <v>0</v>
      </c>
      <c r="AA62" s="686" t="str">
        <f>IF(Select2=2,MSW!$W64,"")</f>
        <v/>
      </c>
      <c r="AB62" s="693">
        <f>Industry!$W64</f>
        <v>0</v>
      </c>
      <c r="AC62" s="694">
        <f t="shared" si="4"/>
        <v>9.7709186171701466E-3</v>
      </c>
      <c r="AD62" s="695">
        <f>Recovery_OX!R57</f>
        <v>0</v>
      </c>
      <c r="AE62" s="651"/>
      <c r="AF62" s="697">
        <f>(AC62-AD62)*(1-Recovery_OX!U57)</f>
        <v>9.7709186171701466E-3</v>
      </c>
    </row>
    <row r="63" spans="2:32">
      <c r="B63" s="690">
        <f t="shared" si="1"/>
        <v>2046</v>
      </c>
      <c r="C63" s="691">
        <f>IF(Select2=1,Food!$K65,"")</f>
        <v>7.2009385457741688E-5</v>
      </c>
      <c r="D63" s="692">
        <f>IF(Select2=1,Paper!$K65,"")</f>
        <v>2.1453563727421784E-3</v>
      </c>
      <c r="E63" s="684">
        <f>IF(Select2=1,Nappies!$K65,"")</f>
        <v>8.0390685767308952E-4</v>
      </c>
      <c r="F63" s="692">
        <f>IF(Select2=1,Garden!$K65,"")</f>
        <v>0</v>
      </c>
      <c r="G63" s="684">
        <f>IF(Select2=1,Wood!$K65,"")</f>
        <v>0</v>
      </c>
      <c r="H63" s="692">
        <f>IF(Select2=1,Textiles!$K65,"")</f>
        <v>5.0793981965630789E-4</v>
      </c>
      <c r="I63" s="693">
        <f>Sludge!K65</f>
        <v>0</v>
      </c>
      <c r="J63" s="693" t="str">
        <f>IF(Select2=2,MSW!$K65,"")</f>
        <v/>
      </c>
      <c r="K63" s="693">
        <f>Industry!$K65</f>
        <v>0</v>
      </c>
      <c r="L63" s="694">
        <f t="shared" si="3"/>
        <v>3.5292124355293178E-3</v>
      </c>
      <c r="M63" s="695">
        <f>Recovery_OX!C58</f>
        <v>0</v>
      </c>
      <c r="N63" s="651"/>
      <c r="O63" s="696">
        <f>(L63-M63)*(1-Recovery_OX!F58)</f>
        <v>3.5292124355293178E-3</v>
      </c>
      <c r="P63" s="643"/>
      <c r="Q63" s="653"/>
      <c r="S63" s="690">
        <f t="shared" si="2"/>
        <v>2046</v>
      </c>
      <c r="T63" s="691">
        <f>IF(Select2=1,Food!$W65,"")</f>
        <v>4.8177554944965452E-5</v>
      </c>
      <c r="U63" s="692">
        <f>IF(Select2=1,Paper!$W65,"")</f>
        <v>4.4325544891367311E-3</v>
      </c>
      <c r="V63" s="684">
        <f>IF(Select2=1,Nappies!$W65,"")</f>
        <v>0</v>
      </c>
      <c r="W63" s="692">
        <f>IF(Select2=1,Garden!$W65,"")</f>
        <v>0</v>
      </c>
      <c r="X63" s="684">
        <f>IF(Select2=1,Wood!$W65,"")</f>
        <v>4.1985367469127592E-3</v>
      </c>
      <c r="Y63" s="692">
        <f>IF(Select2=1,Textiles!$W65,"")</f>
        <v>5.5664637770554311E-4</v>
      </c>
      <c r="Z63" s="686">
        <f>Sludge!W65</f>
        <v>0</v>
      </c>
      <c r="AA63" s="686" t="str">
        <f>IF(Select2=2,MSW!$W65,"")</f>
        <v/>
      </c>
      <c r="AB63" s="693">
        <f>Industry!$W65</f>
        <v>0</v>
      </c>
      <c r="AC63" s="694">
        <f t="shared" si="4"/>
        <v>9.2359151686999992E-3</v>
      </c>
      <c r="AD63" s="695">
        <f>Recovery_OX!R58</f>
        <v>0</v>
      </c>
      <c r="AE63" s="651"/>
      <c r="AF63" s="697">
        <f>(AC63-AD63)*(1-Recovery_OX!U58)</f>
        <v>9.2359151686999992E-3</v>
      </c>
    </row>
    <row r="64" spans="2:32">
      <c r="B64" s="690">
        <f t="shared" si="1"/>
        <v>2047</v>
      </c>
      <c r="C64" s="691">
        <f>IF(Select2=1,Food!$K66,"")</f>
        <v>4.8269334575031506E-5</v>
      </c>
      <c r="D64" s="692">
        <f>IF(Select2=1,Paper!$K66,"")</f>
        <v>2.0003170234406493E-3</v>
      </c>
      <c r="E64" s="684">
        <f>IF(Select2=1,Nappies!$K66,"")</f>
        <v>6.7822793163934227E-4</v>
      </c>
      <c r="F64" s="692">
        <f>IF(Select2=1,Garden!$K66,"")</f>
        <v>0</v>
      </c>
      <c r="G64" s="684">
        <f>IF(Select2=1,Wood!$K66,"")</f>
        <v>0</v>
      </c>
      <c r="H64" s="692">
        <f>IF(Select2=1,Textiles!$K66,"")</f>
        <v>4.7359994873168344E-4</v>
      </c>
      <c r="I64" s="693">
        <f>Sludge!K66</f>
        <v>0</v>
      </c>
      <c r="J64" s="693" t="str">
        <f>IF(Select2=2,MSW!$K66,"")</f>
        <v/>
      </c>
      <c r="K64" s="693">
        <f>Industry!$K66</f>
        <v>0</v>
      </c>
      <c r="L64" s="694">
        <f t="shared" si="3"/>
        <v>3.2004142383867066E-3</v>
      </c>
      <c r="M64" s="695">
        <f>Recovery_OX!C59</f>
        <v>0</v>
      </c>
      <c r="N64" s="651"/>
      <c r="O64" s="696">
        <f>(L64-M64)*(1-Recovery_OX!F59)</f>
        <v>3.2004142383867066E-3</v>
      </c>
      <c r="P64" s="643"/>
      <c r="Q64" s="653"/>
      <c r="S64" s="690">
        <f t="shared" si="2"/>
        <v>2047</v>
      </c>
      <c r="T64" s="691">
        <f>IF(Select2=1,Food!$W66,"")</f>
        <v>3.2294380848593784E-5</v>
      </c>
      <c r="U64" s="692">
        <f>IF(Select2=1,Paper!$W66,"")</f>
        <v>4.1328864120674554E-3</v>
      </c>
      <c r="V64" s="684">
        <f>IF(Select2=1,Nappies!$W66,"")</f>
        <v>0</v>
      </c>
      <c r="W64" s="692">
        <f>IF(Select2=1,Garden!$W66,"")</f>
        <v>0</v>
      </c>
      <c r="X64" s="684">
        <f>IF(Select2=1,Wood!$W66,"")</f>
        <v>4.0541298231753838E-3</v>
      </c>
      <c r="Y64" s="692">
        <f>IF(Select2=1,Textiles!$W66,"")</f>
        <v>5.1901364244568056E-4</v>
      </c>
      <c r="Z64" s="686">
        <f>Sludge!W66</f>
        <v>0</v>
      </c>
      <c r="AA64" s="686" t="str">
        <f>IF(Select2=2,MSW!$W66,"")</f>
        <v/>
      </c>
      <c r="AB64" s="693">
        <f>Industry!$W66</f>
        <v>0</v>
      </c>
      <c r="AC64" s="694">
        <f t="shared" si="4"/>
        <v>8.7383242585371123E-3</v>
      </c>
      <c r="AD64" s="695">
        <f>Recovery_OX!R59</f>
        <v>0</v>
      </c>
      <c r="AE64" s="651"/>
      <c r="AF64" s="697">
        <f>(AC64-AD64)*(1-Recovery_OX!U59)</f>
        <v>8.7383242585371123E-3</v>
      </c>
    </row>
    <row r="65" spans="2:32">
      <c r="B65" s="690">
        <f t="shared" si="1"/>
        <v>2048</v>
      </c>
      <c r="C65" s="691">
        <f>IF(Select2=1,Food!$K67,"")</f>
        <v>3.2355902574444801E-5</v>
      </c>
      <c r="D65" s="692">
        <f>IF(Select2=1,Paper!$K67,"")</f>
        <v>1.8650832305087232E-3</v>
      </c>
      <c r="E65" s="684">
        <f>IF(Select2=1,Nappies!$K67,"")</f>
        <v>5.7219704355705031E-4</v>
      </c>
      <c r="F65" s="692">
        <f>IF(Select2=1,Garden!$K67,"")</f>
        <v>0</v>
      </c>
      <c r="G65" s="684">
        <f>IF(Select2=1,Wood!$K67,"")</f>
        <v>0</v>
      </c>
      <c r="H65" s="692">
        <f>IF(Select2=1,Textiles!$K67,"")</f>
        <v>4.4158166530519551E-4</v>
      </c>
      <c r="I65" s="693">
        <f>Sludge!K67</f>
        <v>0</v>
      </c>
      <c r="J65" s="693" t="str">
        <f>IF(Select2=2,MSW!$K67,"")</f>
        <v/>
      </c>
      <c r="K65" s="693">
        <f>Industry!$K67</f>
        <v>0</v>
      </c>
      <c r="L65" s="694">
        <f t="shared" si="3"/>
        <v>2.9112178419454138E-3</v>
      </c>
      <c r="M65" s="695">
        <f>Recovery_OX!C60</f>
        <v>0</v>
      </c>
      <c r="N65" s="651"/>
      <c r="O65" s="696">
        <f>(L65-M65)*(1-Recovery_OX!F60)</f>
        <v>2.9112178419454138E-3</v>
      </c>
      <c r="P65" s="643"/>
      <c r="Q65" s="653"/>
      <c r="S65" s="690">
        <f t="shared" si="2"/>
        <v>2048</v>
      </c>
      <c r="T65" s="691">
        <f>IF(Select2=1,Food!$W67,"")</f>
        <v>2.1647570857121852E-5</v>
      </c>
      <c r="U65" s="692">
        <f>IF(Select2=1,Paper!$W67,"")</f>
        <v>3.853477748984964E-3</v>
      </c>
      <c r="V65" s="684">
        <f>IF(Select2=1,Nappies!$W67,"")</f>
        <v>0</v>
      </c>
      <c r="W65" s="692">
        <f>IF(Select2=1,Garden!$W67,"")</f>
        <v>0</v>
      </c>
      <c r="X65" s="684">
        <f>IF(Select2=1,Wood!$W67,"")</f>
        <v>3.9146897154694812E-3</v>
      </c>
      <c r="Y65" s="692">
        <f>IF(Select2=1,Textiles!$W67,"")</f>
        <v>4.839251126632281E-4</v>
      </c>
      <c r="Z65" s="686">
        <f>Sludge!W67</f>
        <v>0</v>
      </c>
      <c r="AA65" s="686" t="str">
        <f>IF(Select2=2,MSW!$W67,"")</f>
        <v/>
      </c>
      <c r="AB65" s="693">
        <f>Industry!$W67</f>
        <v>0</v>
      </c>
      <c r="AC65" s="694">
        <f t="shared" si="4"/>
        <v>8.2737401479747955E-3</v>
      </c>
      <c r="AD65" s="695">
        <f>Recovery_OX!R60</f>
        <v>0</v>
      </c>
      <c r="AE65" s="651"/>
      <c r="AF65" s="697">
        <f>(AC65-AD65)*(1-Recovery_OX!U60)</f>
        <v>8.2737401479747955E-3</v>
      </c>
    </row>
    <row r="66" spans="2:32">
      <c r="B66" s="690">
        <f t="shared" si="1"/>
        <v>2049</v>
      </c>
      <c r="C66" s="691">
        <f>IF(Select2=1,Food!$K68,"")</f>
        <v>2.1688810103226501E-5</v>
      </c>
      <c r="D66" s="692">
        <f>IF(Select2=1,Paper!$K68,"")</f>
        <v>1.7389920777365546E-3</v>
      </c>
      <c r="E66" s="684">
        <f>IF(Select2=1,Nappies!$K68,"")</f>
        <v>4.8274251380955196E-4</v>
      </c>
      <c r="F66" s="692">
        <f>IF(Select2=1,Garden!$K68,"")</f>
        <v>0</v>
      </c>
      <c r="G66" s="684">
        <f>IF(Select2=1,Wood!$K68,"")</f>
        <v>0</v>
      </c>
      <c r="H66" s="692">
        <f>IF(Select2=1,Textiles!$K68,"")</f>
        <v>4.1172801571434122E-4</v>
      </c>
      <c r="I66" s="693">
        <f>Sludge!K68</f>
        <v>0</v>
      </c>
      <c r="J66" s="693" t="str">
        <f>IF(Select2=2,MSW!$K68,"")</f>
        <v/>
      </c>
      <c r="K66" s="693">
        <f>Industry!$K68</f>
        <v>0</v>
      </c>
      <c r="L66" s="694">
        <f t="shared" si="3"/>
        <v>2.6551514173636746E-3</v>
      </c>
      <c r="M66" s="695">
        <f>Recovery_OX!C61</f>
        <v>0</v>
      </c>
      <c r="N66" s="651"/>
      <c r="O66" s="696">
        <f>(L66-M66)*(1-Recovery_OX!F61)</f>
        <v>2.6551514173636746E-3</v>
      </c>
      <c r="P66" s="643"/>
      <c r="Q66" s="653"/>
      <c r="S66" s="690">
        <f t="shared" si="2"/>
        <v>2049</v>
      </c>
      <c r="T66" s="691">
        <f>IF(Select2=1,Food!$W68,"")</f>
        <v>1.4510800693505688E-5</v>
      </c>
      <c r="U66" s="692">
        <f>IF(Select2=1,Paper!$W68,"")</f>
        <v>3.5929588382986656E-3</v>
      </c>
      <c r="V66" s="684">
        <f>IF(Select2=1,Nappies!$W68,"")</f>
        <v>0</v>
      </c>
      <c r="W66" s="692">
        <f>IF(Select2=1,Garden!$W68,"")</f>
        <v>0</v>
      </c>
      <c r="X66" s="684">
        <f>IF(Select2=1,Wood!$W68,"")</f>
        <v>3.7800455922251223E-3</v>
      </c>
      <c r="Y66" s="692">
        <f>IF(Select2=1,Textiles!$W68,"")</f>
        <v>4.512087843444836E-4</v>
      </c>
      <c r="Z66" s="686">
        <f>Sludge!W68</f>
        <v>0</v>
      </c>
      <c r="AA66" s="686" t="str">
        <f>IF(Select2=2,MSW!$W68,"")</f>
        <v/>
      </c>
      <c r="AB66" s="693">
        <f>Industry!$W68</f>
        <v>0</v>
      </c>
      <c r="AC66" s="694">
        <f t="shared" si="4"/>
        <v>7.8387240155617776E-3</v>
      </c>
      <c r="AD66" s="695">
        <f>Recovery_OX!R61</f>
        <v>0</v>
      </c>
      <c r="AE66" s="651"/>
      <c r="AF66" s="697">
        <f>(AC66-AD66)*(1-Recovery_OX!U61)</f>
        <v>7.8387240155617776E-3</v>
      </c>
    </row>
    <row r="67" spans="2:32">
      <c r="B67" s="690">
        <f t="shared" si="1"/>
        <v>2050</v>
      </c>
      <c r="C67" s="691">
        <f>IF(Select2=1,Food!$K69,"")</f>
        <v>1.4538444186853025E-5</v>
      </c>
      <c r="D67" s="692">
        <f>IF(Select2=1,Paper!$K69,"")</f>
        <v>1.6214254661469679E-3</v>
      </c>
      <c r="E67" s="684">
        <f>IF(Select2=1,Nappies!$K69,"")</f>
        <v>4.0727287437641288E-4</v>
      </c>
      <c r="F67" s="692">
        <f>IF(Select2=1,Garden!$K69,"")</f>
        <v>0</v>
      </c>
      <c r="G67" s="684">
        <f>IF(Select2=1,Wood!$K69,"")</f>
        <v>0</v>
      </c>
      <c r="H67" s="692">
        <f>IF(Select2=1,Textiles!$K69,"")</f>
        <v>3.8389265733419092E-4</v>
      </c>
      <c r="I67" s="693">
        <f>Sludge!K69</f>
        <v>0</v>
      </c>
      <c r="J67" s="693" t="str">
        <f>IF(Select2=2,MSW!$K69,"")</f>
        <v/>
      </c>
      <c r="K67" s="693">
        <f>Industry!$K69</f>
        <v>0</v>
      </c>
      <c r="L67" s="694">
        <f t="shared" si="3"/>
        <v>2.4271294420444246E-3</v>
      </c>
      <c r="M67" s="695">
        <f>Recovery_OX!C62</f>
        <v>0</v>
      </c>
      <c r="N67" s="651"/>
      <c r="O67" s="696">
        <f>(L67-M67)*(1-Recovery_OX!F62)</f>
        <v>2.4271294420444246E-3</v>
      </c>
      <c r="P67" s="643"/>
      <c r="Q67" s="653"/>
      <c r="S67" s="690">
        <f t="shared" si="2"/>
        <v>2050</v>
      </c>
      <c r="T67" s="691">
        <f>IF(Select2=1,Food!$W69,"")</f>
        <v>9.7268805888847186E-6</v>
      </c>
      <c r="U67" s="692">
        <f>IF(Select2=1,Paper!$W69,"")</f>
        <v>3.3500526160061312E-3</v>
      </c>
      <c r="V67" s="684">
        <f>IF(Select2=1,Nappies!$W69,"")</f>
        <v>0</v>
      </c>
      <c r="W67" s="692">
        <f>IF(Select2=1,Garden!$W69,"")</f>
        <v>0</v>
      </c>
      <c r="X67" s="684">
        <f>IF(Select2=1,Wood!$W69,"")</f>
        <v>3.6500324975531182E-3</v>
      </c>
      <c r="Y67" s="692">
        <f>IF(Select2=1,Textiles!$W69,"")</f>
        <v>4.2070428201007235E-4</v>
      </c>
      <c r="Z67" s="686">
        <f>Sludge!W69</f>
        <v>0</v>
      </c>
      <c r="AA67" s="686" t="str">
        <f>IF(Select2=2,MSW!$W69,"")</f>
        <v/>
      </c>
      <c r="AB67" s="693">
        <f>Industry!$W69</f>
        <v>0</v>
      </c>
      <c r="AC67" s="694">
        <f t="shared" si="4"/>
        <v>7.4305162761582064E-3</v>
      </c>
      <c r="AD67" s="695">
        <f>Recovery_OX!R62</f>
        <v>0</v>
      </c>
      <c r="AE67" s="651"/>
      <c r="AF67" s="697">
        <f>(AC67-AD67)*(1-Recovery_OX!U62)</f>
        <v>7.4305162761582064E-3</v>
      </c>
    </row>
    <row r="68" spans="2:32">
      <c r="B68" s="690">
        <f t="shared" si="1"/>
        <v>2051</v>
      </c>
      <c r="C68" s="691">
        <f>IF(Select2=1,Food!$K70,"")</f>
        <v>9.7454105766178929E-6</v>
      </c>
      <c r="D68" s="692">
        <f>IF(Select2=1,Paper!$K70,"")</f>
        <v>1.5118070840735543E-3</v>
      </c>
      <c r="E68" s="684">
        <f>IF(Select2=1,Nappies!$K70,"")</f>
        <v>3.4360179486545841E-4</v>
      </c>
      <c r="F68" s="692">
        <f>IF(Select2=1,Garden!$K70,"")</f>
        <v>0</v>
      </c>
      <c r="G68" s="684">
        <f>IF(Select2=1,Wood!$K70,"")</f>
        <v>0</v>
      </c>
      <c r="H68" s="692">
        <f>IF(Select2=1,Textiles!$K70,"")</f>
        <v>3.5793914120567155E-4</v>
      </c>
      <c r="I68" s="693">
        <f>Sludge!K70</f>
        <v>0</v>
      </c>
      <c r="J68" s="693" t="str">
        <f>IF(Select2=2,MSW!$K70,"")</f>
        <v/>
      </c>
      <c r="K68" s="693">
        <f>Industry!$K70</f>
        <v>0</v>
      </c>
      <c r="L68" s="694">
        <f t="shared" si="3"/>
        <v>2.2230934307213021E-3</v>
      </c>
      <c r="M68" s="695">
        <f>Recovery_OX!C63</f>
        <v>0</v>
      </c>
      <c r="N68" s="651"/>
      <c r="O68" s="696">
        <f>(L68-M68)*(1-Recovery_OX!F63)</f>
        <v>2.2230934307213021E-3</v>
      </c>
      <c r="P68" s="643"/>
      <c r="Q68" s="653"/>
      <c r="S68" s="690">
        <f t="shared" si="2"/>
        <v>2051</v>
      </c>
      <c r="T68" s="691">
        <f>IF(Select2=1,Food!$W70,"")</f>
        <v>6.5201230441243713E-6</v>
      </c>
      <c r="U68" s="692">
        <f>IF(Select2=1,Paper!$W70,"")</f>
        <v>3.1235683555238714E-3</v>
      </c>
      <c r="V68" s="684">
        <f>IF(Select2=1,Nappies!$W70,"")</f>
        <v>0</v>
      </c>
      <c r="W68" s="692">
        <f>IF(Select2=1,Garden!$W70,"")</f>
        <v>0</v>
      </c>
      <c r="X68" s="684">
        <f>IF(Select2=1,Wood!$W70,"")</f>
        <v>3.5244911491534238E-3</v>
      </c>
      <c r="Y68" s="692">
        <f>IF(Select2=1,Textiles!$W70,"")</f>
        <v>3.9226207255416064E-4</v>
      </c>
      <c r="Z68" s="686">
        <f>Sludge!W70</f>
        <v>0</v>
      </c>
      <c r="AA68" s="686" t="str">
        <f>IF(Select2=2,MSW!$W70,"")</f>
        <v/>
      </c>
      <c r="AB68" s="693">
        <f>Industry!$W70</f>
        <v>0</v>
      </c>
      <c r="AC68" s="694">
        <f t="shared" si="4"/>
        <v>7.0468417002755796E-3</v>
      </c>
      <c r="AD68" s="695">
        <f>Recovery_OX!R63</f>
        <v>0</v>
      </c>
      <c r="AE68" s="651"/>
      <c r="AF68" s="697">
        <f>(AC68-AD68)*(1-Recovery_OX!U63)</f>
        <v>7.0468417002755796E-3</v>
      </c>
    </row>
    <row r="69" spans="2:32">
      <c r="B69" s="690">
        <f t="shared" si="1"/>
        <v>2052</v>
      </c>
      <c r="C69" s="691">
        <f>IF(Select2=1,Food!$K71,"")</f>
        <v>6.5325440663547121E-6</v>
      </c>
      <c r="D69" s="692">
        <f>IF(Select2=1,Paper!$K71,"")</f>
        <v>1.4095995820802144E-3</v>
      </c>
      <c r="E69" s="684">
        <f>IF(Select2=1,Nappies!$K71,"")</f>
        <v>2.8988474524735522E-4</v>
      </c>
      <c r="F69" s="692">
        <f>IF(Select2=1,Garden!$K71,"")</f>
        <v>0</v>
      </c>
      <c r="G69" s="684">
        <f>IF(Select2=1,Wood!$K71,"")</f>
        <v>0</v>
      </c>
      <c r="H69" s="692">
        <f>IF(Select2=1,Textiles!$K71,"")</f>
        <v>3.3374024316261072E-4</v>
      </c>
      <c r="I69" s="693">
        <f>Sludge!K71</f>
        <v>0</v>
      </c>
      <c r="J69" s="693" t="str">
        <f>IF(Select2=2,MSW!$K71,"")</f>
        <v/>
      </c>
      <c r="K69" s="693">
        <f>Industry!$K71</f>
        <v>0</v>
      </c>
      <c r="L69" s="694">
        <f t="shared" si="3"/>
        <v>2.0397571145565349E-3</v>
      </c>
      <c r="M69" s="695">
        <f>Recovery_OX!C64</f>
        <v>0</v>
      </c>
      <c r="N69" s="651"/>
      <c r="O69" s="696">
        <f>(L69-M69)*(1-Recovery_OX!F64)</f>
        <v>2.0397571145565349E-3</v>
      </c>
      <c r="P69" s="643"/>
      <c r="Q69" s="653"/>
      <c r="S69" s="690">
        <f t="shared" si="2"/>
        <v>2052</v>
      </c>
      <c r="T69" s="691">
        <f>IF(Select2=1,Food!$W71,"")</f>
        <v>4.3705691790954812E-6</v>
      </c>
      <c r="U69" s="692">
        <f>IF(Select2=1,Paper!$W71,"")</f>
        <v>2.9123958307442441E-3</v>
      </c>
      <c r="V69" s="684">
        <f>IF(Select2=1,Nappies!$W71,"")</f>
        <v>0</v>
      </c>
      <c r="W69" s="692">
        <f>IF(Select2=1,Garden!$W71,"")</f>
        <v>0</v>
      </c>
      <c r="X69" s="684">
        <f>IF(Select2=1,Wood!$W71,"")</f>
        <v>3.4032677431744007E-3</v>
      </c>
      <c r="Y69" s="692">
        <f>IF(Select2=1,Textiles!$W71,"")</f>
        <v>3.6574273223299809E-4</v>
      </c>
      <c r="Z69" s="686">
        <f>Sludge!W71</f>
        <v>0</v>
      </c>
      <c r="AA69" s="686" t="str">
        <f>IF(Select2=2,MSW!$W71,"")</f>
        <v/>
      </c>
      <c r="AB69" s="693">
        <f>Industry!$W71</f>
        <v>0</v>
      </c>
      <c r="AC69" s="694">
        <f t="shared" si="4"/>
        <v>6.6857768753307385E-3</v>
      </c>
      <c r="AD69" s="695">
        <f>Recovery_OX!R64</f>
        <v>0</v>
      </c>
      <c r="AE69" s="651"/>
      <c r="AF69" s="697">
        <f>(AC69-AD69)*(1-Recovery_OX!U64)</f>
        <v>6.6857768753307385E-3</v>
      </c>
    </row>
    <row r="70" spans="2:32">
      <c r="B70" s="690">
        <f t="shared" si="1"/>
        <v>2053</v>
      </c>
      <c r="C70" s="691">
        <f>IF(Select2=1,Food!$K72,"")</f>
        <v>4.3788952392887331E-6</v>
      </c>
      <c r="D70" s="692">
        <f>IF(Select2=1,Paper!$K72,"")</f>
        <v>1.3143019388735994E-3</v>
      </c>
      <c r="E70" s="684">
        <f>IF(Select2=1,Nappies!$K72,"")</f>
        <v>2.4456556043319933E-4</v>
      </c>
      <c r="F70" s="692">
        <f>IF(Select2=1,Garden!$K72,"")</f>
        <v>0</v>
      </c>
      <c r="G70" s="684">
        <f>IF(Select2=1,Wood!$K72,"")</f>
        <v>0</v>
      </c>
      <c r="H70" s="692">
        <f>IF(Select2=1,Textiles!$K72,"")</f>
        <v>3.1117734017872665E-4</v>
      </c>
      <c r="I70" s="693">
        <f>Sludge!K72</f>
        <v>0</v>
      </c>
      <c r="J70" s="693" t="str">
        <f>IF(Select2=2,MSW!$K72,"")</f>
        <v/>
      </c>
      <c r="K70" s="693">
        <f>Industry!$K72</f>
        <v>0</v>
      </c>
      <c r="L70" s="694">
        <f t="shared" si="3"/>
        <v>1.8744237347248143E-3</v>
      </c>
      <c r="M70" s="695">
        <f>Recovery_OX!C65</f>
        <v>0</v>
      </c>
      <c r="N70" s="651"/>
      <c r="O70" s="696">
        <f>(L70-M70)*(1-Recovery_OX!F65)</f>
        <v>1.8744237347248143E-3</v>
      </c>
      <c r="P70" s="643"/>
      <c r="Q70" s="653"/>
      <c r="S70" s="690">
        <f t="shared" si="2"/>
        <v>2053</v>
      </c>
      <c r="T70" s="691">
        <f>IF(Select2=1,Food!$W72,"")</f>
        <v>2.9296801333332295E-6</v>
      </c>
      <c r="U70" s="692">
        <f>IF(Select2=1,Paper!$W72,"")</f>
        <v>2.7154998737057832E-3</v>
      </c>
      <c r="V70" s="684">
        <f>IF(Select2=1,Nappies!$W72,"")</f>
        <v>0</v>
      </c>
      <c r="W70" s="692">
        <f>IF(Select2=1,Garden!$W72,"")</f>
        <v>0</v>
      </c>
      <c r="X70" s="684">
        <f>IF(Select2=1,Wood!$W72,"")</f>
        <v>3.2862137657838656E-3</v>
      </c>
      <c r="Y70" s="692">
        <f>IF(Select2=1,Textiles!$W72,"")</f>
        <v>3.4101626320956355E-4</v>
      </c>
      <c r="Z70" s="686">
        <f>Sludge!W72</f>
        <v>0</v>
      </c>
      <c r="AA70" s="686" t="str">
        <f>IF(Select2=2,MSW!$W72,"")</f>
        <v/>
      </c>
      <c r="AB70" s="693">
        <f>Industry!$W72</f>
        <v>0</v>
      </c>
      <c r="AC70" s="694">
        <f t="shared" si="4"/>
        <v>6.3456595828325461E-3</v>
      </c>
      <c r="AD70" s="695">
        <f>Recovery_OX!R65</f>
        <v>0</v>
      </c>
      <c r="AE70" s="651"/>
      <c r="AF70" s="697">
        <f>(AC70-AD70)*(1-Recovery_OX!U65)</f>
        <v>6.3456595828325461E-3</v>
      </c>
    </row>
    <row r="71" spans="2:32">
      <c r="B71" s="690">
        <f t="shared" si="1"/>
        <v>2054</v>
      </c>
      <c r="C71" s="691">
        <f>IF(Select2=1,Food!$K73,"")</f>
        <v>2.9352612583852657E-6</v>
      </c>
      <c r="D71" s="692">
        <f>IF(Select2=1,Paper!$K73,"")</f>
        <v>1.2254470052961495E-3</v>
      </c>
      <c r="E71" s="684">
        <f>IF(Select2=1,Nappies!$K73,"")</f>
        <v>2.0633135868866693E-4</v>
      </c>
      <c r="F71" s="692">
        <f>IF(Select2=1,Garden!$K73,"")</f>
        <v>0</v>
      </c>
      <c r="G71" s="684">
        <f>IF(Select2=1,Wood!$K73,"")</f>
        <v>0</v>
      </c>
      <c r="H71" s="692">
        <f>IF(Select2=1,Textiles!$K73,"")</f>
        <v>2.9013982887741567E-4</v>
      </c>
      <c r="I71" s="693">
        <f>Sludge!K73</f>
        <v>0</v>
      </c>
      <c r="J71" s="693" t="str">
        <f>IF(Select2=2,MSW!$K73,"")</f>
        <v/>
      </c>
      <c r="K71" s="693">
        <f>Industry!$K73</f>
        <v>0</v>
      </c>
      <c r="L71" s="694">
        <f t="shared" si="3"/>
        <v>1.7248534541206176E-3</v>
      </c>
      <c r="M71" s="695">
        <f>Recovery_OX!C66</f>
        <v>0</v>
      </c>
      <c r="N71" s="651"/>
      <c r="O71" s="696">
        <f>(L71-M71)*(1-Recovery_OX!F66)</f>
        <v>1.7248534541206176E-3</v>
      </c>
      <c r="P71" s="643"/>
      <c r="Q71" s="653"/>
      <c r="S71" s="690">
        <f t="shared" si="2"/>
        <v>2054</v>
      </c>
      <c r="T71" s="691">
        <f>IF(Select2=1,Food!$W73,"")</f>
        <v>1.9638233218456285E-6</v>
      </c>
      <c r="U71" s="692">
        <f>IF(Select2=1,Paper!$W73,"")</f>
        <v>2.531915300198655E-3</v>
      </c>
      <c r="V71" s="684">
        <f>IF(Select2=1,Nappies!$W73,"")</f>
        <v>0</v>
      </c>
      <c r="W71" s="692">
        <f>IF(Select2=1,Garden!$W73,"")</f>
        <v>0</v>
      </c>
      <c r="X71" s="684">
        <f>IF(Select2=1,Wood!$W73,"")</f>
        <v>3.1731858112210749E-3</v>
      </c>
      <c r="Y71" s="692">
        <f>IF(Select2=1,Textiles!$W73,"")</f>
        <v>3.1796145630401721E-4</v>
      </c>
      <c r="Z71" s="686">
        <f>Sludge!W73</f>
        <v>0</v>
      </c>
      <c r="AA71" s="686" t="str">
        <f>IF(Select2=2,MSW!$W73,"")</f>
        <v/>
      </c>
      <c r="AB71" s="693">
        <f>Industry!$W73</f>
        <v>0</v>
      </c>
      <c r="AC71" s="694">
        <f t="shared" si="4"/>
        <v>6.0250263910455928E-3</v>
      </c>
      <c r="AD71" s="695">
        <f>Recovery_OX!R66</f>
        <v>0</v>
      </c>
      <c r="AE71" s="651"/>
      <c r="AF71" s="697">
        <f>(AC71-AD71)*(1-Recovery_OX!U66)</f>
        <v>6.0250263910455928E-3</v>
      </c>
    </row>
    <row r="72" spans="2:32">
      <c r="B72" s="690">
        <f t="shared" si="1"/>
        <v>2055</v>
      </c>
      <c r="C72" s="691">
        <f>IF(Select2=1,Food!$K74,"")</f>
        <v>1.9675644618474397E-6</v>
      </c>
      <c r="D72" s="692">
        <f>IF(Select2=1,Paper!$K74,"")</f>
        <v>1.1425992143603817E-3</v>
      </c>
      <c r="E72" s="684">
        <f>IF(Select2=1,Nappies!$K74,"")</f>
        <v>1.7407450788615685E-4</v>
      </c>
      <c r="F72" s="692">
        <f>IF(Select2=1,Garden!$K74,"")</f>
        <v>0</v>
      </c>
      <c r="G72" s="684">
        <f>IF(Select2=1,Wood!$K74,"")</f>
        <v>0</v>
      </c>
      <c r="H72" s="692">
        <f>IF(Select2=1,Textiles!$K74,"")</f>
        <v>2.7052458335387173E-4</v>
      </c>
      <c r="I72" s="693">
        <f>Sludge!K74</f>
        <v>0</v>
      </c>
      <c r="J72" s="693" t="str">
        <f>IF(Select2=2,MSW!$K74,"")</f>
        <v/>
      </c>
      <c r="K72" s="693">
        <f>Industry!$K74</f>
        <v>0</v>
      </c>
      <c r="L72" s="694">
        <f t="shared" si="3"/>
        <v>1.5891658700622577E-3</v>
      </c>
      <c r="M72" s="695">
        <f>Recovery_OX!C67</f>
        <v>0</v>
      </c>
      <c r="N72" s="651"/>
      <c r="O72" s="696">
        <f>(L72-M72)*(1-Recovery_OX!F67)</f>
        <v>1.5891658700622577E-3</v>
      </c>
      <c r="P72" s="643"/>
      <c r="Q72" s="653"/>
      <c r="S72" s="690">
        <f t="shared" si="2"/>
        <v>2055</v>
      </c>
      <c r="T72" s="691">
        <f>IF(Select2=1,Food!$W74,"")</f>
        <v>1.3163901395054238E-6</v>
      </c>
      <c r="U72" s="692">
        <f>IF(Select2=1,Paper!$W74,"")</f>
        <v>2.3607421784305397E-3</v>
      </c>
      <c r="V72" s="684">
        <f>IF(Select2=1,Nappies!$W74,"")</f>
        <v>0</v>
      </c>
      <c r="W72" s="692">
        <f>IF(Select2=1,Garden!$W74,"")</f>
        <v>0</v>
      </c>
      <c r="X72" s="684">
        <f>IF(Select2=1,Wood!$W74,"")</f>
        <v>3.0640454061067299E-3</v>
      </c>
      <c r="Y72" s="692">
        <f>IF(Select2=1,Textiles!$W74,"")</f>
        <v>2.9646529682616086E-4</v>
      </c>
      <c r="Z72" s="686">
        <f>Sludge!W74</f>
        <v>0</v>
      </c>
      <c r="AA72" s="686" t="str">
        <f>IF(Select2=2,MSW!$W74,"")</f>
        <v/>
      </c>
      <c r="AB72" s="693">
        <f>Industry!$W74</f>
        <v>0</v>
      </c>
      <c r="AC72" s="694">
        <f t="shared" si="4"/>
        <v>5.7225692715029359E-3</v>
      </c>
      <c r="AD72" s="695">
        <f>Recovery_OX!R67</f>
        <v>0</v>
      </c>
      <c r="AE72" s="651"/>
      <c r="AF72" s="697">
        <f>(AC72-AD72)*(1-Recovery_OX!U67)</f>
        <v>5.7225692715029359E-3</v>
      </c>
    </row>
    <row r="73" spans="2:32">
      <c r="B73" s="690">
        <f t="shared" si="1"/>
        <v>2056</v>
      </c>
      <c r="C73" s="691">
        <f>IF(Select2=1,Food!$K75,"")</f>
        <v>1.3188979006436637E-6</v>
      </c>
      <c r="D73" s="692">
        <f>IF(Select2=1,Paper!$K75,"")</f>
        <v>1.0653524460990118E-3</v>
      </c>
      <c r="E73" s="684">
        <f>IF(Select2=1,Nappies!$K75,"")</f>
        <v>1.4686053776988026E-4</v>
      </c>
      <c r="F73" s="692">
        <f>IF(Select2=1,Garden!$K75,"")</f>
        <v>0</v>
      </c>
      <c r="G73" s="684">
        <f>IF(Select2=1,Wood!$K75,"")</f>
        <v>0</v>
      </c>
      <c r="H73" s="692">
        <f>IF(Select2=1,Textiles!$K75,"")</f>
        <v>2.5223544965178159E-4</v>
      </c>
      <c r="I73" s="693">
        <f>Sludge!K75</f>
        <v>0</v>
      </c>
      <c r="J73" s="693" t="str">
        <f>IF(Select2=2,MSW!$K75,"")</f>
        <v/>
      </c>
      <c r="K73" s="693">
        <f>Industry!$K75</f>
        <v>0</v>
      </c>
      <c r="L73" s="694">
        <f t="shared" si="3"/>
        <v>1.4657673314213172E-3</v>
      </c>
      <c r="M73" s="695">
        <f>Recovery_OX!C68</f>
        <v>0</v>
      </c>
      <c r="N73" s="651"/>
      <c r="O73" s="696">
        <f>(L73-M73)*(1-Recovery_OX!F68)</f>
        <v>1.4657673314213172E-3</v>
      </c>
      <c r="P73" s="643"/>
      <c r="Q73" s="653"/>
      <c r="S73" s="690">
        <f t="shared" si="2"/>
        <v>2056</v>
      </c>
      <c r="T73" s="691">
        <f>IF(Select2=1,Food!$W75,"")</f>
        <v>8.824026989141375E-7</v>
      </c>
      <c r="U73" s="692">
        <f>IF(Select2=1,Paper!$W75,"")</f>
        <v>2.2011414175599408E-3</v>
      </c>
      <c r="V73" s="684">
        <f>IF(Select2=1,Nappies!$W75,"")</f>
        <v>0</v>
      </c>
      <c r="W73" s="692">
        <f>IF(Select2=1,Garden!$W75,"")</f>
        <v>0</v>
      </c>
      <c r="X73" s="684">
        <f>IF(Select2=1,Wood!$W75,"")</f>
        <v>2.9586588397957727E-3</v>
      </c>
      <c r="Y73" s="692">
        <f>IF(Select2=1,Textiles!$W75,"")</f>
        <v>2.7642241057729494E-4</v>
      </c>
      <c r="Z73" s="686">
        <f>Sludge!W75</f>
        <v>0</v>
      </c>
      <c r="AA73" s="686" t="str">
        <f>IF(Select2=2,MSW!$W75,"")</f>
        <v/>
      </c>
      <c r="AB73" s="693">
        <f>Industry!$W75</f>
        <v>0</v>
      </c>
      <c r="AC73" s="694">
        <f t="shared" si="4"/>
        <v>5.4371050706319216E-3</v>
      </c>
      <c r="AD73" s="695">
        <f>Recovery_OX!R68</f>
        <v>0</v>
      </c>
      <c r="AE73" s="651"/>
      <c r="AF73" s="697">
        <f>(AC73-AD73)*(1-Recovery_OX!U68)</f>
        <v>5.4371050706319216E-3</v>
      </c>
    </row>
    <row r="74" spans="2:32">
      <c r="B74" s="690">
        <f t="shared" si="1"/>
        <v>2057</v>
      </c>
      <c r="C74" s="691">
        <f>IF(Select2=1,Food!$K76,"")</f>
        <v>8.8408370147576866E-7</v>
      </c>
      <c r="D74" s="692">
        <f>IF(Select2=1,Paper!$K76,"")</f>
        <v>9.9332803676440329E-4</v>
      </c>
      <c r="E74" s="684">
        <f>IF(Select2=1,Nappies!$K76,"")</f>
        <v>1.2390106866287231E-4</v>
      </c>
      <c r="F74" s="692">
        <f>IF(Select2=1,Garden!$K76,"")</f>
        <v>0</v>
      </c>
      <c r="G74" s="684">
        <f>IF(Select2=1,Wood!$K76,"")</f>
        <v>0</v>
      </c>
      <c r="H74" s="692">
        <f>IF(Select2=1,Textiles!$K76,"")</f>
        <v>2.3518277441651912E-4</v>
      </c>
      <c r="I74" s="693">
        <f>Sludge!K76</f>
        <v>0</v>
      </c>
      <c r="J74" s="693" t="str">
        <f>IF(Select2=2,MSW!$K76,"")</f>
        <v/>
      </c>
      <c r="K74" s="693">
        <f>Industry!$K76</f>
        <v>0</v>
      </c>
      <c r="L74" s="694">
        <f t="shared" si="3"/>
        <v>1.3532959635452705E-3</v>
      </c>
      <c r="M74" s="695">
        <f>Recovery_OX!C69</f>
        <v>0</v>
      </c>
      <c r="N74" s="651"/>
      <c r="O74" s="696">
        <f>(L74-M74)*(1-Recovery_OX!F69)</f>
        <v>1.3532959635452705E-3</v>
      </c>
      <c r="P74" s="643"/>
      <c r="Q74" s="653"/>
      <c r="S74" s="690">
        <f t="shared" si="2"/>
        <v>2057</v>
      </c>
      <c r="T74" s="691">
        <f>IF(Select2=1,Food!$W76,"")</f>
        <v>5.9149221775809704E-7</v>
      </c>
      <c r="U74" s="692">
        <f>IF(Select2=1,Paper!$W76,"")</f>
        <v>2.052330654471907E-3</v>
      </c>
      <c r="V74" s="684">
        <f>IF(Select2=1,Nappies!$W76,"")</f>
        <v>0</v>
      </c>
      <c r="W74" s="692">
        <f>IF(Select2=1,Garden!$W76,"")</f>
        <v>0</v>
      </c>
      <c r="X74" s="684">
        <f>IF(Select2=1,Wood!$W76,"")</f>
        <v>2.8568970005651258E-3</v>
      </c>
      <c r="Y74" s="692">
        <f>IF(Select2=1,Textiles!$W76,"")</f>
        <v>2.577345473057744E-4</v>
      </c>
      <c r="Z74" s="686">
        <f>Sludge!W76</f>
        <v>0</v>
      </c>
      <c r="AA74" s="686" t="str">
        <f>IF(Select2=2,MSW!$W76,"")</f>
        <v/>
      </c>
      <c r="AB74" s="693">
        <f>Industry!$W76</f>
        <v>0</v>
      </c>
      <c r="AC74" s="694">
        <f t="shared" si="4"/>
        <v>5.1675536945605654E-3</v>
      </c>
      <c r="AD74" s="695">
        <f>Recovery_OX!R69</f>
        <v>0</v>
      </c>
      <c r="AE74" s="651"/>
      <c r="AF74" s="697">
        <f>(AC74-AD74)*(1-Recovery_OX!U69)</f>
        <v>5.1675536945605654E-3</v>
      </c>
    </row>
    <row r="75" spans="2:32">
      <c r="B75" s="690">
        <f t="shared" si="1"/>
        <v>2058</v>
      </c>
      <c r="C75" s="691">
        <f>IF(Select2=1,Food!$K77,"")</f>
        <v>5.9261902747259572E-7</v>
      </c>
      <c r="D75" s="692">
        <f>IF(Select2=1,Paper!$K77,"")</f>
        <v>9.261729226184382E-4</v>
      </c>
      <c r="E75" s="684">
        <f>IF(Select2=1,Nappies!$K77,"")</f>
        <v>1.0453097236955813E-4</v>
      </c>
      <c r="F75" s="692">
        <f>IF(Select2=1,Garden!$K77,"")</f>
        <v>0</v>
      </c>
      <c r="G75" s="684">
        <f>IF(Select2=1,Wood!$K77,"")</f>
        <v>0</v>
      </c>
      <c r="H75" s="692">
        <f>IF(Select2=1,Textiles!$K77,"")</f>
        <v>2.1928296541429718E-4</v>
      </c>
      <c r="I75" s="693">
        <f>Sludge!K77</f>
        <v>0</v>
      </c>
      <c r="J75" s="693" t="str">
        <f>IF(Select2=2,MSW!$K77,"")</f>
        <v/>
      </c>
      <c r="K75" s="693">
        <f>Industry!$K77</f>
        <v>0</v>
      </c>
      <c r="L75" s="694">
        <f t="shared" si="3"/>
        <v>1.2505794794297662E-3</v>
      </c>
      <c r="M75" s="695">
        <f>Recovery_OX!C70</f>
        <v>0</v>
      </c>
      <c r="N75" s="651"/>
      <c r="O75" s="696">
        <f>(L75-M75)*(1-Recovery_OX!F70)</f>
        <v>1.2505794794297662E-3</v>
      </c>
      <c r="P75" s="643"/>
      <c r="Q75" s="653"/>
      <c r="S75" s="690">
        <f t="shared" si="2"/>
        <v>2058</v>
      </c>
      <c r="T75" s="691">
        <f>IF(Select2=1,Food!$W77,"")</f>
        <v>3.9648909063733004E-7</v>
      </c>
      <c r="U75" s="692">
        <f>IF(Select2=1,Paper!$W77,"")</f>
        <v>1.9135804186331366E-3</v>
      </c>
      <c r="V75" s="684">
        <f>IF(Select2=1,Nappies!$W77,"")</f>
        <v>0</v>
      </c>
      <c r="W75" s="692">
        <f>IF(Select2=1,Garden!$W77,"")</f>
        <v>0</v>
      </c>
      <c r="X75" s="684">
        <f>IF(Select2=1,Wood!$W77,"")</f>
        <v>2.7586352174356812E-3</v>
      </c>
      <c r="Y75" s="692">
        <f>IF(Select2=1,Textiles!$W77,"")</f>
        <v>2.4031009908416135E-4</v>
      </c>
      <c r="Z75" s="686">
        <f>Sludge!W77</f>
        <v>0</v>
      </c>
      <c r="AA75" s="686" t="str">
        <f>IF(Select2=2,MSW!$W77,"")</f>
        <v/>
      </c>
      <c r="AB75" s="693">
        <f>Industry!$W77</f>
        <v>0</v>
      </c>
      <c r="AC75" s="694">
        <f t="shared" si="4"/>
        <v>4.9129222242436169E-3</v>
      </c>
      <c r="AD75" s="695">
        <f>Recovery_OX!R70</f>
        <v>0</v>
      </c>
      <c r="AE75" s="651"/>
      <c r="AF75" s="697">
        <f>(AC75-AD75)*(1-Recovery_OX!U70)</f>
        <v>4.9129222242436169E-3</v>
      </c>
    </row>
    <row r="76" spans="2:32">
      <c r="B76" s="690">
        <f t="shared" si="1"/>
        <v>2059</v>
      </c>
      <c r="C76" s="691">
        <f>IF(Select2=1,Food!$K78,"")</f>
        <v>3.972444137770262E-7</v>
      </c>
      <c r="D76" s="692">
        <f>IF(Select2=1,Paper!$K78,"")</f>
        <v>8.6355790921366186E-4</v>
      </c>
      <c r="E76" s="684">
        <f>IF(Select2=1,Nappies!$K78,"")</f>
        <v>8.8189103632804912E-5</v>
      </c>
      <c r="F76" s="692">
        <f>IF(Select2=1,Garden!$K78,"")</f>
        <v>0</v>
      </c>
      <c r="G76" s="684">
        <f>IF(Select2=1,Wood!$K78,"")</f>
        <v>0</v>
      </c>
      <c r="H76" s="692">
        <f>IF(Select2=1,Textiles!$K78,"")</f>
        <v>2.0445808176294052E-4</v>
      </c>
      <c r="I76" s="693">
        <f>Sludge!K78</f>
        <v>0</v>
      </c>
      <c r="J76" s="693" t="str">
        <f>IF(Select2=2,MSW!$K78,"")</f>
        <v/>
      </c>
      <c r="K76" s="693">
        <f>Industry!$K78</f>
        <v>0</v>
      </c>
      <c r="L76" s="694">
        <f t="shared" si="3"/>
        <v>1.1566023390231844E-3</v>
      </c>
      <c r="M76" s="695">
        <f>Recovery_OX!C71</f>
        <v>0</v>
      </c>
      <c r="N76" s="651"/>
      <c r="O76" s="696">
        <f>(L76-M76)*(1-Recovery_OX!F71)</f>
        <v>1.1566023390231844E-3</v>
      </c>
      <c r="P76" s="643"/>
      <c r="Q76" s="653"/>
      <c r="S76" s="690">
        <f t="shared" si="2"/>
        <v>2059</v>
      </c>
      <c r="T76" s="691">
        <f>IF(Select2=1,Food!$W78,"")</f>
        <v>2.6577458548864387E-7</v>
      </c>
      <c r="U76" s="692">
        <f>IF(Select2=1,Paper!$W78,"")</f>
        <v>1.784210556226574E-3</v>
      </c>
      <c r="V76" s="684">
        <f>IF(Select2=1,Nappies!$W78,"")</f>
        <v>0</v>
      </c>
      <c r="W76" s="692">
        <f>IF(Select2=1,Garden!$W78,"")</f>
        <v>0</v>
      </c>
      <c r="X76" s="684">
        <f>IF(Select2=1,Wood!$W78,"")</f>
        <v>2.6637531074347629E-3</v>
      </c>
      <c r="Y76" s="692">
        <f>IF(Select2=1,Textiles!$W78,"")</f>
        <v>2.2406365124705811E-4</v>
      </c>
      <c r="Z76" s="686">
        <f>Sludge!W78</f>
        <v>0</v>
      </c>
      <c r="AA76" s="686" t="str">
        <f>IF(Select2=2,MSW!$W78,"")</f>
        <v/>
      </c>
      <c r="AB76" s="693">
        <f>Industry!$W78</f>
        <v>0</v>
      </c>
      <c r="AC76" s="694">
        <f t="shared" si="4"/>
        <v>4.6722930894938838E-3</v>
      </c>
      <c r="AD76" s="695">
        <f>Recovery_OX!R71</f>
        <v>0</v>
      </c>
      <c r="AE76" s="651"/>
      <c r="AF76" s="697">
        <f>(AC76-AD76)*(1-Recovery_OX!U71)</f>
        <v>4.6722930894938838E-3</v>
      </c>
    </row>
    <row r="77" spans="2:32">
      <c r="B77" s="690">
        <f t="shared" si="1"/>
        <v>2060</v>
      </c>
      <c r="C77" s="691">
        <f>IF(Select2=1,Food!$K79,"")</f>
        <v>2.6628089373041677E-7</v>
      </c>
      <c r="D77" s="692">
        <f>IF(Select2=1,Paper!$K79,"")</f>
        <v>8.0517605768172041E-4</v>
      </c>
      <c r="E77" s="684">
        <f>IF(Select2=1,Nappies!$K79,"")</f>
        <v>7.4402043942169832E-5</v>
      </c>
      <c r="F77" s="692">
        <f>IF(Select2=1,Garden!$K79,"")</f>
        <v>0</v>
      </c>
      <c r="G77" s="684">
        <f>IF(Select2=1,Wood!$K79,"")</f>
        <v>0</v>
      </c>
      <c r="H77" s="692">
        <f>IF(Select2=1,Textiles!$K79,"")</f>
        <v>1.9063545186559077E-4</v>
      </c>
      <c r="I77" s="693">
        <f>Sludge!K79</f>
        <v>0</v>
      </c>
      <c r="J77" s="693" t="str">
        <f>IF(Select2=2,MSW!$K79,"")</f>
        <v/>
      </c>
      <c r="K77" s="693">
        <f>Industry!$K79</f>
        <v>0</v>
      </c>
      <c r="L77" s="694">
        <f t="shared" si="3"/>
        <v>1.0704798343832114E-3</v>
      </c>
      <c r="M77" s="695">
        <f>Recovery_OX!C72</f>
        <v>0</v>
      </c>
      <c r="N77" s="651"/>
      <c r="O77" s="696">
        <f>(L77-M77)*(1-Recovery_OX!F72)</f>
        <v>1.0704798343832114E-3</v>
      </c>
      <c r="P77" s="643"/>
      <c r="Q77" s="653"/>
      <c r="S77" s="690">
        <f t="shared" si="2"/>
        <v>2060</v>
      </c>
      <c r="T77" s="691">
        <f>IF(Select2=1,Food!$W79,"")</f>
        <v>1.7815403237985071E-7</v>
      </c>
      <c r="U77" s="692">
        <f>IF(Select2=1,Paper!$W79,"")</f>
        <v>1.663586896036612E-3</v>
      </c>
      <c r="V77" s="684">
        <f>IF(Select2=1,Nappies!$W79,"")</f>
        <v>0</v>
      </c>
      <c r="W77" s="692">
        <f>IF(Select2=1,Garden!$W79,"")</f>
        <v>0</v>
      </c>
      <c r="X77" s="684">
        <f>IF(Select2=1,Wood!$W79,"")</f>
        <v>2.5721344281119307E-3</v>
      </c>
      <c r="Y77" s="692">
        <f>IF(Select2=1,Textiles!$W79,"")</f>
        <v>2.0891556368831868E-4</v>
      </c>
      <c r="Z77" s="686">
        <f>Sludge!W79</f>
        <v>0</v>
      </c>
      <c r="AA77" s="686" t="str">
        <f>IF(Select2=2,MSW!$W79,"")</f>
        <v/>
      </c>
      <c r="AB77" s="693">
        <f>Industry!$W79</f>
        <v>0</v>
      </c>
      <c r="AC77" s="694">
        <f t="shared" si="4"/>
        <v>4.4448150418692411E-3</v>
      </c>
      <c r="AD77" s="695">
        <f>Recovery_OX!R72</f>
        <v>0</v>
      </c>
      <c r="AE77" s="651"/>
      <c r="AF77" s="697">
        <f>(AC77-AD77)*(1-Recovery_OX!U72)</f>
        <v>4.4448150418692411E-3</v>
      </c>
    </row>
    <row r="78" spans="2:32">
      <c r="B78" s="690">
        <f t="shared" si="1"/>
        <v>2061</v>
      </c>
      <c r="C78" s="691">
        <f>IF(Select2=1,Food!$K80,"")</f>
        <v>1.7849342094378414E-7</v>
      </c>
      <c r="D78" s="692">
        <f>IF(Select2=1,Paper!$K80,"")</f>
        <v>7.5074118011867136E-4</v>
      </c>
      <c r="E78" s="684">
        <f>IF(Select2=1,Nappies!$K80,"")</f>
        <v>6.2770386756866791E-5</v>
      </c>
      <c r="F78" s="692">
        <f>IF(Select2=1,Garden!$K80,"")</f>
        <v>0</v>
      </c>
      <c r="G78" s="684">
        <f>IF(Select2=1,Wood!$K80,"")</f>
        <v>0</v>
      </c>
      <c r="H78" s="692">
        <f>IF(Select2=1,Textiles!$K80,"")</f>
        <v>1.7774731717445471E-4</v>
      </c>
      <c r="I78" s="693">
        <f>Sludge!K80</f>
        <v>0</v>
      </c>
      <c r="J78" s="693" t="str">
        <f>IF(Select2=2,MSW!$K80,"")</f>
        <v/>
      </c>
      <c r="K78" s="693">
        <f>Industry!$K80</f>
        <v>0</v>
      </c>
      <c r="L78" s="694">
        <f t="shared" si="3"/>
        <v>9.9143737747093663E-4</v>
      </c>
      <c r="M78" s="695">
        <f>Recovery_OX!C73</f>
        <v>0</v>
      </c>
      <c r="N78" s="651"/>
      <c r="O78" s="696">
        <f>(L78-M78)*(1-Recovery_OX!F73)</f>
        <v>9.9143737747093663E-4</v>
      </c>
      <c r="P78" s="643"/>
      <c r="Q78" s="653"/>
      <c r="S78" s="690">
        <f t="shared" si="2"/>
        <v>2061</v>
      </c>
      <c r="T78" s="691">
        <f>IF(Select2=1,Food!$W80,"")</f>
        <v>1.1942021918629631E-7</v>
      </c>
      <c r="U78" s="692">
        <f>IF(Select2=1,Paper!$W80,"")</f>
        <v>1.5511181407410566E-3</v>
      </c>
      <c r="V78" s="684">
        <f>IF(Select2=1,Nappies!$W80,"")</f>
        <v>0</v>
      </c>
      <c r="W78" s="692">
        <f>IF(Select2=1,Garden!$W80,"")</f>
        <v>0</v>
      </c>
      <c r="X78" s="684">
        <f>IF(Select2=1,Wood!$W80,"")</f>
        <v>2.4836669351274389E-3</v>
      </c>
      <c r="Y78" s="692">
        <f>IF(Select2=1,Textiles!$W80,"")</f>
        <v>1.9479158046515591E-4</v>
      </c>
      <c r="Z78" s="686">
        <f>Sludge!W80</f>
        <v>0</v>
      </c>
      <c r="AA78" s="686" t="str">
        <f>IF(Select2=2,MSW!$W80,"")</f>
        <v/>
      </c>
      <c r="AB78" s="693">
        <f>Industry!$W80</f>
        <v>0</v>
      </c>
      <c r="AC78" s="694">
        <f t="shared" si="4"/>
        <v>4.2296960765528377E-3</v>
      </c>
      <c r="AD78" s="695">
        <f>Recovery_OX!R73</f>
        <v>0</v>
      </c>
      <c r="AE78" s="651"/>
      <c r="AF78" s="697">
        <f>(AC78-AD78)*(1-Recovery_OX!U73)</f>
        <v>4.2296960765528377E-3</v>
      </c>
    </row>
    <row r="79" spans="2:32">
      <c r="B79" s="690">
        <f t="shared" si="1"/>
        <v>2062</v>
      </c>
      <c r="C79" s="691">
        <f>IF(Select2=1,Food!$K81,"")</f>
        <v>1.1964771814409613E-7</v>
      </c>
      <c r="D79" s="692">
        <f>IF(Select2=1,Paper!$K81,"")</f>
        <v>6.999864366915476E-4</v>
      </c>
      <c r="E79" s="684">
        <f>IF(Select2=1,Nappies!$K81,"")</f>
        <v>5.2957166830916094E-5</v>
      </c>
      <c r="F79" s="692">
        <f>IF(Select2=1,Garden!$K81,"")</f>
        <v>0</v>
      </c>
      <c r="G79" s="684">
        <f>IF(Select2=1,Wood!$K81,"")</f>
        <v>0</v>
      </c>
      <c r="H79" s="692">
        <f>IF(Select2=1,Textiles!$K81,"")</f>
        <v>1.6573050003832401E-4</v>
      </c>
      <c r="I79" s="693">
        <f>Sludge!K81</f>
        <v>0</v>
      </c>
      <c r="J79" s="693" t="str">
        <f>IF(Select2=2,MSW!$K81,"")</f>
        <v/>
      </c>
      <c r="K79" s="693">
        <f>Industry!$K81</f>
        <v>0</v>
      </c>
      <c r="L79" s="694">
        <f t="shared" si="3"/>
        <v>9.1879375127893186E-4</v>
      </c>
      <c r="M79" s="695">
        <f>Recovery_OX!C74</f>
        <v>0</v>
      </c>
      <c r="N79" s="651"/>
      <c r="O79" s="696">
        <f>(L79-M79)*(1-Recovery_OX!F74)</f>
        <v>9.1879375127893186E-4</v>
      </c>
      <c r="P79" s="643"/>
      <c r="Q79" s="653"/>
      <c r="S79" s="690">
        <f t="shared" si="2"/>
        <v>2062</v>
      </c>
      <c r="T79" s="691">
        <f>IF(Select2=1,Food!$W81,"")</f>
        <v>8.0049766822544275E-8</v>
      </c>
      <c r="U79" s="692">
        <f>IF(Select2=1,Paper!$W81,"")</f>
        <v>1.4462529683709657E-3</v>
      </c>
      <c r="V79" s="684">
        <f>IF(Select2=1,Nappies!$W81,"")</f>
        <v>0</v>
      </c>
      <c r="W79" s="692">
        <f>IF(Select2=1,Garden!$W81,"")</f>
        <v>0</v>
      </c>
      <c r="X79" s="684">
        <f>IF(Select2=1,Wood!$W81,"")</f>
        <v>2.3982422447388846E-3</v>
      </c>
      <c r="Y79" s="692">
        <f>IF(Select2=1,Textiles!$W81,"")</f>
        <v>1.816224657954236E-4</v>
      </c>
      <c r="Z79" s="686">
        <f>Sludge!W81</f>
        <v>0</v>
      </c>
      <c r="AA79" s="686" t="str">
        <f>IF(Select2=2,MSW!$W81,"")</f>
        <v/>
      </c>
      <c r="AB79" s="693">
        <f>Industry!$W81</f>
        <v>0</v>
      </c>
      <c r="AC79" s="694">
        <f t="shared" si="4"/>
        <v>4.0261977286720962E-3</v>
      </c>
      <c r="AD79" s="695">
        <f>Recovery_OX!R74</f>
        <v>0</v>
      </c>
      <c r="AE79" s="651"/>
      <c r="AF79" s="697">
        <f>(AC79-AD79)*(1-Recovery_OX!U74)</f>
        <v>4.0261977286720962E-3</v>
      </c>
    </row>
    <row r="80" spans="2:32">
      <c r="B80" s="690">
        <f t="shared" si="1"/>
        <v>2063</v>
      </c>
      <c r="C80" s="691">
        <f>IF(Select2=1,Food!$K82,"")</f>
        <v>8.020226393440971E-8</v>
      </c>
      <c r="D80" s="692">
        <f>IF(Select2=1,Paper!$K82,"")</f>
        <v>6.5266302758918522E-4</v>
      </c>
      <c r="E80" s="684">
        <f>IF(Select2=1,Nappies!$K82,"")</f>
        <v>4.4678098441868923E-5</v>
      </c>
      <c r="F80" s="692">
        <f>IF(Select2=1,Garden!$K82,"")</f>
        <v>0</v>
      </c>
      <c r="G80" s="684">
        <f>IF(Select2=1,Wood!$K82,"")</f>
        <v>0</v>
      </c>
      <c r="H80" s="692">
        <f>IF(Select2=1,Textiles!$K82,"")</f>
        <v>1.5452609400565582E-4</v>
      </c>
      <c r="I80" s="693">
        <f>Sludge!K82</f>
        <v>0</v>
      </c>
      <c r="J80" s="693" t="str">
        <f>IF(Select2=2,MSW!$K82,"")</f>
        <v/>
      </c>
      <c r="K80" s="693">
        <f>Industry!$K82</f>
        <v>0</v>
      </c>
      <c r="L80" s="694">
        <f t="shared" si="3"/>
        <v>8.5194742230064436E-4</v>
      </c>
      <c r="M80" s="695">
        <f>Recovery_OX!C75</f>
        <v>0</v>
      </c>
      <c r="N80" s="651"/>
      <c r="O80" s="696">
        <f>(L80-M80)*(1-Recovery_OX!F75)</f>
        <v>8.5194742230064436E-4</v>
      </c>
      <c r="P80" s="643"/>
      <c r="Q80" s="653"/>
      <c r="S80" s="690">
        <f t="shared" si="2"/>
        <v>2063</v>
      </c>
      <c r="T80" s="691">
        <f>IF(Select2=1,Food!$W82,"")</f>
        <v>5.3658963381630081E-8</v>
      </c>
      <c r="U80" s="692">
        <f>IF(Select2=1,Paper!$W82,"")</f>
        <v>1.3484773297297212E-3</v>
      </c>
      <c r="V80" s="684">
        <f>IF(Select2=1,Nappies!$W82,"")</f>
        <v>0</v>
      </c>
      <c r="W80" s="692">
        <f>IF(Select2=1,Garden!$W82,"")</f>
        <v>0</v>
      </c>
      <c r="X80" s="684">
        <f>IF(Select2=1,Wood!$W82,"")</f>
        <v>2.3157557010175713E-3</v>
      </c>
      <c r="Y80" s="692">
        <f>IF(Select2=1,Textiles!$W82,"")</f>
        <v>1.6934366466373244E-4</v>
      </c>
      <c r="Z80" s="686">
        <f>Sludge!W82</f>
        <v>0</v>
      </c>
      <c r="AA80" s="686" t="str">
        <f>IF(Select2=2,MSW!$W82,"")</f>
        <v/>
      </c>
      <c r="AB80" s="693">
        <f>Industry!$W82</f>
        <v>0</v>
      </c>
      <c r="AC80" s="694">
        <f t="shared" si="4"/>
        <v>3.8336303543744068E-3</v>
      </c>
      <c r="AD80" s="695">
        <f>Recovery_OX!R75</f>
        <v>0</v>
      </c>
      <c r="AE80" s="651"/>
      <c r="AF80" s="697">
        <f>(AC80-AD80)*(1-Recovery_OX!U75)</f>
        <v>3.8336303543744068E-3</v>
      </c>
    </row>
    <row r="81" spans="2:32">
      <c r="B81" s="690">
        <f t="shared" si="1"/>
        <v>2064</v>
      </c>
      <c r="C81" s="691">
        <f>IF(Select2=1,Food!$K83,"")</f>
        <v>5.3761185252676006E-8</v>
      </c>
      <c r="D81" s="692">
        <f>IF(Select2=1,Paper!$K83,"")</f>
        <v>6.0853897340526172E-4</v>
      </c>
      <c r="E81" s="684">
        <f>IF(Select2=1,Nappies!$K83,"")</f>
        <v>3.7693339727834521E-5</v>
      </c>
      <c r="F81" s="692">
        <f>IF(Select2=1,Garden!$K83,"")</f>
        <v>0</v>
      </c>
      <c r="G81" s="684">
        <f>IF(Select2=1,Wood!$K83,"")</f>
        <v>0</v>
      </c>
      <c r="H81" s="692">
        <f>IF(Select2=1,Textiles!$K83,"")</f>
        <v>1.4407917506507911E-4</v>
      </c>
      <c r="I81" s="693">
        <f>Sludge!K83</f>
        <v>0</v>
      </c>
      <c r="J81" s="693" t="str">
        <f>IF(Select2=2,MSW!$K83,"")</f>
        <v/>
      </c>
      <c r="K81" s="693">
        <f>Industry!$K83</f>
        <v>0</v>
      </c>
      <c r="L81" s="694">
        <f t="shared" si="3"/>
        <v>7.9036524938342809E-4</v>
      </c>
      <c r="M81" s="695">
        <f>Recovery_OX!C76</f>
        <v>0</v>
      </c>
      <c r="N81" s="651"/>
      <c r="O81" s="696">
        <f>(L81-M81)*(1-Recovery_OX!F76)</f>
        <v>7.9036524938342809E-4</v>
      </c>
      <c r="P81" s="643"/>
      <c r="Q81" s="653"/>
      <c r="S81" s="690">
        <f t="shared" si="2"/>
        <v>2064</v>
      </c>
      <c r="T81" s="691">
        <f>IF(Select2=1,Food!$W83,"")</f>
        <v>3.596867880419896E-8</v>
      </c>
      <c r="U81" s="692">
        <f>IF(Select2=1,Paper!$W83,"")</f>
        <v>1.2573119285232679E-3</v>
      </c>
      <c r="V81" s="684">
        <f>IF(Select2=1,Nappies!$W83,"")</f>
        <v>0</v>
      </c>
      <c r="W81" s="692">
        <f>IF(Select2=1,Garden!$W83,"")</f>
        <v>0</v>
      </c>
      <c r="X81" s="684">
        <f>IF(Select2=1,Wood!$W83,"")</f>
        <v>2.2361062476319044E-3</v>
      </c>
      <c r="Y81" s="692">
        <f>IF(Select2=1,Textiles!$W83,"")</f>
        <v>1.5789498637268942E-4</v>
      </c>
      <c r="Z81" s="686">
        <f>Sludge!W83</f>
        <v>0</v>
      </c>
      <c r="AA81" s="686" t="str">
        <f>IF(Select2=2,MSW!$W83,"")</f>
        <v/>
      </c>
      <c r="AB81" s="693">
        <f>Industry!$W83</f>
        <v>0</v>
      </c>
      <c r="AC81" s="694">
        <f t="shared" ref="AC81:AC97" si="5">SUM(T81:AA81)</f>
        <v>3.6513491312066657E-3</v>
      </c>
      <c r="AD81" s="695">
        <f>Recovery_OX!R76</f>
        <v>0</v>
      </c>
      <c r="AE81" s="651"/>
      <c r="AF81" s="697">
        <f>(AC81-AD81)*(1-Recovery_OX!U76)</f>
        <v>3.6513491312066657E-3</v>
      </c>
    </row>
    <row r="82" spans="2:32">
      <c r="B82" s="690">
        <f t="shared" ref="B82:B97" si="6">B81+1</f>
        <v>2065</v>
      </c>
      <c r="C82" s="691">
        <f>IF(Select2=1,Food!$K84,"")</f>
        <v>3.6037200173504314E-8</v>
      </c>
      <c r="D82" s="692">
        <f>IF(Select2=1,Paper!$K84,"")</f>
        <v>5.6739797797497626E-4</v>
      </c>
      <c r="E82" s="684">
        <f>IF(Select2=1,Nappies!$K84,"")</f>
        <v>3.1800544548388695E-5</v>
      </c>
      <c r="F82" s="692">
        <f>IF(Select2=1,Garden!$K84,"")</f>
        <v>0</v>
      </c>
      <c r="G82" s="684">
        <f>IF(Select2=1,Wood!$K84,"")</f>
        <v>0</v>
      </c>
      <c r="H82" s="692">
        <f>IF(Select2=1,Textiles!$K84,"")</f>
        <v>1.3433853240782693E-4</v>
      </c>
      <c r="I82" s="693">
        <f>Sludge!K84</f>
        <v>0</v>
      </c>
      <c r="J82" s="693" t="str">
        <f>IF(Select2=2,MSW!$K84,"")</f>
        <v/>
      </c>
      <c r="K82" s="693">
        <f>Industry!$K84</f>
        <v>0</v>
      </c>
      <c r="L82" s="694">
        <f t="shared" si="3"/>
        <v>7.3357309213136542E-4</v>
      </c>
      <c r="M82" s="695">
        <f>Recovery_OX!C77</f>
        <v>0</v>
      </c>
      <c r="N82" s="651"/>
      <c r="O82" s="696">
        <f>(L82-M82)*(1-Recovery_OX!F77)</f>
        <v>7.3357309213136542E-4</v>
      </c>
      <c r="P82" s="643"/>
      <c r="Q82" s="653"/>
      <c r="S82" s="690">
        <f t="shared" ref="S82:S97" si="7">S81+1</f>
        <v>2065</v>
      </c>
      <c r="T82" s="691">
        <f>IF(Select2=1,Food!$W84,"")</f>
        <v>2.411052643187177E-8</v>
      </c>
      <c r="U82" s="692">
        <f>IF(Select2=1,Paper!$W84,"")</f>
        <v>1.1723098718491244E-3</v>
      </c>
      <c r="V82" s="684">
        <f>IF(Select2=1,Nappies!$W84,"")</f>
        <v>0</v>
      </c>
      <c r="W82" s="692">
        <f>IF(Select2=1,Garden!$W84,"")</f>
        <v>0</v>
      </c>
      <c r="X82" s="684">
        <f>IF(Select2=1,Wood!$W84,"")</f>
        <v>2.1591963040407504E-3</v>
      </c>
      <c r="Y82" s="692">
        <f>IF(Select2=1,Textiles!$W84,"")</f>
        <v>1.4722030948802954E-4</v>
      </c>
      <c r="Z82" s="686">
        <f>Sludge!W84</f>
        <v>0</v>
      </c>
      <c r="AA82" s="686" t="str">
        <f>IF(Select2=2,MSW!$W84,"")</f>
        <v/>
      </c>
      <c r="AB82" s="693">
        <f>Industry!$W84</f>
        <v>0</v>
      </c>
      <c r="AC82" s="694">
        <f t="shared" si="5"/>
        <v>3.4787505959043359E-3</v>
      </c>
      <c r="AD82" s="695">
        <f>Recovery_OX!R77</f>
        <v>0</v>
      </c>
      <c r="AE82" s="651"/>
      <c r="AF82" s="697">
        <f>(AC82-AD82)*(1-Recovery_OX!U77)</f>
        <v>3.4787505959043359E-3</v>
      </c>
    </row>
    <row r="83" spans="2:32">
      <c r="B83" s="690">
        <f t="shared" si="6"/>
        <v>2066</v>
      </c>
      <c r="C83" s="691">
        <f>IF(Select2=1,Food!$K85,"")</f>
        <v>2.4156457679298961E-8</v>
      </c>
      <c r="D83" s="692">
        <f>IF(Select2=1,Paper!$K85,"")</f>
        <v>5.2903836809099921E-4</v>
      </c>
      <c r="E83" s="684">
        <f>IF(Select2=1,Nappies!$K85,"")</f>
        <v>2.6829000584081476E-5</v>
      </c>
      <c r="F83" s="692">
        <f>IF(Select2=1,Garden!$K85,"")</f>
        <v>0</v>
      </c>
      <c r="G83" s="684">
        <f>IF(Select2=1,Wood!$K85,"")</f>
        <v>0</v>
      </c>
      <c r="H83" s="692">
        <f>IF(Select2=1,Textiles!$K85,"")</f>
        <v>1.2525641739229279E-4</v>
      </c>
      <c r="I83" s="693">
        <f>Sludge!K85</f>
        <v>0</v>
      </c>
      <c r="J83" s="693" t="str">
        <f>IF(Select2=2,MSW!$K85,"")</f>
        <v/>
      </c>
      <c r="K83" s="693">
        <f>Industry!$K85</f>
        <v>0</v>
      </c>
      <c r="L83" s="694">
        <f t="shared" ref="L83:L97" si="8">SUM(C83:K83)</f>
        <v>6.811479425250528E-4</v>
      </c>
      <c r="M83" s="695">
        <f>Recovery_OX!C78</f>
        <v>0</v>
      </c>
      <c r="N83" s="651"/>
      <c r="O83" s="696">
        <f>(L83-M83)*(1-Recovery_OX!F78)</f>
        <v>6.811479425250528E-4</v>
      </c>
      <c r="P83" s="643"/>
      <c r="Q83" s="653"/>
      <c r="S83" s="690">
        <f t="shared" si="7"/>
        <v>2066</v>
      </c>
      <c r="T83" s="691">
        <f>IF(Select2=1,Food!$W85,"")</f>
        <v>1.6161769187755783E-8</v>
      </c>
      <c r="U83" s="692">
        <f>IF(Select2=1,Paper!$W85,"")</f>
        <v>1.0930544795268579E-3</v>
      </c>
      <c r="V83" s="684">
        <f>IF(Select2=1,Nappies!$W85,"")</f>
        <v>0</v>
      </c>
      <c r="W83" s="692">
        <f>IF(Select2=1,Garden!$W85,"")</f>
        <v>0</v>
      </c>
      <c r="X83" s="684">
        <f>IF(Select2=1,Wood!$W85,"")</f>
        <v>2.0849316459450678E-3</v>
      </c>
      <c r="Y83" s="692">
        <f>IF(Select2=1,Textiles!$W85,"")</f>
        <v>1.3726730673127981E-4</v>
      </c>
      <c r="Z83" s="686">
        <f>Sludge!W85</f>
        <v>0</v>
      </c>
      <c r="AA83" s="686" t="str">
        <f>IF(Select2=2,MSW!$W85,"")</f>
        <v/>
      </c>
      <c r="AB83" s="693">
        <f>Industry!$W85</f>
        <v>0</v>
      </c>
      <c r="AC83" s="694">
        <f t="shared" si="5"/>
        <v>3.315269593972393E-3</v>
      </c>
      <c r="AD83" s="695">
        <f>Recovery_OX!R78</f>
        <v>0</v>
      </c>
      <c r="AE83" s="651"/>
      <c r="AF83" s="697">
        <f>(AC83-AD83)*(1-Recovery_OX!U78)</f>
        <v>3.315269593972393E-3</v>
      </c>
    </row>
    <row r="84" spans="2:32">
      <c r="B84" s="690">
        <f t="shared" si="6"/>
        <v>2067</v>
      </c>
      <c r="C84" s="691">
        <f>IF(Select2=1,Food!$K86,"")</f>
        <v>1.6192557823645655E-8</v>
      </c>
      <c r="D84" s="692">
        <f>IF(Select2=1,Paper!$K86,"")</f>
        <v>4.9327210490117596E-4</v>
      </c>
      <c r="E84" s="684">
        <f>IF(Select2=1,Nappies!$K86,"")</f>
        <v>2.2634683857233367E-5</v>
      </c>
      <c r="F84" s="692">
        <f>IF(Select2=1,Garden!$K86,"")</f>
        <v>0</v>
      </c>
      <c r="G84" s="684">
        <f>IF(Select2=1,Wood!$K86,"")</f>
        <v>0</v>
      </c>
      <c r="H84" s="692">
        <f>IF(Select2=1,Textiles!$K86,"")</f>
        <v>1.1678830948013375E-4</v>
      </c>
      <c r="I84" s="693">
        <f>Sludge!K86</f>
        <v>0</v>
      </c>
      <c r="J84" s="693" t="str">
        <f>IF(Select2=2,MSW!$K86,"")</f>
        <v/>
      </c>
      <c r="K84" s="693">
        <f>Industry!$K86</f>
        <v>0</v>
      </c>
      <c r="L84" s="694">
        <f t="shared" si="8"/>
        <v>6.3271129079636669E-4</v>
      </c>
      <c r="M84" s="695">
        <f>Recovery_OX!C79</f>
        <v>0</v>
      </c>
      <c r="N84" s="651"/>
      <c r="O84" s="696">
        <f>(L84-M84)*(1-Recovery_OX!F79)</f>
        <v>6.3271129079636669E-4</v>
      </c>
      <c r="P84" s="643"/>
      <c r="Q84" s="653"/>
      <c r="S84" s="690">
        <f t="shared" si="7"/>
        <v>2067</v>
      </c>
      <c r="T84" s="691">
        <f>IF(Select2=1,Food!$W86,"")</f>
        <v>1.0833557865953836E-8</v>
      </c>
      <c r="U84" s="692">
        <f>IF(Select2=1,Paper!$W86,"")</f>
        <v>1.0191572415313549E-3</v>
      </c>
      <c r="V84" s="684">
        <f>IF(Select2=1,Nappies!$W86,"")</f>
        <v>0</v>
      </c>
      <c r="W84" s="692">
        <f>IF(Select2=1,Garden!$W86,"")</f>
        <v>0</v>
      </c>
      <c r="X84" s="684">
        <f>IF(Select2=1,Wood!$W86,"")</f>
        <v>2.0132212898513603E-3</v>
      </c>
      <c r="Y84" s="692">
        <f>IF(Select2=1,Textiles!$W86,"")</f>
        <v>1.2798718847137946E-4</v>
      </c>
      <c r="Z84" s="686">
        <f>Sludge!W86</f>
        <v>0</v>
      </c>
      <c r="AA84" s="686" t="str">
        <f>IF(Select2=2,MSW!$W86,"")</f>
        <v/>
      </c>
      <c r="AB84" s="693">
        <f>Industry!$W86</f>
        <v>0</v>
      </c>
      <c r="AC84" s="694">
        <f t="shared" si="5"/>
        <v>3.1603765534119607E-3</v>
      </c>
      <c r="AD84" s="695">
        <f>Recovery_OX!R79</f>
        <v>0</v>
      </c>
      <c r="AE84" s="651"/>
      <c r="AF84" s="697">
        <f>(AC84-AD84)*(1-Recovery_OX!U79)</f>
        <v>3.1603765534119607E-3</v>
      </c>
    </row>
    <row r="85" spans="2:32">
      <c r="B85" s="690">
        <f t="shared" si="6"/>
        <v>2068</v>
      </c>
      <c r="C85" s="691">
        <f>IF(Select2=1,Food!$K87,"")</f>
        <v>1.0854196105780906E-8</v>
      </c>
      <c r="D85" s="692">
        <f>IF(Select2=1,Paper!$K87,"")</f>
        <v>4.5992386214185503E-4</v>
      </c>
      <c r="E85" s="684">
        <f>IF(Select2=1,Nappies!$K87,"")</f>
        <v>1.9096086405129919E-5</v>
      </c>
      <c r="F85" s="692">
        <f>IF(Select2=1,Garden!$K87,"")</f>
        <v>0</v>
      </c>
      <c r="G85" s="684">
        <f>IF(Select2=1,Wood!$K87,"")</f>
        <v>0</v>
      </c>
      <c r="H85" s="692">
        <f>IF(Select2=1,Textiles!$K87,"")</f>
        <v>1.0889269799653996E-4</v>
      </c>
      <c r="I85" s="693">
        <f>Sludge!K87</f>
        <v>0</v>
      </c>
      <c r="J85" s="693" t="str">
        <f>IF(Select2=2,MSW!$K87,"")</f>
        <v/>
      </c>
      <c r="K85" s="693">
        <f>Industry!$K87</f>
        <v>0</v>
      </c>
      <c r="L85" s="694">
        <f t="shared" si="8"/>
        <v>5.8792350073963071E-4</v>
      </c>
      <c r="M85" s="695">
        <f>Recovery_OX!C80</f>
        <v>0</v>
      </c>
      <c r="N85" s="651"/>
      <c r="O85" s="696">
        <f>(L85-M85)*(1-Recovery_OX!F80)</f>
        <v>5.8792350073963071E-4</v>
      </c>
      <c r="P85" s="643"/>
      <c r="Q85" s="653"/>
      <c r="S85" s="690">
        <f t="shared" si="7"/>
        <v>2068</v>
      </c>
      <c r="T85" s="691">
        <f>IF(Select2=1,Food!$W87,"")</f>
        <v>7.2619510074359377E-9</v>
      </c>
      <c r="U85" s="692">
        <f>IF(Select2=1,Paper!$W87,"")</f>
        <v>9.5025591351622935E-4</v>
      </c>
      <c r="V85" s="684">
        <f>IF(Select2=1,Nappies!$W87,"")</f>
        <v>0</v>
      </c>
      <c r="W85" s="692">
        <f>IF(Select2=1,Garden!$W87,"")</f>
        <v>0</v>
      </c>
      <c r="X85" s="684">
        <f>IF(Select2=1,Wood!$W87,"")</f>
        <v>1.9439773816055177E-3</v>
      </c>
      <c r="Y85" s="692">
        <f>IF(Select2=1,Textiles!$W87,"")</f>
        <v>1.1933446355785204E-4</v>
      </c>
      <c r="Z85" s="686">
        <f>Sludge!W87</f>
        <v>0</v>
      </c>
      <c r="AA85" s="686" t="str">
        <f>IF(Select2=2,MSW!$W87,"")</f>
        <v/>
      </c>
      <c r="AB85" s="693">
        <f>Industry!$W87</f>
        <v>0</v>
      </c>
      <c r="AC85" s="694">
        <f t="shared" si="5"/>
        <v>3.0135750206306063E-3</v>
      </c>
      <c r="AD85" s="695">
        <f>Recovery_OX!R80</f>
        <v>0</v>
      </c>
      <c r="AE85" s="651"/>
      <c r="AF85" s="697">
        <f>(AC85-AD85)*(1-Recovery_OX!U80)</f>
        <v>3.0135750206306063E-3</v>
      </c>
    </row>
    <row r="86" spans="2:32">
      <c r="B86" s="690">
        <f t="shared" si="6"/>
        <v>2069</v>
      </c>
      <c r="C86" s="691">
        <f>IF(Select2=1,Food!$K88,"")</f>
        <v>7.2757852333069149E-9</v>
      </c>
      <c r="D86" s="692">
        <f>IF(Select2=1,Paper!$K88,"")</f>
        <v>4.2883016668834097E-4</v>
      </c>
      <c r="E86" s="684">
        <f>IF(Select2=1,Nappies!$K88,"")</f>
        <v>1.6110696234692627E-5</v>
      </c>
      <c r="F86" s="692">
        <f>IF(Select2=1,Garden!$K88,"")</f>
        <v>0</v>
      </c>
      <c r="G86" s="684">
        <f>IF(Select2=1,Wood!$K88,"")</f>
        <v>0</v>
      </c>
      <c r="H86" s="692">
        <f>IF(Select2=1,Textiles!$K88,"")</f>
        <v>1.0153087864485868E-4</v>
      </c>
      <c r="I86" s="693">
        <f>Sludge!K88</f>
        <v>0</v>
      </c>
      <c r="J86" s="693" t="str">
        <f>IF(Select2=2,MSW!$K88,"")</f>
        <v/>
      </c>
      <c r="K86" s="693">
        <f>Industry!$K88</f>
        <v>0</v>
      </c>
      <c r="L86" s="694">
        <f t="shared" si="8"/>
        <v>5.4647901735312555E-4</v>
      </c>
      <c r="M86" s="695">
        <f>Recovery_OX!C81</f>
        <v>0</v>
      </c>
      <c r="N86" s="651"/>
      <c r="O86" s="696">
        <f>(L86-M86)*(1-Recovery_OX!F81)</f>
        <v>5.4647901735312555E-4</v>
      </c>
      <c r="P86" s="643"/>
      <c r="Q86" s="653"/>
      <c r="S86" s="690">
        <f t="shared" si="7"/>
        <v>2069</v>
      </c>
      <c r="T86" s="691">
        <f>IF(Select2=1,Food!$W88,"")</f>
        <v>4.8678313336130154E-9</v>
      </c>
      <c r="U86" s="692">
        <f>IF(Select2=1,Paper!$W88,"")</f>
        <v>8.8601274109161346E-4</v>
      </c>
      <c r="V86" s="684">
        <f>IF(Select2=1,Nappies!$W88,"")</f>
        <v>0</v>
      </c>
      <c r="W86" s="692">
        <f>IF(Select2=1,Garden!$W88,"")</f>
        <v>0</v>
      </c>
      <c r="X86" s="684">
        <f>IF(Select2=1,Wood!$W88,"")</f>
        <v>1.87711508876049E-3</v>
      </c>
      <c r="Y86" s="692">
        <f>IF(Select2=1,Textiles!$W88,"")</f>
        <v>1.1126671632313284E-4</v>
      </c>
      <c r="Z86" s="686">
        <f>Sludge!W88</f>
        <v>0</v>
      </c>
      <c r="AA86" s="686" t="str">
        <f>IF(Select2=2,MSW!$W88,"")</f>
        <v/>
      </c>
      <c r="AB86" s="693">
        <f>Industry!$W88</f>
        <v>0</v>
      </c>
      <c r="AC86" s="694">
        <f t="shared" si="5"/>
        <v>2.87439941400657E-3</v>
      </c>
      <c r="AD86" s="695">
        <f>Recovery_OX!R81</f>
        <v>0</v>
      </c>
      <c r="AE86" s="651"/>
      <c r="AF86" s="697">
        <f>(AC86-AD86)*(1-Recovery_OX!U81)</f>
        <v>2.87439941400657E-3</v>
      </c>
    </row>
    <row r="87" spans="2:32">
      <c r="B87" s="690">
        <f t="shared" si="6"/>
        <v>2070</v>
      </c>
      <c r="C87" s="691">
        <f>IF(Select2=1,Food!$K89,"")</f>
        <v>4.8771046925357156E-9</v>
      </c>
      <c r="D87" s="692">
        <f>IF(Select2=1,Paper!$K89,"")</f>
        <v>3.9983859720944673E-4</v>
      </c>
      <c r="E87" s="684">
        <f>IF(Select2=1,Nappies!$K89,"")</f>
        <v>1.3592027584082006E-5</v>
      </c>
      <c r="F87" s="692">
        <f>IF(Select2=1,Garden!$K89,"")</f>
        <v>0</v>
      </c>
      <c r="G87" s="684">
        <f>IF(Select2=1,Wood!$K89,"")</f>
        <v>0</v>
      </c>
      <c r="H87" s="692">
        <f>IF(Select2=1,Textiles!$K89,"")</f>
        <v>9.4666763778087059E-5</v>
      </c>
      <c r="I87" s="693">
        <f>Sludge!K89</f>
        <v>0</v>
      </c>
      <c r="J87" s="693" t="str">
        <f>IF(Select2=2,MSW!$K89,"")</f>
        <v/>
      </c>
      <c r="K87" s="693">
        <f>Industry!$K89</f>
        <v>0</v>
      </c>
      <c r="L87" s="694">
        <f t="shared" si="8"/>
        <v>5.0810226567630839E-4</v>
      </c>
      <c r="M87" s="695">
        <f>Recovery_OX!C82</f>
        <v>0</v>
      </c>
      <c r="N87" s="651"/>
      <c r="O87" s="696">
        <f>(L87-M87)*(1-Recovery_OX!F82)</f>
        <v>5.0810226567630839E-4</v>
      </c>
      <c r="P87" s="643"/>
      <c r="Q87" s="653"/>
      <c r="S87" s="690">
        <f t="shared" si="7"/>
        <v>2070</v>
      </c>
      <c r="T87" s="691">
        <f>IF(Select2=1,Food!$W89,"")</f>
        <v>3.263004923641204E-9</v>
      </c>
      <c r="U87" s="692">
        <f>IF(Select2=1,Paper!$W89,"")</f>
        <v>8.2611280415174947E-4</v>
      </c>
      <c r="V87" s="684">
        <f>IF(Select2=1,Nappies!$W89,"")</f>
        <v>0</v>
      </c>
      <c r="W87" s="692">
        <f>IF(Select2=1,Garden!$W89,"")</f>
        <v>0</v>
      </c>
      <c r="X87" s="684">
        <f>IF(Select2=1,Wood!$W89,"")</f>
        <v>1.8125524966459317E-3</v>
      </c>
      <c r="Y87" s="692">
        <f>IF(Select2=1,Textiles!$W89,"")</f>
        <v>1.0374439866091735E-4</v>
      </c>
      <c r="Z87" s="686">
        <f>Sludge!W89</f>
        <v>0</v>
      </c>
      <c r="AA87" s="686" t="str">
        <f>IF(Select2=2,MSW!$W89,"")</f>
        <v/>
      </c>
      <c r="AB87" s="693">
        <f>Industry!$W89</f>
        <v>0</v>
      </c>
      <c r="AC87" s="694">
        <f t="shared" si="5"/>
        <v>2.7424129624635221E-3</v>
      </c>
      <c r="AD87" s="695">
        <f>Recovery_OX!R82</f>
        <v>0</v>
      </c>
      <c r="AE87" s="651"/>
      <c r="AF87" s="697">
        <f>(AC87-AD87)*(1-Recovery_OX!U82)</f>
        <v>2.7424129624635221E-3</v>
      </c>
    </row>
    <row r="88" spans="2:32">
      <c r="B88" s="690">
        <f t="shared" si="6"/>
        <v>2071</v>
      </c>
      <c r="C88" s="691">
        <f>IF(Select2=1,Food!$K90,"")</f>
        <v>3.2692210420211733E-9</v>
      </c>
      <c r="D88" s="692">
        <f>IF(Select2=1,Paper!$K90,"")</f>
        <v>3.7280703699795186E-4</v>
      </c>
      <c r="E88" s="684">
        <f>IF(Select2=1,Nappies!$K90,"")</f>
        <v>1.1467115458897533E-5</v>
      </c>
      <c r="F88" s="692">
        <f>IF(Select2=1,Garden!$K90,"")</f>
        <v>0</v>
      </c>
      <c r="G88" s="684">
        <f>IF(Select2=1,Wood!$K90,"")</f>
        <v>0</v>
      </c>
      <c r="H88" s="692">
        <f>IF(Select2=1,Textiles!$K90,"")</f>
        <v>8.826670549718465E-5</v>
      </c>
      <c r="I88" s="693">
        <f>Sludge!K90</f>
        <v>0</v>
      </c>
      <c r="J88" s="693" t="str">
        <f>IF(Select2=2,MSW!$K90,"")</f>
        <v/>
      </c>
      <c r="K88" s="693">
        <f>Industry!$K90</f>
        <v>0</v>
      </c>
      <c r="L88" s="694">
        <f t="shared" si="8"/>
        <v>4.7254412717507606E-4</v>
      </c>
      <c r="M88" s="695">
        <f>Recovery_OX!C83</f>
        <v>0</v>
      </c>
      <c r="N88" s="651"/>
      <c r="O88" s="696">
        <f>(L88-M88)*(1-Recovery_OX!F83)</f>
        <v>4.7254412717507606E-4</v>
      </c>
      <c r="P88" s="643"/>
      <c r="Q88" s="653"/>
      <c r="S88" s="690">
        <f t="shared" si="7"/>
        <v>2071</v>
      </c>
      <c r="T88" s="691">
        <f>IF(Select2=1,Food!$W90,"")</f>
        <v>2.1872576106296896E-9</v>
      </c>
      <c r="U88" s="692">
        <f>IF(Select2=1,Paper!$W90,"")</f>
        <v>7.7026247313626418E-4</v>
      </c>
      <c r="V88" s="684">
        <f>IF(Select2=1,Nappies!$W90,"")</f>
        <v>0</v>
      </c>
      <c r="W88" s="692">
        <f>IF(Select2=1,Garden!$W90,"")</f>
        <v>0</v>
      </c>
      <c r="X88" s="684">
        <f>IF(Select2=1,Wood!$W90,"")</f>
        <v>1.7502105080124861E-3</v>
      </c>
      <c r="Y88" s="692">
        <f>IF(Select2=1,Textiles!$W90,"")</f>
        <v>9.6730636161298286E-5</v>
      </c>
      <c r="Z88" s="686">
        <f>Sludge!W90</f>
        <v>0</v>
      </c>
      <c r="AA88" s="686" t="str">
        <f>IF(Select2=2,MSW!$W90,"")</f>
        <v/>
      </c>
      <c r="AB88" s="693">
        <f>Industry!$W90</f>
        <v>0</v>
      </c>
      <c r="AC88" s="694">
        <f t="shared" si="5"/>
        <v>2.6172058045676591E-3</v>
      </c>
      <c r="AD88" s="695">
        <f>Recovery_OX!R83</f>
        <v>0</v>
      </c>
      <c r="AE88" s="651"/>
      <c r="AF88" s="697">
        <f>(AC88-AD88)*(1-Recovery_OX!U83)</f>
        <v>2.6172058045676591E-3</v>
      </c>
    </row>
    <row r="89" spans="2:32">
      <c r="B89" s="690">
        <f t="shared" si="6"/>
        <v>2072</v>
      </c>
      <c r="C89" s="691">
        <f>IF(Select2=1,Food!$K91,"")</f>
        <v>2.1914243993883136E-9</v>
      </c>
      <c r="D89" s="692">
        <f>IF(Select2=1,Paper!$K91,"")</f>
        <v>3.4760297731433853E-4</v>
      </c>
      <c r="E89" s="684">
        <f>IF(Select2=1,Nappies!$K91,"")</f>
        <v>9.6744018605203421E-6</v>
      </c>
      <c r="F89" s="692">
        <f>IF(Select2=1,Garden!$K91,"")</f>
        <v>0</v>
      </c>
      <c r="G89" s="684">
        <f>IF(Select2=1,Wood!$K91,"")</f>
        <v>0</v>
      </c>
      <c r="H89" s="692">
        <f>IF(Select2=1,Textiles!$K91,"")</f>
        <v>8.2299330709033352E-5</v>
      </c>
      <c r="I89" s="693">
        <f>Sludge!K91</f>
        <v>0</v>
      </c>
      <c r="J89" s="693" t="str">
        <f>IF(Select2=2,MSW!$K91,"")</f>
        <v/>
      </c>
      <c r="K89" s="693">
        <f>Industry!$K91</f>
        <v>0</v>
      </c>
      <c r="L89" s="694">
        <f t="shared" si="8"/>
        <v>4.395789013082916E-4</v>
      </c>
      <c r="M89" s="695">
        <f>Recovery_OX!C84</f>
        <v>0</v>
      </c>
      <c r="N89" s="651"/>
      <c r="O89" s="696">
        <f>(L89-M89)*(1-Recovery_OX!F84)</f>
        <v>4.395789013082916E-4</v>
      </c>
      <c r="P89" s="643"/>
      <c r="Q89" s="653"/>
      <c r="S89" s="690">
        <f t="shared" si="7"/>
        <v>2072</v>
      </c>
      <c r="T89" s="691">
        <f>IF(Select2=1,Food!$W91,"")</f>
        <v>1.4661626222490959E-9</v>
      </c>
      <c r="U89" s="692">
        <f>IF(Select2=1,Paper!$W91,"")</f>
        <v>7.1818796965772425E-4</v>
      </c>
      <c r="V89" s="684">
        <f>IF(Select2=1,Nappies!$W91,"")</f>
        <v>0</v>
      </c>
      <c r="W89" s="692">
        <f>IF(Select2=1,Garden!$W91,"")</f>
        <v>0</v>
      </c>
      <c r="X89" s="684">
        <f>IF(Select2=1,Wood!$W91,"")</f>
        <v>1.6900127461277636E-3</v>
      </c>
      <c r="Y89" s="692">
        <f>IF(Select2=1,Textiles!$W91,"")</f>
        <v>9.019104735236536E-5</v>
      </c>
      <c r="Z89" s="686">
        <f>Sludge!W91</f>
        <v>0</v>
      </c>
      <c r="AA89" s="686" t="str">
        <f>IF(Select2=2,MSW!$W91,"")</f>
        <v/>
      </c>
      <c r="AB89" s="693">
        <f>Industry!$W91</f>
        <v>0</v>
      </c>
      <c r="AC89" s="694">
        <f t="shared" si="5"/>
        <v>2.4983932293004755E-3</v>
      </c>
      <c r="AD89" s="695">
        <f>Recovery_OX!R84</f>
        <v>0</v>
      </c>
      <c r="AE89" s="651"/>
      <c r="AF89" s="697">
        <f>(AC89-AD89)*(1-Recovery_OX!U84)</f>
        <v>2.4983932293004755E-3</v>
      </c>
    </row>
    <row r="90" spans="2:32">
      <c r="B90" s="690">
        <f t="shared" si="6"/>
        <v>2073</v>
      </c>
      <c r="C90" s="691">
        <f>IF(Select2=1,Food!$K92,"")</f>
        <v>1.4689557042815976E-9</v>
      </c>
      <c r="D90" s="692">
        <f>IF(Select2=1,Paper!$K92,"")</f>
        <v>3.2410286782879683E-4</v>
      </c>
      <c r="E90" s="684">
        <f>IF(Select2=1,Nappies!$K92,"")</f>
        <v>8.1619524713356063E-6</v>
      </c>
      <c r="F90" s="692">
        <f>IF(Select2=1,Garden!$K92,"")</f>
        <v>0</v>
      </c>
      <c r="G90" s="684">
        <f>IF(Select2=1,Wood!$K92,"")</f>
        <v>0</v>
      </c>
      <c r="H90" s="692">
        <f>IF(Select2=1,Textiles!$K92,"")</f>
        <v>7.6735387335498531E-5</v>
      </c>
      <c r="I90" s="693">
        <f>Sludge!K92</f>
        <v>0</v>
      </c>
      <c r="J90" s="693" t="str">
        <f>IF(Select2=2,MSW!$K92,"")</f>
        <v/>
      </c>
      <c r="K90" s="693">
        <f>Industry!$K92</f>
        <v>0</v>
      </c>
      <c r="L90" s="694">
        <f t="shared" si="8"/>
        <v>4.0900167659133524E-4</v>
      </c>
      <c r="M90" s="695">
        <f>Recovery_OX!C85</f>
        <v>0</v>
      </c>
      <c r="N90" s="651"/>
      <c r="O90" s="696">
        <f>(L90-M90)*(1-Recovery_OX!F85)</f>
        <v>4.0900167659133524E-4</v>
      </c>
      <c r="P90" s="643"/>
      <c r="Q90" s="653"/>
      <c r="S90" s="690">
        <f t="shared" si="7"/>
        <v>2073</v>
      </c>
      <c r="T90" s="691">
        <f>IF(Select2=1,Food!$W92,"")</f>
        <v>9.8279819644174756E-10</v>
      </c>
      <c r="U90" s="692">
        <f>IF(Select2=1,Paper!$W92,"")</f>
        <v>6.6963402443966276E-4</v>
      </c>
      <c r="V90" s="684">
        <f>IF(Select2=1,Nappies!$W92,"")</f>
        <v>0</v>
      </c>
      <c r="W90" s="692">
        <f>IF(Select2=1,Garden!$W92,"")</f>
        <v>0</v>
      </c>
      <c r="X90" s="684">
        <f>IF(Select2=1,Wood!$W92,"")</f>
        <v>1.6318854612052923E-3</v>
      </c>
      <c r="Y90" s="692">
        <f>IF(Select2=1,Textiles!$W92,"")</f>
        <v>8.409357516219021E-5</v>
      </c>
      <c r="Z90" s="686">
        <f>Sludge!W92</f>
        <v>0</v>
      </c>
      <c r="AA90" s="686" t="str">
        <f>IF(Select2=2,MSW!$W92,"")</f>
        <v/>
      </c>
      <c r="AB90" s="693">
        <f>Industry!$W92</f>
        <v>0</v>
      </c>
      <c r="AC90" s="694">
        <f t="shared" si="5"/>
        <v>2.3856140436053419E-3</v>
      </c>
      <c r="AD90" s="695">
        <f>Recovery_OX!R85</f>
        <v>0</v>
      </c>
      <c r="AE90" s="651"/>
      <c r="AF90" s="697">
        <f>(AC90-AD90)*(1-Recovery_OX!U85)</f>
        <v>2.3856140436053419E-3</v>
      </c>
    </row>
    <row r="91" spans="2:32">
      <c r="B91" s="690">
        <f t="shared" si="6"/>
        <v>2074</v>
      </c>
      <c r="C91" s="691">
        <f>IF(Select2=1,Food!$K93,"")</f>
        <v>9.8467045531835549E-10</v>
      </c>
      <c r="D91" s="692">
        <f>IF(Select2=1,Paper!$K93,"")</f>
        <v>3.0219151097736453E-4</v>
      </c>
      <c r="E91" s="684">
        <f>IF(Select2=1,Nappies!$K93,"")</f>
        <v>6.885952134797756E-6</v>
      </c>
      <c r="F91" s="692">
        <f>IF(Select2=1,Garden!$K93,"")</f>
        <v>0</v>
      </c>
      <c r="G91" s="684">
        <f>IF(Select2=1,Wood!$K93,"")</f>
        <v>0</v>
      </c>
      <c r="H91" s="692">
        <f>IF(Select2=1,Textiles!$K93,"")</f>
        <v>7.1547600919708007E-5</v>
      </c>
      <c r="I91" s="693">
        <f>Sludge!K93</f>
        <v>0</v>
      </c>
      <c r="J91" s="693" t="str">
        <f>IF(Select2=2,MSW!$K93,"")</f>
        <v/>
      </c>
      <c r="K91" s="693">
        <f>Industry!$K93</f>
        <v>0</v>
      </c>
      <c r="L91" s="694">
        <f t="shared" si="8"/>
        <v>3.806260487023256E-4</v>
      </c>
      <c r="M91" s="695">
        <f>Recovery_OX!C86</f>
        <v>0</v>
      </c>
      <c r="N91" s="651"/>
      <c r="O91" s="696">
        <f>(L91-M91)*(1-Recovery_OX!F86)</f>
        <v>3.806260487023256E-4</v>
      </c>
      <c r="P91" s="643"/>
      <c r="Q91" s="653"/>
      <c r="S91" s="690">
        <f t="shared" si="7"/>
        <v>2074</v>
      </c>
      <c r="T91" s="691">
        <f>IF(Select2=1,Food!$W93,"")</f>
        <v>6.5878933228257561E-10</v>
      </c>
      <c r="U91" s="692">
        <f>IF(Select2=1,Paper!$W93,"")</f>
        <v>6.2436262598629031E-4</v>
      </c>
      <c r="V91" s="684">
        <f>IF(Select2=1,Nappies!$W93,"")</f>
        <v>0</v>
      </c>
      <c r="W91" s="692">
        <f>IF(Select2=1,Garden!$W93,"")</f>
        <v>0</v>
      </c>
      <c r="X91" s="684">
        <f>IF(Select2=1,Wood!$W93,"")</f>
        <v>1.5757574400518072E-3</v>
      </c>
      <c r="Y91" s="692">
        <f>IF(Select2=1,Textiles!$W93,"")</f>
        <v>7.8408329775022501E-5</v>
      </c>
      <c r="Z91" s="686">
        <f>Sludge!W93</f>
        <v>0</v>
      </c>
      <c r="AA91" s="686" t="str">
        <f>IF(Select2=2,MSW!$W93,"")</f>
        <v/>
      </c>
      <c r="AB91" s="693">
        <f>Industry!$W93</f>
        <v>0</v>
      </c>
      <c r="AC91" s="694">
        <f t="shared" si="5"/>
        <v>2.2785290546024524E-3</v>
      </c>
      <c r="AD91" s="695">
        <f>Recovery_OX!R86</f>
        <v>0</v>
      </c>
      <c r="AE91" s="651"/>
      <c r="AF91" s="697">
        <f>(AC91-AD91)*(1-Recovery_OX!U86)</f>
        <v>2.2785290546024524E-3</v>
      </c>
    </row>
    <row r="92" spans="2:32">
      <c r="B92" s="690">
        <f t="shared" si="6"/>
        <v>2075</v>
      </c>
      <c r="C92" s="691">
        <f>IF(Select2=1,Food!$K94,"")</f>
        <v>6.6004434493893396E-10</v>
      </c>
      <c r="D92" s="692">
        <f>IF(Select2=1,Paper!$K94,"")</f>
        <v>2.8176149726333522E-4</v>
      </c>
      <c r="E92" s="684">
        <f>IF(Select2=1,Nappies!$K94,"")</f>
        <v>5.8094355448956255E-6</v>
      </c>
      <c r="F92" s="692">
        <f>IF(Select2=1,Garden!$K94,"")</f>
        <v>0</v>
      </c>
      <c r="G92" s="684">
        <f>IF(Select2=1,Wood!$K94,"")</f>
        <v>0</v>
      </c>
      <c r="H92" s="692">
        <f>IF(Select2=1,Textiles!$K94,"")</f>
        <v>6.6710540926632876E-5</v>
      </c>
      <c r="I92" s="693">
        <f>Sludge!K94</f>
        <v>0</v>
      </c>
      <c r="J92" s="693" t="str">
        <f>IF(Select2=2,MSW!$K94,"")</f>
        <v/>
      </c>
      <c r="K92" s="693">
        <f>Industry!$K94</f>
        <v>0</v>
      </c>
      <c r="L92" s="694">
        <f t="shared" si="8"/>
        <v>3.5428213377920867E-4</v>
      </c>
      <c r="M92" s="695">
        <f>Recovery_OX!C87</f>
        <v>0</v>
      </c>
      <c r="N92" s="651"/>
      <c r="O92" s="696">
        <f>(L92-M92)*(1-Recovery_OX!F87)</f>
        <v>3.5428213377920867E-4</v>
      </c>
      <c r="P92" s="643"/>
      <c r="Q92" s="653"/>
      <c r="S92" s="690">
        <f t="shared" si="7"/>
        <v>2075</v>
      </c>
      <c r="T92" s="691">
        <f>IF(Select2=1,Food!$W94,"")</f>
        <v>4.4159969554344421E-10</v>
      </c>
      <c r="U92" s="692">
        <f>IF(Select2=1,Paper!$W94,"")</f>
        <v>5.8215185384986607E-4</v>
      </c>
      <c r="V92" s="684">
        <f>IF(Select2=1,Nappies!$W94,"")</f>
        <v>0</v>
      </c>
      <c r="W92" s="692">
        <f>IF(Select2=1,Garden!$W94,"")</f>
        <v>0</v>
      </c>
      <c r="X92" s="684">
        <f>IF(Select2=1,Wood!$W94,"")</f>
        <v>1.5215599188221822E-3</v>
      </c>
      <c r="Y92" s="692">
        <f>IF(Select2=1,Textiles!$W94,"")</f>
        <v>7.3107442111378516E-5</v>
      </c>
      <c r="Z92" s="686">
        <f>Sludge!W94</f>
        <v>0</v>
      </c>
      <c r="AA92" s="686" t="str">
        <f>IF(Select2=2,MSW!$W94,"")</f>
        <v/>
      </c>
      <c r="AB92" s="693">
        <f>Industry!$W94</f>
        <v>0</v>
      </c>
      <c r="AC92" s="694">
        <f t="shared" si="5"/>
        <v>2.1768196563831223E-3</v>
      </c>
      <c r="AD92" s="695">
        <f>Recovery_OX!R87</f>
        <v>0</v>
      </c>
      <c r="AE92" s="651"/>
      <c r="AF92" s="697">
        <f>(AC92-AD92)*(1-Recovery_OX!U87)</f>
        <v>2.1768196563831223E-3</v>
      </c>
    </row>
    <row r="93" spans="2:32">
      <c r="B93" s="690">
        <f t="shared" si="6"/>
        <v>2076</v>
      </c>
      <c r="C93" s="691">
        <f>IF(Select2=1,Food!$K95,"")</f>
        <v>4.4244095568502961E-10</v>
      </c>
      <c r="D93" s="692">
        <f>IF(Select2=1,Paper!$K95,"")</f>
        <v>2.6271267873578048E-4</v>
      </c>
      <c r="E93" s="684">
        <f>IF(Select2=1,Nappies!$K95,"")</f>
        <v>4.9012163735128799E-6</v>
      </c>
      <c r="F93" s="692">
        <f>IF(Select2=1,Garden!$K95,"")</f>
        <v>0</v>
      </c>
      <c r="G93" s="684">
        <f>IF(Select2=1,Wood!$K95,"")</f>
        <v>0</v>
      </c>
      <c r="H93" s="692">
        <f>IF(Select2=1,Textiles!$K95,"")</f>
        <v>6.2200496082575335E-5</v>
      </c>
      <c r="I93" s="693">
        <f>Sludge!K95</f>
        <v>0</v>
      </c>
      <c r="J93" s="693" t="str">
        <f>IF(Select2=2,MSW!$K95,"")</f>
        <v/>
      </c>
      <c r="K93" s="693">
        <f>Industry!$K95</f>
        <v>0</v>
      </c>
      <c r="L93" s="694">
        <f t="shared" si="8"/>
        <v>3.2981483363282439E-4</v>
      </c>
      <c r="M93" s="695">
        <f>Recovery_OX!C88</f>
        <v>0</v>
      </c>
      <c r="N93" s="651"/>
      <c r="O93" s="696">
        <f>(L93-M93)*(1-Recovery_OX!F88)</f>
        <v>3.2981483363282439E-4</v>
      </c>
      <c r="P93" s="643"/>
      <c r="Q93" s="653"/>
      <c r="S93" s="690">
        <f t="shared" si="7"/>
        <v>2076</v>
      </c>
      <c r="T93" s="691">
        <f>IF(Select2=1,Food!$W95,"")</f>
        <v>2.9601312824600578E-10</v>
      </c>
      <c r="U93" s="692">
        <f>IF(Select2=1,Paper!$W95,"")</f>
        <v>5.4279479077640593E-4</v>
      </c>
      <c r="V93" s="684">
        <f>IF(Select2=1,Nappies!$W95,"")</f>
        <v>0</v>
      </c>
      <c r="W93" s="692">
        <f>IF(Select2=1,Garden!$W95,"")</f>
        <v>0</v>
      </c>
      <c r="X93" s="684">
        <f>IF(Select2=1,Wood!$W95,"")</f>
        <v>1.4692264987751225E-3</v>
      </c>
      <c r="Y93" s="692">
        <f>IF(Select2=1,Textiles!$W95,"")</f>
        <v>6.8164927213781198E-5</v>
      </c>
      <c r="Z93" s="686">
        <f>Sludge!W95</f>
        <v>0</v>
      </c>
      <c r="AA93" s="686" t="str">
        <f>IF(Select2=2,MSW!$W95,"")</f>
        <v/>
      </c>
      <c r="AB93" s="693">
        <f>Industry!$W95</f>
        <v>0</v>
      </c>
      <c r="AC93" s="694">
        <f t="shared" si="5"/>
        <v>2.0801865127784381E-3</v>
      </c>
      <c r="AD93" s="695">
        <f>Recovery_OX!R88</f>
        <v>0</v>
      </c>
      <c r="AE93" s="651"/>
      <c r="AF93" s="697">
        <f>(AC93-AD93)*(1-Recovery_OX!U88)</f>
        <v>2.0801865127784381E-3</v>
      </c>
    </row>
    <row r="94" spans="2:32">
      <c r="B94" s="690">
        <f t="shared" si="6"/>
        <v>2077</v>
      </c>
      <c r="C94" s="691">
        <f>IF(Select2=1,Food!$K96,"")</f>
        <v>2.9657704178284127E-10</v>
      </c>
      <c r="D94" s="692">
        <f>IF(Select2=1,Paper!$K96,"")</f>
        <v>2.4495167806417857E-4</v>
      </c>
      <c r="E94" s="684">
        <f>IF(Select2=1,Nappies!$K96,"")</f>
        <v>4.1349838128589375E-6</v>
      </c>
      <c r="F94" s="692">
        <f>IF(Select2=1,Garden!$K96,"")</f>
        <v>0</v>
      </c>
      <c r="G94" s="684">
        <f>IF(Select2=1,Wood!$K96,"")</f>
        <v>0</v>
      </c>
      <c r="H94" s="692">
        <f>IF(Select2=1,Textiles!$K96,"")</f>
        <v>5.7995358142477388E-5</v>
      </c>
      <c r="I94" s="693">
        <f>Sludge!K96</f>
        <v>0</v>
      </c>
      <c r="J94" s="693" t="str">
        <f>IF(Select2=2,MSW!$K96,"")</f>
        <v/>
      </c>
      <c r="K94" s="693">
        <f>Industry!$K96</f>
        <v>0</v>
      </c>
      <c r="L94" s="694">
        <f t="shared" si="8"/>
        <v>3.0708231659655672E-4</v>
      </c>
      <c r="M94" s="695">
        <f>Recovery_OX!C89</f>
        <v>0</v>
      </c>
      <c r="N94" s="651"/>
      <c r="O94" s="696">
        <f>(L94-M94)*(1-Recovery_OX!F89)</f>
        <v>3.0708231659655672E-4</v>
      </c>
      <c r="P94" s="643"/>
      <c r="Q94" s="653"/>
      <c r="S94" s="690">
        <f t="shared" si="7"/>
        <v>2077</v>
      </c>
      <c r="T94" s="691">
        <f>IF(Select2=1,Food!$W96,"")</f>
        <v>1.9842353375301621E-10</v>
      </c>
      <c r="U94" s="692">
        <f>IF(Select2=1,Paper!$W96,"")</f>
        <v>5.0609850839706313E-4</v>
      </c>
      <c r="V94" s="684">
        <f>IF(Select2=1,Nappies!$W96,"")</f>
        <v>0</v>
      </c>
      <c r="W94" s="692">
        <f>IF(Select2=1,Garden!$W96,"")</f>
        <v>0</v>
      </c>
      <c r="X94" s="684">
        <f>IF(Select2=1,Wood!$W96,"")</f>
        <v>1.4186930649263991E-3</v>
      </c>
      <c r="Y94" s="692">
        <f>IF(Select2=1,Textiles!$W96,"")</f>
        <v>6.3556556868468383E-5</v>
      </c>
      <c r="Z94" s="686">
        <f>Sludge!W96</f>
        <v>0</v>
      </c>
      <c r="AA94" s="686" t="str">
        <f>IF(Select2=2,MSW!$W96,"")</f>
        <v/>
      </c>
      <c r="AB94" s="693">
        <f>Industry!$W96</f>
        <v>0</v>
      </c>
      <c r="AC94" s="694">
        <f t="shared" si="5"/>
        <v>1.9883483286154643E-3</v>
      </c>
      <c r="AD94" s="695">
        <f>Recovery_OX!R89</f>
        <v>0</v>
      </c>
      <c r="AE94" s="651"/>
      <c r="AF94" s="697">
        <f>(AC94-AD94)*(1-Recovery_OX!U89)</f>
        <v>1.9883483286154643E-3</v>
      </c>
    </row>
    <row r="95" spans="2:32">
      <c r="B95" s="690">
        <f t="shared" si="6"/>
        <v>2078</v>
      </c>
      <c r="C95" s="691">
        <f>IF(Select2=1,Food!$K97,"")</f>
        <v>1.988015363009879E-10</v>
      </c>
      <c r="D95" s="692">
        <f>IF(Select2=1,Paper!$K97,"")</f>
        <v>2.2839143080263154E-4</v>
      </c>
      <c r="E95" s="684">
        <f>IF(Select2=1,Nappies!$K97,"")</f>
        <v>3.4885403601046514E-6</v>
      </c>
      <c r="F95" s="692">
        <f>IF(Select2=1,Garden!$K97,"")</f>
        <v>0</v>
      </c>
      <c r="G95" s="684">
        <f>IF(Select2=1,Wood!$K97,"")</f>
        <v>0</v>
      </c>
      <c r="H95" s="692">
        <f>IF(Select2=1,Textiles!$K97,"")</f>
        <v>5.4074513515278034E-5</v>
      </c>
      <c r="I95" s="693">
        <f>Sludge!K97</f>
        <v>0</v>
      </c>
      <c r="J95" s="693" t="str">
        <f>IF(Select2=2,MSW!$K97,"")</f>
        <v/>
      </c>
      <c r="K95" s="693">
        <f>Industry!$K97</f>
        <v>0</v>
      </c>
      <c r="L95" s="694">
        <f t="shared" si="8"/>
        <v>2.8595468347955051E-4</v>
      </c>
      <c r="M95" s="695">
        <f>Recovery_OX!C90</f>
        <v>0</v>
      </c>
      <c r="N95" s="651"/>
      <c r="O95" s="696">
        <f>(L95-M95)*(1-Recovery_OX!F90)</f>
        <v>2.8595468347955051E-4</v>
      </c>
      <c r="P95" s="643"/>
      <c r="Q95" s="653"/>
      <c r="S95" s="690">
        <f t="shared" si="7"/>
        <v>2078</v>
      </c>
      <c r="T95" s="691">
        <f>IF(Select2=1,Food!$W97,"")</f>
        <v>1.3300727227987606E-10</v>
      </c>
      <c r="U95" s="692">
        <f>IF(Select2=1,Paper!$W97,"")</f>
        <v>4.7188312149304033E-4</v>
      </c>
      <c r="V95" s="684">
        <f>IF(Select2=1,Nappies!$W97,"")</f>
        <v>0</v>
      </c>
      <c r="W95" s="692">
        <f>IF(Select2=1,Garden!$W97,"")</f>
        <v>0</v>
      </c>
      <c r="X95" s="684">
        <f>IF(Select2=1,Wood!$W97,"")</f>
        <v>1.3698977074999782E-3</v>
      </c>
      <c r="Y95" s="692">
        <f>IF(Select2=1,Textiles!$W97,"")</f>
        <v>5.9259740838660867E-5</v>
      </c>
      <c r="Z95" s="686">
        <f>Sludge!W97</f>
        <v>0</v>
      </c>
      <c r="AA95" s="686" t="str">
        <f>IF(Select2=2,MSW!$W97,"")</f>
        <v/>
      </c>
      <c r="AB95" s="693">
        <f>Industry!$W97</f>
        <v>0</v>
      </c>
      <c r="AC95" s="694">
        <f t="shared" si="5"/>
        <v>1.9010407028389519E-3</v>
      </c>
      <c r="AD95" s="695">
        <f>Recovery_OX!R90</f>
        <v>0</v>
      </c>
      <c r="AE95" s="651"/>
      <c r="AF95" s="697">
        <f>(AC95-AD95)*(1-Recovery_OX!U90)</f>
        <v>1.9010407028389519E-3</v>
      </c>
    </row>
    <row r="96" spans="2:32">
      <c r="B96" s="690">
        <f t="shared" si="6"/>
        <v>2079</v>
      </c>
      <c r="C96" s="691">
        <f>IF(Select2=1,Food!$K98,"")</f>
        <v>1.3326065496523405E-10</v>
      </c>
      <c r="D96" s="692">
        <f>IF(Select2=1,Paper!$K98,"")</f>
        <v>2.1295075859985066E-4</v>
      </c>
      <c r="E96" s="684">
        <f>IF(Select2=1,Nappies!$K98,"")</f>
        <v>2.9431587630967727E-6</v>
      </c>
      <c r="F96" s="692">
        <f>IF(Select2=1,Garden!$K98,"")</f>
        <v>0</v>
      </c>
      <c r="G96" s="684">
        <f>IF(Select2=1,Wood!$K98,"")</f>
        <v>0</v>
      </c>
      <c r="H96" s="692">
        <f>IF(Select2=1,Textiles!$K98,"")</f>
        <v>5.0418742216065915E-5</v>
      </c>
      <c r="I96" s="693">
        <f>Sludge!K98</f>
        <v>0</v>
      </c>
      <c r="J96" s="693" t="str">
        <f>IF(Select2=2,MSW!$K98,"")</f>
        <v/>
      </c>
      <c r="K96" s="693">
        <f>Industry!$K98</f>
        <v>0</v>
      </c>
      <c r="L96" s="694">
        <f t="shared" si="8"/>
        <v>2.6631279283966826E-4</v>
      </c>
      <c r="M96" s="695">
        <f>Recovery_OX!C91</f>
        <v>0</v>
      </c>
      <c r="N96" s="651"/>
      <c r="O96" s="696">
        <f>(L96-M96)*(1-Recovery_OX!F91)</f>
        <v>2.6631279283966826E-4</v>
      </c>
      <c r="P96" s="641"/>
      <c r="S96" s="690">
        <f t="shared" si="7"/>
        <v>2079</v>
      </c>
      <c r="T96" s="691">
        <f>IF(Select2=1,Food!$W98,"")</f>
        <v>8.9157440877721349E-11</v>
      </c>
      <c r="U96" s="692">
        <f>IF(Select2=1,Paper!$W98,"")</f>
        <v>4.3998090619803856E-4</v>
      </c>
      <c r="V96" s="684">
        <f>IF(Select2=1,Nappies!$W98,"")</f>
        <v>0</v>
      </c>
      <c r="W96" s="692">
        <f>IF(Select2=1,Garden!$W98,"")</f>
        <v>0</v>
      </c>
      <c r="X96" s="684">
        <f>IF(Select2=1,Wood!$W98,"")</f>
        <v>1.3227806460808025E-3</v>
      </c>
      <c r="Y96" s="692">
        <f>IF(Select2=1,Textiles!$W98,"")</f>
        <v>5.5253416127195535E-5</v>
      </c>
      <c r="Z96" s="686">
        <f>Sludge!W98</f>
        <v>0</v>
      </c>
      <c r="AA96" s="686" t="str">
        <f>IF(Select2=2,MSW!$W98,"")</f>
        <v/>
      </c>
      <c r="AB96" s="693">
        <f>Industry!$W98</f>
        <v>0</v>
      </c>
      <c r="AC96" s="694">
        <f t="shared" si="5"/>
        <v>1.8180150575634775E-3</v>
      </c>
      <c r="AD96" s="695">
        <f>Recovery_OX!R91</f>
        <v>0</v>
      </c>
      <c r="AE96" s="651"/>
      <c r="AF96" s="697">
        <f>(AC96-AD96)*(1-Recovery_OX!U91)</f>
        <v>1.8180150575634775E-3</v>
      </c>
    </row>
    <row r="97" spans="2:32" ht="13.5" thickBot="1">
      <c r="B97" s="698">
        <f t="shared" si="6"/>
        <v>2080</v>
      </c>
      <c r="C97" s="699">
        <f>IF(Select2=1,Food!$K99,"")</f>
        <v>8.9327288371035122E-11</v>
      </c>
      <c r="D97" s="700">
        <f>IF(Select2=1,Paper!$K99,"")</f>
        <v>1.9855397126278425E-4</v>
      </c>
      <c r="E97" s="700">
        <f>IF(Select2=1,Nappies!$K99,"")</f>
        <v>2.483039498082078E-6</v>
      </c>
      <c r="F97" s="700">
        <f>IF(Select2=1,Garden!$K99,"")</f>
        <v>0</v>
      </c>
      <c r="G97" s="700">
        <f>IF(Select2=1,Wood!$K99,"")</f>
        <v>0</v>
      </c>
      <c r="H97" s="700">
        <f>IF(Select2=1,Textiles!$K99,"")</f>
        <v>4.701012364969099E-5</v>
      </c>
      <c r="I97" s="701">
        <f>Sludge!K99</f>
        <v>0</v>
      </c>
      <c r="J97" s="701" t="str">
        <f>IF(Select2=2,MSW!$K99,"")</f>
        <v/>
      </c>
      <c r="K97" s="693">
        <f>Industry!$K99</f>
        <v>0</v>
      </c>
      <c r="L97" s="694">
        <f t="shared" si="8"/>
        <v>2.4804722373784568E-4</v>
      </c>
      <c r="M97" s="702">
        <f>Recovery_OX!C92</f>
        <v>0</v>
      </c>
      <c r="N97" s="651"/>
      <c r="O97" s="703">
        <f>(L97-M97)*(1-Recovery_OX!F92)</f>
        <v>2.4804722373784568E-4</v>
      </c>
      <c r="S97" s="698">
        <f t="shared" si="7"/>
        <v>2080</v>
      </c>
      <c r="T97" s="699">
        <f>IF(Select2=1,Food!$W99,"")</f>
        <v>5.9764019873573951E-11</v>
      </c>
      <c r="U97" s="700">
        <f>IF(Select2=1,Paper!$W99,"")</f>
        <v>4.1023547781566985E-4</v>
      </c>
      <c r="V97" s="700">
        <f>IF(Select2=1,Nappies!$W99,"")</f>
        <v>0</v>
      </c>
      <c r="W97" s="700">
        <f>IF(Select2=1,Garden!$W99,"")</f>
        <v>0</v>
      </c>
      <c r="X97" s="700">
        <f>IF(Select2=1,Wood!$W99,"")</f>
        <v>1.2772841563763058E-3</v>
      </c>
      <c r="Y97" s="700">
        <f>IF(Select2=1,Textiles!$W99,"")</f>
        <v>5.1517943725688777E-5</v>
      </c>
      <c r="Z97" s="701">
        <f>Sludge!W99</f>
        <v>0</v>
      </c>
      <c r="AA97" s="701" t="str">
        <f>IF(Select2=2,MSW!$W99,"")</f>
        <v/>
      </c>
      <c r="AB97" s="693">
        <f>Industry!$W99</f>
        <v>0</v>
      </c>
      <c r="AC97" s="704">
        <f t="shared" si="5"/>
        <v>1.7390376376816843E-3</v>
      </c>
      <c r="AD97" s="702">
        <f>Recovery_OX!R92</f>
        <v>0</v>
      </c>
      <c r="AE97" s="651"/>
      <c r="AF97" s="705">
        <f>(AC97-AD97)*(1-Recovery_OX!U92)</f>
        <v>1.7390376376816843E-3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5" t="s">
        <v>284</v>
      </c>
      <c r="D8" s="836"/>
      <c r="E8" s="837"/>
      <c r="F8" s="835" t="s">
        <v>285</v>
      </c>
      <c r="G8" s="836"/>
      <c r="H8" s="838"/>
      <c r="I8" s="435"/>
      <c r="J8" s="835" t="s">
        <v>286</v>
      </c>
      <c r="K8" s="836"/>
      <c r="L8" s="838"/>
      <c r="M8" s="839" t="s">
        <v>287</v>
      </c>
      <c r="N8" s="840"/>
      <c r="O8" s="841"/>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3.971639616E-3</v>
      </c>
      <c r="E23" s="473">
        <f>Stored_C!G29+Stored_C!M29</f>
        <v>3.2766026832E-3</v>
      </c>
      <c r="F23" s="474">
        <f>F22+HWP!C23</f>
        <v>0</v>
      </c>
      <c r="G23" s="472">
        <f>G22+HWP!D23</f>
        <v>3.971639616E-3</v>
      </c>
      <c r="H23" s="473">
        <f>H22+HWP!E23</f>
        <v>3.2766026832E-3</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4.0034830080000012E-3</v>
      </c>
      <c r="E24" s="473">
        <f>Stored_C!G30+Stored_C!M30</f>
        <v>3.3028734816000008E-3</v>
      </c>
      <c r="F24" s="474">
        <f>F23+HWP!C24</f>
        <v>0</v>
      </c>
      <c r="G24" s="472">
        <f>G23+HWP!D24</f>
        <v>7.9751226240000021E-3</v>
      </c>
      <c r="H24" s="473">
        <f>H23+HWP!E24</f>
        <v>6.5794761648000008E-3</v>
      </c>
      <c r="I24" s="456"/>
      <c r="J24" s="475">
        <f>Garden!J31</f>
        <v>0</v>
      </c>
      <c r="K24" s="476">
        <f>Paper!J31</f>
        <v>9.1035280197252833E-4</v>
      </c>
      <c r="L24" s="477">
        <f>Wood!J31</f>
        <v>0</v>
      </c>
      <c r="M24" s="478">
        <f>J24*(1-Recovery_OX!E24)*(1-Recovery_OX!F24)</f>
        <v>0</v>
      </c>
      <c r="N24" s="476">
        <f>K24*(1-Recovery_OX!E24)*(1-Recovery_OX!F24)</f>
        <v>9.1035280197252833E-4</v>
      </c>
      <c r="O24" s="477">
        <f>L24*(1-Recovery_OX!E24)*(1-Recovery_OX!F24)</f>
        <v>0</v>
      </c>
    </row>
    <row r="25" spans="2:15">
      <c r="B25" s="470">
        <f t="shared" si="0"/>
        <v>1963</v>
      </c>
      <c r="C25" s="471">
        <f>Stored_C!E31</f>
        <v>0</v>
      </c>
      <c r="D25" s="472">
        <f>Stored_C!F31+Stored_C!L31</f>
        <v>4.0279537920000002E-3</v>
      </c>
      <c r="E25" s="473">
        <f>Stored_C!G31+Stored_C!M31</f>
        <v>3.3230618784000003E-3</v>
      </c>
      <c r="F25" s="474">
        <f>F24+HWP!C25</f>
        <v>0</v>
      </c>
      <c r="G25" s="472">
        <f>G24+HWP!D25</f>
        <v>1.2003076416000003E-2</v>
      </c>
      <c r="H25" s="473">
        <f>H24+HWP!E25</f>
        <v>9.9025380432000015E-3</v>
      </c>
      <c r="I25" s="456"/>
      <c r="J25" s="475">
        <f>Garden!J32</f>
        <v>0</v>
      </c>
      <c r="K25" s="476">
        <f>Paper!J32</f>
        <v>1.7664590588658889E-3</v>
      </c>
      <c r="L25" s="477">
        <f>Wood!J32</f>
        <v>0</v>
      </c>
      <c r="M25" s="478">
        <f>J25*(1-Recovery_OX!E25)*(1-Recovery_OX!F25)</f>
        <v>0</v>
      </c>
      <c r="N25" s="476">
        <f>K25*(1-Recovery_OX!E25)*(1-Recovery_OX!F25)</f>
        <v>1.7664590588658889E-3</v>
      </c>
      <c r="O25" s="477">
        <f>L25*(1-Recovery_OX!E25)*(1-Recovery_OX!F25)</f>
        <v>0</v>
      </c>
    </row>
    <row r="26" spans="2:15">
      <c r="B26" s="470">
        <f t="shared" si="0"/>
        <v>1964</v>
      </c>
      <c r="C26" s="471">
        <f>Stored_C!E32</f>
        <v>0</v>
      </c>
      <c r="D26" s="472">
        <f>Stored_C!F32+Stored_C!L32</f>
        <v>4.0618364160000002E-3</v>
      </c>
      <c r="E26" s="473">
        <f>Stored_C!G32+Stored_C!M32</f>
        <v>3.3510150432000002E-3</v>
      </c>
      <c r="F26" s="474">
        <f>F25+HWP!C26</f>
        <v>0</v>
      </c>
      <c r="G26" s="472">
        <f>G25+HWP!D26</f>
        <v>1.6064912832000004E-2</v>
      </c>
      <c r="H26" s="473">
        <f>H25+HWP!E26</f>
        <v>1.3253553086400001E-2</v>
      </c>
      <c r="I26" s="456"/>
      <c r="J26" s="475">
        <f>Garden!J33</f>
        <v>0</v>
      </c>
      <c r="K26" s="476">
        <f>Paper!J33</f>
        <v>2.5702962722342865E-3</v>
      </c>
      <c r="L26" s="477">
        <f>Wood!J33</f>
        <v>0</v>
      </c>
      <c r="M26" s="478">
        <f>J26*(1-Recovery_OX!E26)*(1-Recovery_OX!F26)</f>
        <v>0</v>
      </c>
      <c r="N26" s="476">
        <f>K26*(1-Recovery_OX!E26)*(1-Recovery_OX!F26)</f>
        <v>2.5702962722342865E-3</v>
      </c>
      <c r="O26" s="477">
        <f>L26*(1-Recovery_OX!E26)*(1-Recovery_OX!F26)</f>
        <v>0</v>
      </c>
    </row>
    <row r="27" spans="2:15">
      <c r="B27" s="470">
        <f t="shared" si="0"/>
        <v>1965</v>
      </c>
      <c r="C27" s="471">
        <f>Stored_C!E33</f>
        <v>0</v>
      </c>
      <c r="D27" s="472">
        <f>Stored_C!F33+Stored_C!L33</f>
        <v>4.0737580800000008E-3</v>
      </c>
      <c r="E27" s="473">
        <f>Stored_C!G33+Stored_C!M33</f>
        <v>3.3608504160000004E-3</v>
      </c>
      <c r="F27" s="474">
        <f>F26+HWP!C27</f>
        <v>0</v>
      </c>
      <c r="G27" s="472">
        <f>G26+HWP!D27</f>
        <v>2.0138670912000004E-2</v>
      </c>
      <c r="H27" s="473">
        <f>H26+HWP!E27</f>
        <v>1.6614403502400003E-2</v>
      </c>
      <c r="I27" s="456"/>
      <c r="J27" s="475">
        <f>Garden!J34</f>
        <v>0</v>
      </c>
      <c r="K27" s="476">
        <f>Paper!J34</f>
        <v>3.3275554717776953E-3</v>
      </c>
      <c r="L27" s="477">
        <f>Wood!J34</f>
        <v>0</v>
      </c>
      <c r="M27" s="478">
        <f>J27*(1-Recovery_OX!E27)*(1-Recovery_OX!F27)</f>
        <v>0</v>
      </c>
      <c r="N27" s="476">
        <f>K27*(1-Recovery_OX!E27)*(1-Recovery_OX!F27)</f>
        <v>3.3275554717776953E-3</v>
      </c>
      <c r="O27" s="477">
        <f>L27*(1-Recovery_OX!E27)*(1-Recovery_OX!F27)</f>
        <v>0</v>
      </c>
    </row>
    <row r="28" spans="2:15">
      <c r="B28" s="470">
        <f t="shared" si="0"/>
        <v>1966</v>
      </c>
      <c r="C28" s="471">
        <f>Stored_C!E34</f>
        <v>0</v>
      </c>
      <c r="D28" s="472">
        <f>Stored_C!F34+Stored_C!L34</f>
        <v>4.0924248959999998E-3</v>
      </c>
      <c r="E28" s="473">
        <f>Stored_C!G34+Stored_C!M34</f>
        <v>3.3762505392000001E-3</v>
      </c>
      <c r="F28" s="474">
        <f>F27+HWP!C28</f>
        <v>0</v>
      </c>
      <c r="G28" s="472">
        <f>G27+HWP!D28</f>
        <v>2.4231095808000005E-2</v>
      </c>
      <c r="H28" s="473">
        <f>H27+HWP!E28</f>
        <v>1.9990654041600005E-2</v>
      </c>
      <c r="I28" s="456"/>
      <c r="J28" s="475">
        <f>Garden!J35</f>
        <v>0</v>
      </c>
      <c r="K28" s="476">
        <f>Paper!J35</f>
        <v>4.0363518739836655E-3</v>
      </c>
      <c r="L28" s="477">
        <f>Wood!J35</f>
        <v>0</v>
      </c>
      <c r="M28" s="478">
        <f>J28*(1-Recovery_OX!E28)*(1-Recovery_OX!F28)</f>
        <v>0</v>
      </c>
      <c r="N28" s="476">
        <f>K28*(1-Recovery_OX!E28)*(1-Recovery_OX!F28)</f>
        <v>4.0363518739836655E-3</v>
      </c>
      <c r="O28" s="477">
        <f>L28*(1-Recovery_OX!E28)*(1-Recovery_OX!F28)</f>
        <v>0</v>
      </c>
    </row>
    <row r="29" spans="2:15">
      <c r="B29" s="470">
        <f t="shared" si="0"/>
        <v>1967</v>
      </c>
      <c r="C29" s="471">
        <f>Stored_C!E35</f>
        <v>0</v>
      </c>
      <c r="D29" s="472">
        <f>Stored_C!F35+Stored_C!L35</f>
        <v>4.0841539427740811E-3</v>
      </c>
      <c r="E29" s="473">
        <f>Stored_C!G35+Stored_C!M35</f>
        <v>3.3694270027886165E-3</v>
      </c>
      <c r="F29" s="474">
        <f>F28+HWP!C29</f>
        <v>0</v>
      </c>
      <c r="G29" s="472">
        <f>G28+HWP!D29</f>
        <v>2.8315249750774086E-2</v>
      </c>
      <c r="H29" s="473">
        <f>H28+HWP!E29</f>
        <v>2.3360081044388623E-2</v>
      </c>
      <c r="I29" s="456"/>
      <c r="J29" s="475">
        <f>Garden!J36</f>
        <v>0</v>
      </c>
      <c r="K29" s="476">
        <f>Paper!J36</f>
        <v>4.7015079423100795E-3</v>
      </c>
      <c r="L29" s="477">
        <f>Wood!J36</f>
        <v>0</v>
      </c>
      <c r="M29" s="478">
        <f>J29*(1-Recovery_OX!E29)*(1-Recovery_OX!F29)</f>
        <v>0</v>
      </c>
      <c r="N29" s="476">
        <f>K29*(1-Recovery_OX!E29)*(1-Recovery_OX!F29)</f>
        <v>4.7015079423100795E-3</v>
      </c>
      <c r="O29" s="477">
        <f>L29*(1-Recovery_OX!E29)*(1-Recovery_OX!F29)</f>
        <v>0</v>
      </c>
    </row>
    <row r="30" spans="2:15">
      <c r="B30" s="470">
        <f t="shared" si="0"/>
        <v>1968</v>
      </c>
      <c r="C30" s="471">
        <f>Stored_C!E36</f>
        <v>0</v>
      </c>
      <c r="D30" s="472">
        <f>Stored_C!F36+Stored_C!L36</f>
        <v>4.0691424541403872E-3</v>
      </c>
      <c r="E30" s="473">
        <f>Stored_C!G36+Stored_C!M36</f>
        <v>3.3570425246658197E-3</v>
      </c>
      <c r="F30" s="474">
        <f>F29+HWP!C30</f>
        <v>0</v>
      </c>
      <c r="G30" s="472">
        <f>G29+HWP!D30</f>
        <v>3.2384392204914472E-2</v>
      </c>
      <c r="H30" s="473">
        <f>H29+HWP!E30</f>
        <v>2.6717123569054441E-2</v>
      </c>
      <c r="I30" s="456"/>
      <c r="J30" s="475">
        <f>Garden!J37</f>
        <v>0</v>
      </c>
      <c r="K30" s="476">
        <f>Paper!J37</f>
        <v>5.3062843031173E-3</v>
      </c>
      <c r="L30" s="477">
        <f>Wood!J37</f>
        <v>0</v>
      </c>
      <c r="M30" s="478">
        <f>J30*(1-Recovery_OX!E30)*(1-Recovery_OX!F30)</f>
        <v>0</v>
      </c>
      <c r="N30" s="476">
        <f>K30*(1-Recovery_OX!E30)*(1-Recovery_OX!F30)</f>
        <v>5.3062843031173E-3</v>
      </c>
      <c r="O30" s="477">
        <f>L30*(1-Recovery_OX!E30)*(1-Recovery_OX!F30)</f>
        <v>0</v>
      </c>
    </row>
    <row r="31" spans="2:15">
      <c r="B31" s="470">
        <f t="shared" si="0"/>
        <v>1969</v>
      </c>
      <c r="C31" s="471">
        <f>Stored_C!E37</f>
        <v>0</v>
      </c>
      <c r="D31" s="472">
        <f>Stored_C!F37+Stored_C!L37</f>
        <v>4.0540475888974003E-3</v>
      </c>
      <c r="E31" s="473">
        <f>Stored_C!G37+Stored_C!M37</f>
        <v>3.3445892608403543E-3</v>
      </c>
      <c r="F31" s="474">
        <f>F30+HWP!C31</f>
        <v>0</v>
      </c>
      <c r="G31" s="472">
        <f>G30+HWP!D31</f>
        <v>3.6438439793811873E-2</v>
      </c>
      <c r="H31" s="473">
        <f>H30+HWP!E31</f>
        <v>3.0061712829894796E-2</v>
      </c>
      <c r="I31" s="456"/>
      <c r="J31" s="475">
        <f>Garden!J38</f>
        <v>0</v>
      </c>
      <c r="K31" s="476">
        <f>Paper!J38</f>
        <v>5.8535117331156572E-3</v>
      </c>
      <c r="L31" s="477">
        <f>Wood!J38</f>
        <v>0</v>
      </c>
      <c r="M31" s="478">
        <f>J31*(1-Recovery_OX!E31)*(1-Recovery_OX!F31)</f>
        <v>0</v>
      </c>
      <c r="N31" s="476">
        <f>K31*(1-Recovery_OX!E31)*(1-Recovery_OX!F31)</f>
        <v>5.8535117331156572E-3</v>
      </c>
      <c r="O31" s="477">
        <f>L31*(1-Recovery_OX!E31)*(1-Recovery_OX!F31)</f>
        <v>0</v>
      </c>
    </row>
    <row r="32" spans="2:15">
      <c r="B32" s="470">
        <f t="shared" si="0"/>
        <v>1970</v>
      </c>
      <c r="C32" s="471">
        <f>Stored_C!E38</f>
        <v>0</v>
      </c>
      <c r="D32" s="472">
        <f>Stored_C!F38+Stored_C!L38</f>
        <v>4.0388722859875425E-3</v>
      </c>
      <c r="E32" s="473">
        <f>Stored_C!G38+Stored_C!M38</f>
        <v>3.3320696359397219E-3</v>
      </c>
      <c r="F32" s="474">
        <f>F31+HWP!C32</f>
        <v>0</v>
      </c>
      <c r="G32" s="472">
        <f>G31+HWP!D32</f>
        <v>4.0477312079799418E-2</v>
      </c>
      <c r="H32" s="473">
        <f>H31+HWP!E32</f>
        <v>3.3393782465834521E-2</v>
      </c>
      <c r="I32" s="456"/>
      <c r="J32" s="475">
        <f>Garden!J39</f>
        <v>0</v>
      </c>
      <c r="K32" s="476">
        <f>Paper!J39</f>
        <v>6.3473514086627289E-3</v>
      </c>
      <c r="L32" s="477">
        <f>Wood!J39</f>
        <v>0</v>
      </c>
      <c r="M32" s="478">
        <f>J32*(1-Recovery_OX!E32)*(1-Recovery_OX!F32)</f>
        <v>0</v>
      </c>
      <c r="N32" s="476">
        <f>K32*(1-Recovery_OX!E32)*(1-Recovery_OX!F32)</f>
        <v>6.3473514086627289E-3</v>
      </c>
      <c r="O32" s="477">
        <f>L32*(1-Recovery_OX!E32)*(1-Recovery_OX!F32)</f>
        <v>0</v>
      </c>
    </row>
    <row r="33" spans="2:15">
      <c r="B33" s="470">
        <f t="shared" si="0"/>
        <v>1971</v>
      </c>
      <c r="C33" s="471">
        <f>Stored_C!E39</f>
        <v>0</v>
      </c>
      <c r="D33" s="472">
        <f>Stored_C!F39+Stored_C!L39</f>
        <v>4.0236194360380728E-3</v>
      </c>
      <c r="E33" s="473">
        <f>Stored_C!G39+Stored_C!M39</f>
        <v>3.3194860347314104E-3</v>
      </c>
      <c r="F33" s="474">
        <f>F32+HWP!C33</f>
        <v>0</v>
      </c>
      <c r="G33" s="472">
        <f>G32+HWP!D33</f>
        <v>4.4500931515837491E-2</v>
      </c>
      <c r="H33" s="473">
        <f>H32+HWP!E33</f>
        <v>3.6713268500565929E-2</v>
      </c>
      <c r="I33" s="456"/>
      <c r="J33" s="475">
        <f>Garden!J40</f>
        <v>0</v>
      </c>
      <c r="K33" s="476">
        <f>Paper!J40</f>
        <v>6.7916797466597281E-3</v>
      </c>
      <c r="L33" s="477">
        <f>Wood!J40</f>
        <v>0</v>
      </c>
      <c r="M33" s="478">
        <f>J33*(1-Recovery_OX!E33)*(1-Recovery_OX!F33)</f>
        <v>0</v>
      </c>
      <c r="N33" s="476">
        <f>K33*(1-Recovery_OX!E33)*(1-Recovery_OX!F33)</f>
        <v>6.7916797466597281E-3</v>
      </c>
      <c r="O33" s="477">
        <f>L33*(1-Recovery_OX!E33)*(1-Recovery_OX!F33)</f>
        <v>0</v>
      </c>
    </row>
    <row r="34" spans="2:15">
      <c r="B34" s="470">
        <f t="shared" si="0"/>
        <v>1972</v>
      </c>
      <c r="C34" s="471">
        <f>Stored_C!E40</f>
        <v>0</v>
      </c>
      <c r="D34" s="472">
        <f>Stored_C!F40+Stored_C!L40</f>
        <v>4.0082918820138341E-3</v>
      </c>
      <c r="E34" s="473">
        <f>Stored_C!G40+Stored_C!M40</f>
        <v>3.3068408026614136E-3</v>
      </c>
      <c r="F34" s="474">
        <f>F33+HWP!C34</f>
        <v>0</v>
      </c>
      <c r="G34" s="472">
        <f>G33+HWP!D34</f>
        <v>4.8509223397851325E-2</v>
      </c>
      <c r="H34" s="473">
        <f>H33+HWP!E34</f>
        <v>4.0020109303227344E-2</v>
      </c>
      <c r="I34" s="456"/>
      <c r="J34" s="475">
        <f>Garden!J41</f>
        <v>0</v>
      </c>
      <c r="K34" s="476">
        <f>Paper!J41</f>
        <v>7.1901076664804093E-3</v>
      </c>
      <c r="L34" s="477">
        <f>Wood!J41</f>
        <v>0</v>
      </c>
      <c r="M34" s="478">
        <f>J34*(1-Recovery_OX!E34)*(1-Recovery_OX!F34)</f>
        <v>0</v>
      </c>
      <c r="N34" s="476">
        <f>K34*(1-Recovery_OX!E34)*(1-Recovery_OX!F34)</f>
        <v>7.1901076664804093E-3</v>
      </c>
      <c r="O34" s="477">
        <f>L34*(1-Recovery_OX!E34)*(1-Recovery_OX!F34)</f>
        <v>0</v>
      </c>
    </row>
    <row r="35" spans="2:15">
      <c r="B35" s="470">
        <f t="shared" si="0"/>
        <v>1973</v>
      </c>
      <c r="C35" s="471">
        <f>Stored_C!E41</f>
        <v>0</v>
      </c>
      <c r="D35" s="472">
        <f>Stored_C!F41+Stored_C!L41</f>
        <v>3.9928924198619539E-3</v>
      </c>
      <c r="E35" s="473">
        <f>Stored_C!G41+Stored_C!M41</f>
        <v>3.2941362463861121E-3</v>
      </c>
      <c r="F35" s="474">
        <f>F34+HWP!C35</f>
        <v>0</v>
      </c>
      <c r="G35" s="472">
        <f>G34+HWP!D35</f>
        <v>5.2502115817713281E-2</v>
      </c>
      <c r="H35" s="473">
        <f>H34+HWP!E35</f>
        <v>4.3314245549613453E-2</v>
      </c>
      <c r="I35" s="456"/>
      <c r="J35" s="475">
        <f>Garden!J42</f>
        <v>0</v>
      </c>
      <c r="K35" s="476">
        <f>Paper!J42</f>
        <v>7.5459985511256199E-3</v>
      </c>
      <c r="L35" s="477">
        <f>Wood!J42</f>
        <v>0</v>
      </c>
      <c r="M35" s="478">
        <f>J35*(1-Recovery_OX!E35)*(1-Recovery_OX!F35)</f>
        <v>0</v>
      </c>
      <c r="N35" s="476">
        <f>K35*(1-Recovery_OX!E35)*(1-Recovery_OX!F35)</f>
        <v>7.5459985511256199E-3</v>
      </c>
      <c r="O35" s="477">
        <f>L35*(1-Recovery_OX!E35)*(1-Recovery_OX!F35)</f>
        <v>0</v>
      </c>
    </row>
    <row r="36" spans="2:15">
      <c r="B36" s="470">
        <f t="shared" si="0"/>
        <v>1974</v>
      </c>
      <c r="C36" s="471">
        <f>Stored_C!E42</f>
        <v>0</v>
      </c>
      <c r="D36" s="472">
        <f>Stored_C!F42+Stored_C!L42</f>
        <v>3.9774237991486066E-3</v>
      </c>
      <c r="E36" s="473">
        <f>Stored_C!G42+Stored_C!M42</f>
        <v>3.2813746342976002E-3</v>
      </c>
      <c r="F36" s="474">
        <f>F35+HWP!C36</f>
        <v>0</v>
      </c>
      <c r="G36" s="472">
        <f>G35+HWP!D36</f>
        <v>5.647953961686189E-2</v>
      </c>
      <c r="H36" s="473">
        <f>H35+HWP!E36</f>
        <v>4.659562018391105E-2</v>
      </c>
      <c r="I36" s="456"/>
      <c r="J36" s="475">
        <f>Garden!J43</f>
        <v>0</v>
      </c>
      <c r="K36" s="476">
        <f>Paper!J43</f>
        <v>7.8624849954689116E-3</v>
      </c>
      <c r="L36" s="477">
        <f>Wood!J43</f>
        <v>0</v>
      </c>
      <c r="M36" s="478">
        <f>J36*(1-Recovery_OX!E36)*(1-Recovery_OX!F36)</f>
        <v>0</v>
      </c>
      <c r="N36" s="476">
        <f>K36*(1-Recovery_OX!E36)*(1-Recovery_OX!F36)</f>
        <v>7.8624849954689116E-3</v>
      </c>
      <c r="O36" s="477">
        <f>L36*(1-Recovery_OX!E36)*(1-Recovery_OX!F36)</f>
        <v>0</v>
      </c>
    </row>
    <row r="37" spans="2:15">
      <c r="B37" s="470">
        <f t="shared" si="0"/>
        <v>1975</v>
      </c>
      <c r="C37" s="471">
        <f>Stored_C!E43</f>
        <v>0</v>
      </c>
      <c r="D37" s="472">
        <f>Stored_C!F43+Stored_C!L43</f>
        <v>3.9618887236879206E-3</v>
      </c>
      <c r="E37" s="473">
        <f>Stored_C!G43+Stored_C!M43</f>
        <v>3.2685581970425337E-3</v>
      </c>
      <c r="F37" s="474">
        <f>F36+HWP!C37</f>
        <v>0</v>
      </c>
      <c r="G37" s="472">
        <f>G36+HWP!D37</f>
        <v>6.0441428340549809E-2</v>
      </c>
      <c r="H37" s="473">
        <f>H36+HWP!E37</f>
        <v>4.9864178380953583E-2</v>
      </c>
      <c r="I37" s="456"/>
      <c r="J37" s="475">
        <f>Garden!J44</f>
        <v>0</v>
      </c>
      <c r="K37" s="476">
        <f>Paper!J44</f>
        <v>8.1424844235211125E-3</v>
      </c>
      <c r="L37" s="477">
        <f>Wood!J44</f>
        <v>0</v>
      </c>
      <c r="M37" s="478">
        <f>J37*(1-Recovery_OX!E37)*(1-Recovery_OX!F37)</f>
        <v>0</v>
      </c>
      <c r="N37" s="476">
        <f>K37*(1-Recovery_OX!E37)*(1-Recovery_OX!F37)</f>
        <v>8.1424844235211125E-3</v>
      </c>
      <c r="O37" s="477">
        <f>L37*(1-Recovery_OX!E37)*(1-Recovery_OX!F37)</f>
        <v>0</v>
      </c>
    </row>
    <row r="38" spans="2:15">
      <c r="B38" s="470">
        <f t="shared" si="0"/>
        <v>1976</v>
      </c>
      <c r="C38" s="471">
        <f>Stored_C!E44</f>
        <v>0</v>
      </c>
      <c r="D38" s="472">
        <f>Stored_C!F44+Stored_C!L44</f>
        <v>3.9462898521631156E-3</v>
      </c>
      <c r="E38" s="473">
        <f>Stored_C!G44+Stored_C!M44</f>
        <v>3.255689128034569E-3</v>
      </c>
      <c r="F38" s="474">
        <f>F37+HWP!C38</f>
        <v>0</v>
      </c>
      <c r="G38" s="472">
        <f>G37+HWP!D38</f>
        <v>6.4387718192712926E-2</v>
      </c>
      <c r="H38" s="473">
        <f>H37+HWP!E38</f>
        <v>5.3119867508988151E-2</v>
      </c>
      <c r="I38" s="456"/>
      <c r="J38" s="475">
        <f>Garden!J45</f>
        <v>0</v>
      </c>
      <c r="K38" s="476">
        <f>Paper!J45</f>
        <v>8.388713651105599E-3</v>
      </c>
      <c r="L38" s="477">
        <f>Wood!J45</f>
        <v>0</v>
      </c>
      <c r="M38" s="478">
        <f>J38*(1-Recovery_OX!E38)*(1-Recovery_OX!F38)</f>
        <v>0</v>
      </c>
      <c r="N38" s="476">
        <f>K38*(1-Recovery_OX!E38)*(1-Recovery_OX!F38)</f>
        <v>8.388713651105599E-3</v>
      </c>
      <c r="O38" s="477">
        <f>L38*(1-Recovery_OX!E38)*(1-Recovery_OX!F38)</f>
        <v>0</v>
      </c>
    </row>
    <row r="39" spans="2:15">
      <c r="B39" s="470">
        <f t="shared" si="0"/>
        <v>1977</v>
      </c>
      <c r="C39" s="471">
        <f>Stored_C!E45</f>
        <v>0</v>
      </c>
      <c r="D39" s="472">
        <f>Stored_C!F45+Stored_C!L45</f>
        <v>3.9306297987399671E-3</v>
      </c>
      <c r="E39" s="473">
        <f>Stored_C!G45+Stored_C!M45</f>
        <v>3.2427695839604728E-3</v>
      </c>
      <c r="F39" s="474">
        <f>F38+HWP!C39</f>
        <v>0</v>
      </c>
      <c r="G39" s="472">
        <f>G38+HWP!D39</f>
        <v>6.8318347991452893E-2</v>
      </c>
      <c r="H39" s="473">
        <f>H38+HWP!E39</f>
        <v>5.6362637092948621E-2</v>
      </c>
      <c r="I39" s="456"/>
      <c r="J39" s="475">
        <f>Garden!J46</f>
        <v>0</v>
      </c>
      <c r="K39" s="476">
        <f>Paper!J46</f>
        <v>8.6037024651740221E-3</v>
      </c>
      <c r="L39" s="477">
        <f>Wood!J46</f>
        <v>0</v>
      </c>
      <c r="M39" s="478">
        <f>J39*(1-Recovery_OX!E39)*(1-Recovery_OX!F39)</f>
        <v>0</v>
      </c>
      <c r="N39" s="476">
        <f>K39*(1-Recovery_OX!E39)*(1-Recovery_OX!F39)</f>
        <v>8.6037024651740221E-3</v>
      </c>
      <c r="O39" s="477">
        <f>L39*(1-Recovery_OX!E39)*(1-Recovery_OX!F39)</f>
        <v>0</v>
      </c>
    </row>
    <row r="40" spans="2:15">
      <c r="B40" s="470">
        <f t="shared" si="0"/>
        <v>1978</v>
      </c>
      <c r="C40" s="471">
        <f>Stored_C!E46</f>
        <v>0</v>
      </c>
      <c r="D40" s="472">
        <f>Stored_C!F46+Stored_C!L46</f>
        <v>3.9149111336727006E-3</v>
      </c>
      <c r="E40" s="473">
        <f>Stored_C!G46+Stored_C!M46</f>
        <v>3.2298016852799782E-3</v>
      </c>
      <c r="F40" s="474">
        <f>F39+HWP!C40</f>
        <v>0</v>
      </c>
      <c r="G40" s="472">
        <f>G39+HWP!D40</f>
        <v>7.2233259125125598E-2</v>
      </c>
      <c r="H40" s="473">
        <f>H39+HWP!E40</f>
        <v>5.9592438778228597E-2</v>
      </c>
      <c r="I40" s="456"/>
      <c r="J40" s="475">
        <f>Garden!J47</f>
        <v>0</v>
      </c>
      <c r="K40" s="476">
        <f>Paper!J47</f>
        <v>8.7898062861791575E-3</v>
      </c>
      <c r="L40" s="477">
        <f>Wood!J47</f>
        <v>0</v>
      </c>
      <c r="M40" s="478">
        <f>J40*(1-Recovery_OX!E40)*(1-Recovery_OX!F40)</f>
        <v>0</v>
      </c>
      <c r="N40" s="476">
        <f>K40*(1-Recovery_OX!E40)*(1-Recovery_OX!F40)</f>
        <v>8.7898062861791575E-3</v>
      </c>
      <c r="O40" s="477">
        <f>L40*(1-Recovery_OX!E40)*(1-Recovery_OX!F40)</f>
        <v>0</v>
      </c>
    </row>
    <row r="41" spans="2:15">
      <c r="B41" s="470">
        <f t="shared" si="0"/>
        <v>1979</v>
      </c>
      <c r="C41" s="471">
        <f>Stored_C!E47</f>
        <v>0</v>
      </c>
      <c r="D41" s="472">
        <f>Stored_C!F47+Stored_C!L47</f>
        <v>3.8991363839023783E-3</v>
      </c>
      <c r="E41" s="473">
        <f>Stored_C!G47+Stored_C!M47</f>
        <v>3.216787516719462E-3</v>
      </c>
      <c r="F41" s="474">
        <f>F40+HWP!C41</f>
        <v>0</v>
      </c>
      <c r="G41" s="472">
        <f>G40+HWP!D41</f>
        <v>7.6132395509027978E-2</v>
      </c>
      <c r="H41" s="473">
        <f>H40+HWP!E41</f>
        <v>6.2809226294948062E-2</v>
      </c>
      <c r="I41" s="456"/>
      <c r="J41" s="475">
        <f>Garden!J48</f>
        <v>0</v>
      </c>
      <c r="K41" s="476">
        <f>Paper!J48</f>
        <v>8.9492179754337778E-3</v>
      </c>
      <c r="L41" s="477">
        <f>Wood!J48</f>
        <v>0</v>
      </c>
      <c r="M41" s="478">
        <f>J41*(1-Recovery_OX!E41)*(1-Recovery_OX!F41)</f>
        <v>0</v>
      </c>
      <c r="N41" s="476">
        <f>K41*(1-Recovery_OX!E41)*(1-Recovery_OX!F41)</f>
        <v>8.9492179754337778E-3</v>
      </c>
      <c r="O41" s="477">
        <f>L41*(1-Recovery_OX!E41)*(1-Recovery_OX!F41)</f>
        <v>0</v>
      </c>
    </row>
    <row r="42" spans="2:15">
      <c r="B42" s="470">
        <f t="shared" si="0"/>
        <v>1980</v>
      </c>
      <c r="C42" s="471">
        <f>Stored_C!E48</f>
        <v>0</v>
      </c>
      <c r="D42" s="472">
        <f>Stored_C!F48+Stored_C!L48</f>
        <v>3.8837134224000008E-3</v>
      </c>
      <c r="E42" s="473">
        <f>Stored_C!G48+Stored_C!M48</f>
        <v>3.2040635734800005E-3</v>
      </c>
      <c r="F42" s="474">
        <f>F41+HWP!C42</f>
        <v>0</v>
      </c>
      <c r="G42" s="472">
        <f>G41+HWP!D42</f>
        <v>8.0016108931427979E-2</v>
      </c>
      <c r="H42" s="473">
        <f>H41+HWP!E42</f>
        <v>6.6013289868428068E-2</v>
      </c>
      <c r="I42" s="456"/>
      <c r="J42" s="475">
        <f>Garden!J49</f>
        <v>0</v>
      </c>
      <c r="K42" s="476">
        <f>Paper!J49</f>
        <v>9.0839788452000154E-3</v>
      </c>
      <c r="L42" s="477">
        <f>Wood!J49</f>
        <v>0</v>
      </c>
      <c r="M42" s="478">
        <f>J42*(1-Recovery_OX!E42)*(1-Recovery_OX!F42)</f>
        <v>0</v>
      </c>
      <c r="N42" s="476">
        <f>K42*(1-Recovery_OX!E42)*(1-Recovery_OX!F42)</f>
        <v>9.0839788452000154E-3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8.0016108931427979E-2</v>
      </c>
      <c r="H43" s="473">
        <f>H42+HWP!E43</f>
        <v>6.6013289868428068E-2</v>
      </c>
      <c r="I43" s="456"/>
      <c r="J43" s="475">
        <f>Garden!J50</f>
        <v>0</v>
      </c>
      <c r="K43" s="476">
        <f>Paper!J50</f>
        <v>9.1960200558159223E-3</v>
      </c>
      <c r="L43" s="477">
        <f>Wood!J50</f>
        <v>0</v>
      </c>
      <c r="M43" s="478">
        <f>J43*(1-Recovery_OX!E43)*(1-Recovery_OX!F43)</f>
        <v>0</v>
      </c>
      <c r="N43" s="476">
        <f>K43*(1-Recovery_OX!E43)*(1-Recovery_OX!F43)</f>
        <v>9.1960200558159223E-3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8.0016108931427979E-2</v>
      </c>
      <c r="H44" s="473">
        <f>H43+HWP!E44</f>
        <v>6.6013289868428068E-2</v>
      </c>
      <c r="I44" s="456"/>
      <c r="J44" s="475">
        <f>Garden!J51</f>
        <v>0</v>
      </c>
      <c r="K44" s="476">
        <f>Paper!J51</f>
        <v>8.5743122677739182E-3</v>
      </c>
      <c r="L44" s="477">
        <f>Wood!J51</f>
        <v>0</v>
      </c>
      <c r="M44" s="478">
        <f>J44*(1-Recovery_OX!E44)*(1-Recovery_OX!F44)</f>
        <v>0</v>
      </c>
      <c r="N44" s="476">
        <f>K44*(1-Recovery_OX!E44)*(1-Recovery_OX!F44)</f>
        <v>8.5743122677739182E-3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8.0016108931427979E-2</v>
      </c>
      <c r="H45" s="473">
        <f>H44+HWP!E45</f>
        <v>6.6013289868428068E-2</v>
      </c>
      <c r="I45" s="456"/>
      <c r="J45" s="475">
        <f>Garden!J52</f>
        <v>0</v>
      </c>
      <c r="K45" s="476">
        <f>Paper!J52</f>
        <v>7.9946357684161588E-3</v>
      </c>
      <c r="L45" s="477">
        <f>Wood!J52</f>
        <v>0</v>
      </c>
      <c r="M45" s="478">
        <f>J45*(1-Recovery_OX!E45)*(1-Recovery_OX!F45)</f>
        <v>0</v>
      </c>
      <c r="N45" s="476">
        <f>K45*(1-Recovery_OX!E45)*(1-Recovery_OX!F45)</f>
        <v>7.9946357684161588E-3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8.0016108931427979E-2</v>
      </c>
      <c r="H46" s="473">
        <f>H45+HWP!E46</f>
        <v>6.6013289868428068E-2</v>
      </c>
      <c r="I46" s="456"/>
      <c r="J46" s="475">
        <f>Garden!J53</f>
        <v>0</v>
      </c>
      <c r="K46" s="476">
        <f>Paper!J53</f>
        <v>7.4541489828702677E-3</v>
      </c>
      <c r="L46" s="477">
        <f>Wood!J53</f>
        <v>0</v>
      </c>
      <c r="M46" s="478">
        <f>J46*(1-Recovery_OX!E46)*(1-Recovery_OX!F46)</f>
        <v>0</v>
      </c>
      <c r="N46" s="476">
        <f>K46*(1-Recovery_OX!E46)*(1-Recovery_OX!F46)</f>
        <v>7.4541489828702677E-3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8.0016108931427979E-2</v>
      </c>
      <c r="H47" s="473">
        <f>H46+HWP!E47</f>
        <v>6.6013289868428068E-2</v>
      </c>
      <c r="I47" s="456"/>
      <c r="J47" s="475">
        <f>Garden!J54</f>
        <v>0</v>
      </c>
      <c r="K47" s="476">
        <f>Paper!J54</f>
        <v>6.9502024442864479E-3</v>
      </c>
      <c r="L47" s="477">
        <f>Wood!J54</f>
        <v>0</v>
      </c>
      <c r="M47" s="478">
        <f>J47*(1-Recovery_OX!E47)*(1-Recovery_OX!F47)</f>
        <v>0</v>
      </c>
      <c r="N47" s="476">
        <f>K47*(1-Recovery_OX!E47)*(1-Recovery_OX!F47)</f>
        <v>6.9502024442864479E-3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8.0016108931427979E-2</v>
      </c>
      <c r="H48" s="473">
        <f>H47+HWP!E48</f>
        <v>6.6013289868428068E-2</v>
      </c>
      <c r="I48" s="456"/>
      <c r="J48" s="475">
        <f>Garden!J55</f>
        <v>0</v>
      </c>
      <c r="K48" s="476">
        <f>Paper!J55</f>
        <v>6.4803258061479005E-3</v>
      </c>
      <c r="L48" s="477">
        <f>Wood!J55</f>
        <v>0</v>
      </c>
      <c r="M48" s="478">
        <f>J48*(1-Recovery_OX!E48)*(1-Recovery_OX!F48)</f>
        <v>0</v>
      </c>
      <c r="N48" s="476">
        <f>K48*(1-Recovery_OX!E48)*(1-Recovery_OX!F48)</f>
        <v>6.4803258061479005E-3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8.0016108931427979E-2</v>
      </c>
      <c r="H49" s="473">
        <f>H48+HWP!E49</f>
        <v>6.6013289868428068E-2</v>
      </c>
      <c r="I49" s="456"/>
      <c r="J49" s="475">
        <f>Garden!J56</f>
        <v>0</v>
      </c>
      <c r="K49" s="476">
        <f>Paper!J56</f>
        <v>6.0422157326293349E-3</v>
      </c>
      <c r="L49" s="477">
        <f>Wood!J56</f>
        <v>0</v>
      </c>
      <c r="M49" s="478">
        <f>J49*(1-Recovery_OX!E49)*(1-Recovery_OX!F49)</f>
        <v>0</v>
      </c>
      <c r="N49" s="476">
        <f>K49*(1-Recovery_OX!E49)*(1-Recovery_OX!F49)</f>
        <v>6.0422157326293349E-3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8.0016108931427979E-2</v>
      </c>
      <c r="H50" s="473">
        <f>H49+HWP!E50</f>
        <v>6.6013289868428068E-2</v>
      </c>
      <c r="I50" s="456"/>
      <c r="J50" s="475">
        <f>Garden!J57</f>
        <v>0</v>
      </c>
      <c r="K50" s="476">
        <f>Paper!J57</f>
        <v>5.633724607642083E-3</v>
      </c>
      <c r="L50" s="477">
        <f>Wood!J57</f>
        <v>0</v>
      </c>
      <c r="M50" s="478">
        <f>J50*(1-Recovery_OX!E50)*(1-Recovery_OX!F50)</f>
        <v>0</v>
      </c>
      <c r="N50" s="476">
        <f>K50*(1-Recovery_OX!E50)*(1-Recovery_OX!F50)</f>
        <v>5.633724607642083E-3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8.0016108931427979E-2</v>
      </c>
      <c r="H51" s="473">
        <f>H50+HWP!E51</f>
        <v>6.6013289868428068E-2</v>
      </c>
      <c r="I51" s="456"/>
      <c r="J51" s="475">
        <f>Garden!J58</f>
        <v>0</v>
      </c>
      <c r="K51" s="476">
        <f>Paper!J58</f>
        <v>5.2528500072175415E-3</v>
      </c>
      <c r="L51" s="477">
        <f>Wood!J58</f>
        <v>0</v>
      </c>
      <c r="M51" s="478">
        <f>J51*(1-Recovery_OX!E51)*(1-Recovery_OX!F51)</f>
        <v>0</v>
      </c>
      <c r="N51" s="476">
        <f>K51*(1-Recovery_OX!E51)*(1-Recovery_OX!F51)</f>
        <v>5.2528500072175415E-3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8.0016108931427979E-2</v>
      </c>
      <c r="H52" s="473">
        <f>H51+HWP!E52</f>
        <v>6.6013289868428068E-2</v>
      </c>
      <c r="I52" s="456"/>
      <c r="J52" s="475">
        <f>Garden!J59</f>
        <v>0</v>
      </c>
      <c r="K52" s="476">
        <f>Paper!J59</f>
        <v>4.8977248836225519E-3</v>
      </c>
      <c r="L52" s="477">
        <f>Wood!J59</f>
        <v>0</v>
      </c>
      <c r="M52" s="478">
        <f>J52*(1-Recovery_OX!E52)*(1-Recovery_OX!F52)</f>
        <v>0</v>
      </c>
      <c r="N52" s="476">
        <f>K52*(1-Recovery_OX!E52)*(1-Recovery_OX!F52)</f>
        <v>4.8977248836225519E-3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8.0016108931427979E-2</v>
      </c>
      <c r="H53" s="473">
        <f>H52+HWP!E53</f>
        <v>6.6013289868428068E-2</v>
      </c>
      <c r="I53" s="456"/>
      <c r="J53" s="475">
        <f>Garden!J60</f>
        <v>0</v>
      </c>
      <c r="K53" s="476">
        <f>Paper!J60</f>
        <v>4.5666084130892466E-3</v>
      </c>
      <c r="L53" s="477">
        <f>Wood!J60</f>
        <v>0</v>
      </c>
      <c r="M53" s="478">
        <f>J53*(1-Recovery_OX!E53)*(1-Recovery_OX!F53)</f>
        <v>0</v>
      </c>
      <c r="N53" s="476">
        <f>K53*(1-Recovery_OX!E53)*(1-Recovery_OX!F53)</f>
        <v>4.5666084130892466E-3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8.0016108931427979E-2</v>
      </c>
      <c r="H54" s="473">
        <f>H53+HWP!E54</f>
        <v>6.6013289868428068E-2</v>
      </c>
      <c r="I54" s="456"/>
      <c r="J54" s="475">
        <f>Garden!J61</f>
        <v>0</v>
      </c>
      <c r="K54" s="476">
        <f>Paper!J61</f>
        <v>4.2578774622949239E-3</v>
      </c>
      <c r="L54" s="477">
        <f>Wood!J61</f>
        <v>0</v>
      </c>
      <c r="M54" s="478">
        <f>J54*(1-Recovery_OX!E54)*(1-Recovery_OX!F54)</f>
        <v>0</v>
      </c>
      <c r="N54" s="476">
        <f>K54*(1-Recovery_OX!E54)*(1-Recovery_OX!F54)</f>
        <v>4.2578774622949239E-3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8.0016108931427979E-2</v>
      </c>
      <c r="H55" s="473">
        <f>H54+HWP!E55</f>
        <v>6.6013289868428068E-2</v>
      </c>
      <c r="I55" s="456"/>
      <c r="J55" s="475">
        <f>Garden!J62</f>
        <v>0</v>
      </c>
      <c r="K55" s="476">
        <f>Paper!J62</f>
        <v>3.9700186317606096E-3</v>
      </c>
      <c r="L55" s="477">
        <f>Wood!J62</f>
        <v>0</v>
      </c>
      <c r="M55" s="478">
        <f>J55*(1-Recovery_OX!E55)*(1-Recovery_OX!F55)</f>
        <v>0</v>
      </c>
      <c r="N55" s="476">
        <f>K55*(1-Recovery_OX!E55)*(1-Recovery_OX!F55)</f>
        <v>3.9700186317606096E-3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8.0016108931427979E-2</v>
      </c>
      <c r="H56" s="473">
        <f>H55+HWP!E56</f>
        <v>6.6013289868428068E-2</v>
      </c>
      <c r="I56" s="456"/>
      <c r="J56" s="475">
        <f>Garden!J63</f>
        <v>0</v>
      </c>
      <c r="K56" s="476">
        <f>Paper!J63</f>
        <v>3.7016208371650609E-3</v>
      </c>
      <c r="L56" s="477">
        <f>Wood!J63</f>
        <v>0</v>
      </c>
      <c r="M56" s="478">
        <f>J56*(1-Recovery_OX!E56)*(1-Recovery_OX!F56)</f>
        <v>0</v>
      </c>
      <c r="N56" s="476">
        <f>K56*(1-Recovery_OX!E56)*(1-Recovery_OX!F56)</f>
        <v>3.7016208371650609E-3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8.0016108931427979E-2</v>
      </c>
      <c r="H57" s="473">
        <f>H56+HWP!E57</f>
        <v>6.6013289868428068E-2</v>
      </c>
      <c r="I57" s="456"/>
      <c r="J57" s="475">
        <f>Garden!J64</f>
        <v>0</v>
      </c>
      <c r="K57" s="476">
        <f>Paper!J64</f>
        <v>3.4513683922077851E-3</v>
      </c>
      <c r="L57" s="477">
        <f>Wood!J64</f>
        <v>0</v>
      </c>
      <c r="M57" s="478">
        <f>J57*(1-Recovery_OX!E57)*(1-Recovery_OX!F57)</f>
        <v>0</v>
      </c>
      <c r="N57" s="476">
        <f>K57*(1-Recovery_OX!E57)*(1-Recovery_OX!F57)</f>
        <v>3.4513683922077851E-3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8.0016108931427979E-2</v>
      </c>
      <c r="H58" s="473">
        <f>H57+HWP!E58</f>
        <v>6.6013289868428068E-2</v>
      </c>
      <c r="I58" s="456"/>
      <c r="J58" s="475">
        <f>Garden!J65</f>
        <v>0</v>
      </c>
      <c r="K58" s="476">
        <f>Paper!J65</f>
        <v>3.2180345591132681E-3</v>
      </c>
      <c r="L58" s="477">
        <f>Wood!J65</f>
        <v>0</v>
      </c>
      <c r="M58" s="478">
        <f>J58*(1-Recovery_OX!E58)*(1-Recovery_OX!F58)</f>
        <v>0</v>
      </c>
      <c r="N58" s="476">
        <f>K58*(1-Recovery_OX!E58)*(1-Recovery_OX!F58)</f>
        <v>3.2180345591132681E-3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8.0016108931427979E-2</v>
      </c>
      <c r="H59" s="473">
        <f>H58+HWP!E59</f>
        <v>6.6013289868428068E-2</v>
      </c>
      <c r="I59" s="456"/>
      <c r="J59" s="475">
        <f>Garden!J66</f>
        <v>0</v>
      </c>
      <c r="K59" s="476">
        <f>Paper!J66</f>
        <v>3.000475535160974E-3</v>
      </c>
      <c r="L59" s="477">
        <f>Wood!J66</f>
        <v>0</v>
      </c>
      <c r="M59" s="478">
        <f>J59*(1-Recovery_OX!E59)*(1-Recovery_OX!F59)</f>
        <v>0</v>
      </c>
      <c r="N59" s="476">
        <f>K59*(1-Recovery_OX!E59)*(1-Recovery_OX!F59)</f>
        <v>3.000475535160974E-3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8.0016108931427979E-2</v>
      </c>
      <c r="H60" s="473">
        <f>H59+HWP!E60</f>
        <v>6.6013289868428068E-2</v>
      </c>
      <c r="I60" s="456"/>
      <c r="J60" s="475">
        <f>Garden!J67</f>
        <v>0</v>
      </c>
      <c r="K60" s="476">
        <f>Paper!J67</f>
        <v>2.7976248457630849E-3</v>
      </c>
      <c r="L60" s="477">
        <f>Wood!J67</f>
        <v>0</v>
      </c>
      <c r="M60" s="478">
        <f>J60*(1-Recovery_OX!E60)*(1-Recovery_OX!F60)</f>
        <v>0</v>
      </c>
      <c r="N60" s="476">
        <f>K60*(1-Recovery_OX!E60)*(1-Recovery_OX!F60)</f>
        <v>2.7976248457630849E-3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8.0016108931427979E-2</v>
      </c>
      <c r="H61" s="473">
        <f>H60+HWP!E61</f>
        <v>6.6013289868428068E-2</v>
      </c>
      <c r="I61" s="456"/>
      <c r="J61" s="475">
        <f>Garden!J68</f>
        <v>0</v>
      </c>
      <c r="K61" s="476">
        <f>Paper!J68</f>
        <v>2.6084881166048321E-3</v>
      </c>
      <c r="L61" s="477">
        <f>Wood!J68</f>
        <v>0</v>
      </c>
      <c r="M61" s="478">
        <f>J61*(1-Recovery_OX!E61)*(1-Recovery_OX!F61)</f>
        <v>0</v>
      </c>
      <c r="N61" s="476">
        <f>K61*(1-Recovery_OX!E61)*(1-Recovery_OX!F61)</f>
        <v>2.6084881166048321E-3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8.0016108931427979E-2</v>
      </c>
      <c r="H62" s="473">
        <f>H61+HWP!E62</f>
        <v>6.6013289868428068E-2</v>
      </c>
      <c r="I62" s="456"/>
      <c r="J62" s="475">
        <f>Garden!J69</f>
        <v>0</v>
      </c>
      <c r="K62" s="476">
        <f>Paper!J69</f>
        <v>2.4321381992204521E-3</v>
      </c>
      <c r="L62" s="477">
        <f>Wood!J69</f>
        <v>0</v>
      </c>
      <c r="M62" s="478">
        <f>J62*(1-Recovery_OX!E62)*(1-Recovery_OX!F62)</f>
        <v>0</v>
      </c>
      <c r="N62" s="476">
        <f>K62*(1-Recovery_OX!E62)*(1-Recovery_OX!F62)</f>
        <v>2.4321381992204521E-3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8.0016108931427979E-2</v>
      </c>
      <c r="H63" s="473">
        <f>H62+HWP!E63</f>
        <v>6.6013289868428068E-2</v>
      </c>
      <c r="I63" s="456"/>
      <c r="J63" s="475">
        <f>Garden!J70</f>
        <v>0</v>
      </c>
      <c r="K63" s="476">
        <f>Paper!J70</f>
        <v>2.2677106261103316E-3</v>
      </c>
      <c r="L63" s="477">
        <f>Wood!J70</f>
        <v>0</v>
      </c>
      <c r="M63" s="478">
        <f>J63*(1-Recovery_OX!E63)*(1-Recovery_OX!F63)</f>
        <v>0</v>
      </c>
      <c r="N63" s="476">
        <f>K63*(1-Recovery_OX!E63)*(1-Recovery_OX!F63)</f>
        <v>2.2677106261103316E-3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8.0016108931427979E-2</v>
      </c>
      <c r="H64" s="473">
        <f>H63+HWP!E64</f>
        <v>6.6013289868428068E-2</v>
      </c>
      <c r="I64" s="456"/>
      <c r="J64" s="475">
        <f>Garden!J71</f>
        <v>0</v>
      </c>
      <c r="K64" s="476">
        <f>Paper!J71</f>
        <v>2.1143993731203218E-3</v>
      </c>
      <c r="L64" s="477">
        <f>Wood!J71</f>
        <v>0</v>
      </c>
      <c r="M64" s="478">
        <f>J64*(1-Recovery_OX!E64)*(1-Recovery_OX!F64)</f>
        <v>0</v>
      </c>
      <c r="N64" s="476">
        <f>K64*(1-Recovery_OX!E64)*(1-Recovery_OX!F64)</f>
        <v>2.1143993731203218E-3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8.0016108931427979E-2</v>
      </c>
      <c r="H65" s="473">
        <f>H64+HWP!E65</f>
        <v>6.6013289868428068E-2</v>
      </c>
      <c r="I65" s="456"/>
      <c r="J65" s="475">
        <f>Garden!J72</f>
        <v>0</v>
      </c>
      <c r="K65" s="476">
        <f>Paper!J72</f>
        <v>1.9714529083103994E-3</v>
      </c>
      <c r="L65" s="477">
        <f>Wood!J72</f>
        <v>0</v>
      </c>
      <c r="M65" s="478">
        <f>J65*(1-Recovery_OX!E65)*(1-Recovery_OX!F65)</f>
        <v>0</v>
      </c>
      <c r="N65" s="476">
        <f>K65*(1-Recovery_OX!E65)*(1-Recovery_OX!F65)</f>
        <v>1.9714529083103994E-3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8.0016108931427979E-2</v>
      </c>
      <c r="H66" s="473">
        <f>H65+HWP!E66</f>
        <v>6.6013289868428068E-2</v>
      </c>
      <c r="I66" s="456"/>
      <c r="J66" s="475">
        <f>Garden!J73</f>
        <v>0</v>
      </c>
      <c r="K66" s="476">
        <f>Paper!J73</f>
        <v>1.8381705079442245E-3</v>
      </c>
      <c r="L66" s="477">
        <f>Wood!J73</f>
        <v>0</v>
      </c>
      <c r="M66" s="478">
        <f>J66*(1-Recovery_OX!E66)*(1-Recovery_OX!F66)</f>
        <v>0</v>
      </c>
      <c r="N66" s="476">
        <f>K66*(1-Recovery_OX!E66)*(1-Recovery_OX!F66)</f>
        <v>1.8381705079442245E-3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8.0016108931427979E-2</v>
      </c>
      <c r="H67" s="473">
        <f>H66+HWP!E67</f>
        <v>6.6013289868428068E-2</v>
      </c>
      <c r="I67" s="456"/>
      <c r="J67" s="475">
        <f>Garden!J74</f>
        <v>0</v>
      </c>
      <c r="K67" s="476">
        <f>Paper!J74</f>
        <v>1.7138988215405727E-3</v>
      </c>
      <c r="L67" s="477">
        <f>Wood!J74</f>
        <v>0</v>
      </c>
      <c r="M67" s="478">
        <f>J67*(1-Recovery_OX!E67)*(1-Recovery_OX!F67)</f>
        <v>0</v>
      </c>
      <c r="N67" s="476">
        <f>K67*(1-Recovery_OX!E67)*(1-Recovery_OX!F67)</f>
        <v>1.7138988215405727E-3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8.0016108931427979E-2</v>
      </c>
      <c r="H68" s="473">
        <f>H67+HWP!E68</f>
        <v>6.6013289868428068E-2</v>
      </c>
      <c r="I68" s="456"/>
      <c r="J68" s="475">
        <f>Garden!J75</f>
        <v>0</v>
      </c>
      <c r="K68" s="476">
        <f>Paper!J75</f>
        <v>1.5980286691485177E-3</v>
      </c>
      <c r="L68" s="477">
        <f>Wood!J75</f>
        <v>0</v>
      </c>
      <c r="M68" s="478">
        <f>J68*(1-Recovery_OX!E68)*(1-Recovery_OX!F68)</f>
        <v>0</v>
      </c>
      <c r="N68" s="476">
        <f>K68*(1-Recovery_OX!E68)*(1-Recovery_OX!F68)</f>
        <v>1.5980286691485177E-3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8.0016108931427979E-2</v>
      </c>
      <c r="H69" s="473">
        <f>H68+HWP!E69</f>
        <v>6.6013289868428068E-2</v>
      </c>
      <c r="I69" s="456"/>
      <c r="J69" s="475">
        <f>Garden!J76</f>
        <v>0</v>
      </c>
      <c r="K69" s="476">
        <f>Paper!J76</f>
        <v>1.489992055146605E-3</v>
      </c>
      <c r="L69" s="477">
        <f>Wood!J76</f>
        <v>0</v>
      </c>
      <c r="M69" s="478">
        <f>J69*(1-Recovery_OX!E69)*(1-Recovery_OX!F69)</f>
        <v>0</v>
      </c>
      <c r="N69" s="476">
        <f>K69*(1-Recovery_OX!E69)*(1-Recovery_OX!F69)</f>
        <v>1.489992055146605E-3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8.0016108931427979E-2</v>
      </c>
      <c r="H70" s="473">
        <f>H69+HWP!E70</f>
        <v>6.6013289868428068E-2</v>
      </c>
      <c r="I70" s="456"/>
      <c r="J70" s="475">
        <f>Garden!J77</f>
        <v>0</v>
      </c>
      <c r="K70" s="476">
        <f>Paper!J77</f>
        <v>1.3892593839276574E-3</v>
      </c>
      <c r="L70" s="477">
        <f>Wood!J77</f>
        <v>0</v>
      </c>
      <c r="M70" s="478">
        <f>J70*(1-Recovery_OX!E70)*(1-Recovery_OX!F70)</f>
        <v>0</v>
      </c>
      <c r="N70" s="476">
        <f>K70*(1-Recovery_OX!E70)*(1-Recovery_OX!F70)</f>
        <v>1.3892593839276574E-3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8.0016108931427979E-2</v>
      </c>
      <c r="H71" s="473">
        <f>H70+HWP!E71</f>
        <v>6.6013289868428068E-2</v>
      </c>
      <c r="I71" s="456"/>
      <c r="J71" s="475">
        <f>Garden!J78</f>
        <v>0</v>
      </c>
      <c r="K71" s="476">
        <f>Paper!J78</f>
        <v>1.2953368638204928E-3</v>
      </c>
      <c r="L71" s="477">
        <f>Wood!J78</f>
        <v>0</v>
      </c>
      <c r="M71" s="478">
        <f>J71*(1-Recovery_OX!E71)*(1-Recovery_OX!F71)</f>
        <v>0</v>
      </c>
      <c r="N71" s="476">
        <f>K71*(1-Recovery_OX!E71)*(1-Recovery_OX!F71)</f>
        <v>1.2953368638204928E-3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8.0016108931427979E-2</v>
      </c>
      <c r="H72" s="473">
        <f>H71+HWP!E72</f>
        <v>6.6013289868428068E-2</v>
      </c>
      <c r="I72" s="456"/>
      <c r="J72" s="475">
        <f>Garden!J79</f>
        <v>0</v>
      </c>
      <c r="K72" s="476">
        <f>Paper!J79</f>
        <v>1.2077640865225806E-3</v>
      </c>
      <c r="L72" s="477">
        <f>Wood!J79</f>
        <v>0</v>
      </c>
      <c r="M72" s="478">
        <f>J72*(1-Recovery_OX!E72)*(1-Recovery_OX!F72)</f>
        <v>0</v>
      </c>
      <c r="N72" s="476">
        <f>K72*(1-Recovery_OX!E72)*(1-Recovery_OX!F72)</f>
        <v>1.2077640865225806E-3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8.0016108931427979E-2</v>
      </c>
      <c r="H73" s="473">
        <f>H72+HWP!E73</f>
        <v>6.6013289868428068E-2</v>
      </c>
      <c r="I73" s="456"/>
      <c r="J73" s="475">
        <f>Garden!J80</f>
        <v>0</v>
      </c>
      <c r="K73" s="476">
        <f>Paper!J80</f>
        <v>1.126111770178007E-3</v>
      </c>
      <c r="L73" s="477">
        <f>Wood!J80</f>
        <v>0</v>
      </c>
      <c r="M73" s="478">
        <f>J73*(1-Recovery_OX!E73)*(1-Recovery_OX!F73)</f>
        <v>0</v>
      </c>
      <c r="N73" s="476">
        <f>K73*(1-Recovery_OX!E73)*(1-Recovery_OX!F73)</f>
        <v>1.126111770178007E-3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8.0016108931427979E-2</v>
      </c>
      <c r="H74" s="473">
        <f>H73+HWP!E74</f>
        <v>6.6013289868428068E-2</v>
      </c>
      <c r="I74" s="456"/>
      <c r="J74" s="475">
        <f>Garden!J81</f>
        <v>0</v>
      </c>
      <c r="K74" s="476">
        <f>Paper!J81</f>
        <v>1.0499796550373214E-3</v>
      </c>
      <c r="L74" s="477">
        <f>Wood!J81</f>
        <v>0</v>
      </c>
      <c r="M74" s="478">
        <f>J74*(1-Recovery_OX!E74)*(1-Recovery_OX!F74)</f>
        <v>0</v>
      </c>
      <c r="N74" s="476">
        <f>K74*(1-Recovery_OX!E74)*(1-Recovery_OX!F74)</f>
        <v>1.0499796550373214E-3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8.0016108931427979E-2</v>
      </c>
      <c r="H75" s="473">
        <f>H74+HWP!E75</f>
        <v>6.6013289868428068E-2</v>
      </c>
      <c r="I75" s="456"/>
      <c r="J75" s="475">
        <f>Garden!J82</f>
        <v>0</v>
      </c>
      <c r="K75" s="476">
        <f>Paper!J82</f>
        <v>9.7899454138377783E-4</v>
      </c>
      <c r="L75" s="477">
        <f>Wood!J82</f>
        <v>0</v>
      </c>
      <c r="M75" s="478">
        <f>J75*(1-Recovery_OX!E75)*(1-Recovery_OX!F75)</f>
        <v>0</v>
      </c>
      <c r="N75" s="476">
        <f>K75*(1-Recovery_OX!E75)*(1-Recovery_OX!F75)</f>
        <v>9.7899454138377783E-4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8.0016108931427979E-2</v>
      </c>
      <c r="H76" s="473">
        <f>H75+HWP!E76</f>
        <v>6.6013289868428068E-2</v>
      </c>
      <c r="I76" s="456"/>
      <c r="J76" s="475">
        <f>Garden!J83</f>
        <v>0</v>
      </c>
      <c r="K76" s="476">
        <f>Paper!J83</f>
        <v>9.1280846010789263E-4</v>
      </c>
      <c r="L76" s="477">
        <f>Wood!J83</f>
        <v>0</v>
      </c>
      <c r="M76" s="478">
        <f>J76*(1-Recovery_OX!E76)*(1-Recovery_OX!F76)</f>
        <v>0</v>
      </c>
      <c r="N76" s="476">
        <f>K76*(1-Recovery_OX!E76)*(1-Recovery_OX!F76)</f>
        <v>9.1280846010789263E-4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8.0016108931427979E-2</v>
      </c>
      <c r="H77" s="473">
        <f>H76+HWP!E77</f>
        <v>6.6013289868428068E-2</v>
      </c>
      <c r="I77" s="456"/>
      <c r="J77" s="475">
        <f>Garden!J84</f>
        <v>0</v>
      </c>
      <c r="K77" s="476">
        <f>Paper!J84</f>
        <v>8.5109696696246439E-4</v>
      </c>
      <c r="L77" s="477">
        <f>Wood!J84</f>
        <v>0</v>
      </c>
      <c r="M77" s="478">
        <f>J77*(1-Recovery_OX!E77)*(1-Recovery_OX!F77)</f>
        <v>0</v>
      </c>
      <c r="N77" s="476">
        <f>K77*(1-Recovery_OX!E77)*(1-Recovery_OX!F77)</f>
        <v>8.5109696696246439E-4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8.0016108931427979E-2</v>
      </c>
      <c r="H78" s="473">
        <f>H77+HWP!E78</f>
        <v>6.6013289868428068E-2</v>
      </c>
      <c r="I78" s="456"/>
      <c r="J78" s="475">
        <f>Garden!J85</f>
        <v>0</v>
      </c>
      <c r="K78" s="476">
        <f>Paper!J85</f>
        <v>7.9355755213649892E-4</v>
      </c>
      <c r="L78" s="477">
        <f>Wood!J85</f>
        <v>0</v>
      </c>
      <c r="M78" s="478">
        <f>J78*(1-Recovery_OX!E78)*(1-Recovery_OX!F78)</f>
        <v>0</v>
      </c>
      <c r="N78" s="476">
        <f>K78*(1-Recovery_OX!E78)*(1-Recovery_OX!F78)</f>
        <v>7.9355755213649892E-4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8.0016108931427979E-2</v>
      </c>
      <c r="H79" s="473">
        <f>H78+HWP!E79</f>
        <v>6.6013289868428068E-2</v>
      </c>
      <c r="I79" s="456"/>
      <c r="J79" s="475">
        <f>Garden!J86</f>
        <v>0</v>
      </c>
      <c r="K79" s="476">
        <f>Paper!J86</f>
        <v>7.3990815735176395E-4</v>
      </c>
      <c r="L79" s="477">
        <f>Wood!J86</f>
        <v>0</v>
      </c>
      <c r="M79" s="478">
        <f>J79*(1-Recovery_OX!E79)*(1-Recovery_OX!F79)</f>
        <v>0</v>
      </c>
      <c r="N79" s="476">
        <f>K79*(1-Recovery_OX!E79)*(1-Recovery_OX!F79)</f>
        <v>7.3990815735176395E-4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8.0016108931427979E-2</v>
      </c>
      <c r="H80" s="473">
        <f>H79+HWP!E80</f>
        <v>6.6013289868428068E-2</v>
      </c>
      <c r="I80" s="456"/>
      <c r="J80" s="475">
        <f>Garden!J87</f>
        <v>0</v>
      </c>
      <c r="K80" s="476">
        <f>Paper!J87</f>
        <v>6.8988579321278257E-4</v>
      </c>
      <c r="L80" s="477">
        <f>Wood!J87</f>
        <v>0</v>
      </c>
      <c r="M80" s="478">
        <f>J80*(1-Recovery_OX!E80)*(1-Recovery_OX!F80)</f>
        <v>0</v>
      </c>
      <c r="N80" s="476">
        <f>K80*(1-Recovery_OX!E80)*(1-Recovery_OX!F80)</f>
        <v>6.8988579321278257E-4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8.0016108931427979E-2</v>
      </c>
      <c r="H81" s="473">
        <f>H80+HWP!E81</f>
        <v>6.6013289868428068E-2</v>
      </c>
      <c r="I81" s="456"/>
      <c r="J81" s="475">
        <f>Garden!J88</f>
        <v>0</v>
      </c>
      <c r="K81" s="476">
        <f>Paper!J88</f>
        <v>6.4324525003251149E-4</v>
      </c>
      <c r="L81" s="477">
        <f>Wood!J88</f>
        <v>0</v>
      </c>
      <c r="M81" s="478">
        <f>J81*(1-Recovery_OX!E81)*(1-Recovery_OX!F81)</f>
        <v>0</v>
      </c>
      <c r="N81" s="476">
        <f>K81*(1-Recovery_OX!E81)*(1-Recovery_OX!F81)</f>
        <v>6.4324525003251149E-4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8.0016108931427979E-2</v>
      </c>
      <c r="H82" s="473">
        <f>H81+HWP!E82</f>
        <v>6.6013289868428068E-2</v>
      </c>
      <c r="I82" s="456"/>
      <c r="J82" s="475">
        <f>Garden!J89</f>
        <v>0</v>
      </c>
      <c r="K82" s="476">
        <f>Paper!J89</f>
        <v>5.9975789581417015E-4</v>
      </c>
      <c r="L82" s="477">
        <f>Wood!J89</f>
        <v>0</v>
      </c>
      <c r="M82" s="478">
        <f>J82*(1-Recovery_OX!E82)*(1-Recovery_OX!F82)</f>
        <v>0</v>
      </c>
      <c r="N82" s="476">
        <f>K82*(1-Recovery_OX!E82)*(1-Recovery_OX!F82)</f>
        <v>5.9975789581417015E-4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8.0016108931427979E-2</v>
      </c>
      <c r="H83" s="473">
        <f>H82+HWP!E83</f>
        <v>6.6013289868428068E-2</v>
      </c>
      <c r="I83" s="456"/>
      <c r="J83" s="475">
        <f>Garden!J90</f>
        <v>0</v>
      </c>
      <c r="K83" s="476">
        <f>Paper!J90</f>
        <v>5.5921055549692784E-4</v>
      </c>
      <c r="L83" s="477">
        <f>Wood!J90</f>
        <v>0</v>
      </c>
      <c r="M83" s="478">
        <f>J83*(1-Recovery_OX!E83)*(1-Recovery_OX!F83)</f>
        <v>0</v>
      </c>
      <c r="N83" s="476">
        <f>K83*(1-Recovery_OX!E83)*(1-Recovery_OX!F83)</f>
        <v>5.5921055549692784E-4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8.0016108931427979E-2</v>
      </c>
      <c r="H84" s="473">
        <f>H83+HWP!E84</f>
        <v>6.6013289868428068E-2</v>
      </c>
      <c r="I84" s="456"/>
      <c r="J84" s="475">
        <f>Garden!J91</f>
        <v>0</v>
      </c>
      <c r="K84" s="476">
        <f>Paper!J91</f>
        <v>5.2140446597150785E-4</v>
      </c>
      <c r="L84" s="477">
        <f>Wood!J91</f>
        <v>0</v>
      </c>
      <c r="M84" s="478">
        <f>J84*(1-Recovery_OX!E84)*(1-Recovery_OX!F84)</f>
        <v>0</v>
      </c>
      <c r="N84" s="476">
        <f>K84*(1-Recovery_OX!E84)*(1-Recovery_OX!F84)</f>
        <v>5.2140446597150785E-4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8.0016108931427979E-2</v>
      </c>
      <c r="H85" s="473">
        <f>H84+HWP!E85</f>
        <v>6.6013289868428068E-2</v>
      </c>
      <c r="I85" s="456"/>
      <c r="J85" s="475">
        <f>Garden!J92</f>
        <v>0</v>
      </c>
      <c r="K85" s="476">
        <f>Paper!J92</f>
        <v>4.8615430174319524E-4</v>
      </c>
      <c r="L85" s="477">
        <f>Wood!J92</f>
        <v>0</v>
      </c>
      <c r="M85" s="478">
        <f>J85*(1-Recovery_OX!E85)*(1-Recovery_OX!F85)</f>
        <v>0</v>
      </c>
      <c r="N85" s="476">
        <f>K85*(1-Recovery_OX!E85)*(1-Recovery_OX!F85)</f>
        <v>4.8615430174319524E-4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8.0016108931427979E-2</v>
      </c>
      <c r="H86" s="473">
        <f>H85+HWP!E86</f>
        <v>6.6013289868428068E-2</v>
      </c>
      <c r="I86" s="456"/>
      <c r="J86" s="475">
        <f>Garden!J93</f>
        <v>0</v>
      </c>
      <c r="K86" s="476">
        <f>Paper!J93</f>
        <v>4.5328726646604679E-4</v>
      </c>
      <c r="L86" s="477">
        <f>Wood!J93</f>
        <v>0</v>
      </c>
      <c r="M86" s="478">
        <f>J86*(1-Recovery_OX!E86)*(1-Recovery_OX!F86)</f>
        <v>0</v>
      </c>
      <c r="N86" s="476">
        <f>K86*(1-Recovery_OX!E86)*(1-Recovery_OX!F86)</f>
        <v>4.5328726646604679E-4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8.0016108931427979E-2</v>
      </c>
      <c r="H87" s="473">
        <f>H86+HWP!E87</f>
        <v>6.6013289868428068E-2</v>
      </c>
      <c r="I87" s="456"/>
      <c r="J87" s="475">
        <f>Garden!J94</f>
        <v>0</v>
      </c>
      <c r="K87" s="476">
        <f>Paper!J94</f>
        <v>4.2264224589500286E-4</v>
      </c>
      <c r="L87" s="477">
        <f>Wood!J94</f>
        <v>0</v>
      </c>
      <c r="M87" s="478">
        <f>J87*(1-Recovery_OX!E87)*(1-Recovery_OX!F87)</f>
        <v>0</v>
      </c>
      <c r="N87" s="476">
        <f>K87*(1-Recovery_OX!E87)*(1-Recovery_OX!F87)</f>
        <v>4.2264224589500286E-4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8.0016108931427979E-2</v>
      </c>
      <c r="H88" s="473">
        <f>H87+HWP!E88</f>
        <v>6.6013289868428068E-2</v>
      </c>
      <c r="I88" s="456"/>
      <c r="J88" s="475">
        <f>Garden!J95</f>
        <v>0</v>
      </c>
      <c r="K88" s="476">
        <f>Paper!J95</f>
        <v>3.9406901810367078E-4</v>
      </c>
      <c r="L88" s="477">
        <f>Wood!J95</f>
        <v>0</v>
      </c>
      <c r="M88" s="478">
        <f>J88*(1-Recovery_OX!E88)*(1-Recovery_OX!F88)</f>
        <v>0</v>
      </c>
      <c r="N88" s="476">
        <f>K88*(1-Recovery_OX!E88)*(1-Recovery_OX!F88)</f>
        <v>3.9406901810367078E-4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8.0016108931427979E-2</v>
      </c>
      <c r="H89" s="473">
        <f>H88+HWP!E89</f>
        <v>6.6013289868428068E-2</v>
      </c>
      <c r="I89" s="456"/>
      <c r="J89" s="475">
        <f>Garden!J96</f>
        <v>0</v>
      </c>
      <c r="K89" s="476">
        <f>Paper!J96</f>
        <v>3.6742751709626785E-4</v>
      </c>
      <c r="L89" s="477">
        <f>Wood!J96</f>
        <v>0</v>
      </c>
      <c r="M89" s="478">
        <f>J89*(1-Recovery_OX!E89)*(1-Recovery_OX!F89)</f>
        <v>0</v>
      </c>
      <c r="N89" s="476">
        <f>K89*(1-Recovery_OX!E89)*(1-Recovery_OX!F89)</f>
        <v>3.6742751709626785E-4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8.0016108931427979E-2</v>
      </c>
      <c r="H90" s="473">
        <f>H89+HWP!E90</f>
        <v>6.6013289868428068E-2</v>
      </c>
      <c r="I90" s="456"/>
      <c r="J90" s="475">
        <f>Garden!J97</f>
        <v>0</v>
      </c>
      <c r="K90" s="476">
        <f>Paper!J97</f>
        <v>3.4258714620394732E-4</v>
      </c>
      <c r="L90" s="477">
        <f>Wood!J97</f>
        <v>0</v>
      </c>
      <c r="M90" s="478">
        <f>J90*(1-Recovery_OX!E90)*(1-Recovery_OX!F90)</f>
        <v>0</v>
      </c>
      <c r="N90" s="476">
        <f>K90*(1-Recovery_OX!E90)*(1-Recovery_OX!F90)</f>
        <v>3.4258714620394732E-4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8.0016108931427979E-2</v>
      </c>
      <c r="H91" s="473">
        <f>H90+HWP!E91</f>
        <v>6.6013289868428068E-2</v>
      </c>
      <c r="I91" s="456"/>
      <c r="J91" s="475">
        <f>Garden!J98</f>
        <v>0</v>
      </c>
      <c r="K91" s="476">
        <f>Paper!J98</f>
        <v>3.19426137899776E-4</v>
      </c>
      <c r="L91" s="477">
        <f>Wood!J98</f>
        <v>0</v>
      </c>
      <c r="M91" s="478">
        <f>J91*(1-Recovery_OX!E91)*(1-Recovery_OX!F91)</f>
        <v>0</v>
      </c>
      <c r="N91" s="476">
        <f>K91*(1-Recovery_OX!E91)*(1-Recovery_OX!F91)</f>
        <v>3.19426137899776E-4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8.0016108931427979E-2</v>
      </c>
      <c r="H92" s="482">
        <f>H91+HWP!E92</f>
        <v>6.6013289868428068E-2</v>
      </c>
      <c r="I92" s="456"/>
      <c r="J92" s="484">
        <f>Garden!J99</f>
        <v>0</v>
      </c>
      <c r="K92" s="485">
        <f>Paper!J99</f>
        <v>2.9783095689417638E-4</v>
      </c>
      <c r="L92" s="486">
        <f>Wood!J99</f>
        <v>0</v>
      </c>
      <c r="M92" s="487">
        <f>J92*(1-Recovery_OX!E92)*(1-Recovery_OX!F92)</f>
        <v>0</v>
      </c>
      <c r="N92" s="485">
        <f>K92*(1-Recovery_OX!E92)*(1-Recovery_OX!F92)</f>
        <v>2.9783095689417638E-4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2017-09-14T06:48:52Z</dcterms:modified>
</cp:coreProperties>
</file>