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Paser\"/>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G54" i="7" s="1"/>
  <c r="P59" i="34" s="1"/>
  <c r="I52" i="6"/>
  <c r="I51" i="6"/>
  <c r="I50" i="6"/>
  <c r="I49" i="6"/>
  <c r="I48" i="6"/>
  <c r="I47" i="6"/>
  <c r="I46" i="6"/>
  <c r="I45" i="6"/>
  <c r="I44" i="6"/>
  <c r="I43" i="6"/>
  <c r="I42" i="6"/>
  <c r="G43" i="7" s="1"/>
  <c r="P48" i="34" s="1"/>
  <c r="I41" i="6"/>
  <c r="I40" i="6"/>
  <c r="I39" i="6"/>
  <c r="I38" i="6"/>
  <c r="I37" i="6"/>
  <c r="I36" i="6"/>
  <c r="I35" i="6"/>
  <c r="I34" i="6"/>
  <c r="I33" i="6"/>
  <c r="I32" i="6"/>
  <c r="I31" i="6"/>
  <c r="I30" i="6"/>
  <c r="I29" i="6"/>
  <c r="G30" i="7" s="1"/>
  <c r="P35" i="34" s="1"/>
  <c r="I28" i="6"/>
  <c r="I27" i="6"/>
  <c r="G28" i="7" s="1"/>
  <c r="P33" i="34" s="1"/>
  <c r="I26" i="6"/>
  <c r="I25" i="6"/>
  <c r="G26" i="7" s="1"/>
  <c r="P31" i="34" s="1"/>
  <c r="I24" i="6"/>
  <c r="I23" i="6"/>
  <c r="I22" i="6"/>
  <c r="I21" i="6"/>
  <c r="G22" i="7" s="1"/>
  <c r="P27" i="34" s="1"/>
  <c r="I20" i="6"/>
  <c r="I19" i="6"/>
  <c r="I18" i="6"/>
  <c r="I17" i="6"/>
  <c r="I16" i="6"/>
  <c r="I15" i="6"/>
  <c r="I14" i="6"/>
  <c r="G93" i="6"/>
  <c r="G92" i="6"/>
  <c r="G91" i="6"/>
  <c r="E92" i="7" s="1"/>
  <c r="P97" i="35" s="1"/>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E46" i="7" s="1"/>
  <c r="P51" i="35" s="1"/>
  <c r="G44" i="6"/>
  <c r="G43" i="6"/>
  <c r="G42" i="6"/>
  <c r="G41" i="6"/>
  <c r="G40" i="6"/>
  <c r="G39" i="6"/>
  <c r="G38" i="6"/>
  <c r="G37" i="6"/>
  <c r="G36" i="6"/>
  <c r="G35" i="6"/>
  <c r="G34" i="6"/>
  <c r="E35" i="7" s="1"/>
  <c r="P40" i="35" s="1"/>
  <c r="G33" i="6"/>
  <c r="G32" i="6"/>
  <c r="G31" i="6"/>
  <c r="G30" i="6"/>
  <c r="G29" i="6"/>
  <c r="G28" i="6"/>
  <c r="G27" i="6"/>
  <c r="E28" i="7" s="1"/>
  <c r="P33" i="35" s="1"/>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L18" i="7" s="1"/>
  <c r="M18" i="6"/>
  <c r="N18" i="6"/>
  <c r="M19" i="6"/>
  <c r="N19" i="6"/>
  <c r="M20" i="6"/>
  <c r="N20" i="6"/>
  <c r="M21" i="6"/>
  <c r="N21" i="6"/>
  <c r="M22" i="6"/>
  <c r="N22" i="6"/>
  <c r="M23" i="6"/>
  <c r="K24" i="7" s="1"/>
  <c r="N23" i="6"/>
  <c r="M24" i="6"/>
  <c r="N24" i="6"/>
  <c r="M25" i="6"/>
  <c r="K26" i="7" s="1"/>
  <c r="N25" i="6"/>
  <c r="L26" i="7" s="1"/>
  <c r="M26" i="6"/>
  <c r="N26" i="6"/>
  <c r="M27" i="6"/>
  <c r="K28" i="7" s="1"/>
  <c r="N27" i="6"/>
  <c r="M28" i="6"/>
  <c r="N28" i="6"/>
  <c r="M29" i="6"/>
  <c r="N29" i="6"/>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L43" i="7" s="1"/>
  <c r="M43" i="6"/>
  <c r="N43" i="6"/>
  <c r="M44" i="6"/>
  <c r="N44" i="6"/>
  <c r="L45" i="7" s="1"/>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K63" i="7" s="1"/>
  <c r="N62" i="6"/>
  <c r="M63" i="6"/>
  <c r="N63" i="6"/>
  <c r="L64" i="7" s="1"/>
  <c r="M64" i="6"/>
  <c r="N64" i="6"/>
  <c r="M65" i="6"/>
  <c r="N65" i="6"/>
  <c r="M66" i="6"/>
  <c r="N66" i="6"/>
  <c r="M67" i="6"/>
  <c r="N67" i="6"/>
  <c r="M68" i="6"/>
  <c r="N68" i="6"/>
  <c r="M69" i="6"/>
  <c r="N69" i="6"/>
  <c r="M70" i="6"/>
  <c r="N70" i="6"/>
  <c r="M71" i="6"/>
  <c r="N71" i="6"/>
  <c r="M72" i="6"/>
  <c r="N72" i="6"/>
  <c r="M73" i="6"/>
  <c r="N73" i="6"/>
  <c r="M74" i="6"/>
  <c r="K75" i="7" s="1"/>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H39" i="7" s="1"/>
  <c r="C44" i="33" s="1"/>
  <c r="K17" i="6"/>
  <c r="F91" i="6"/>
  <c r="D92" i="7" s="1"/>
  <c r="K42" i="6"/>
  <c r="L93" i="6"/>
  <c r="L54" i="6"/>
  <c r="K23" i="6"/>
  <c r="K88" i="6"/>
  <c r="I89" i="7" s="1"/>
  <c r="L40" i="6"/>
  <c r="L24" i="6"/>
  <c r="L42" i="6"/>
  <c r="K65" i="6"/>
  <c r="F18" i="6"/>
  <c r="K26" i="6"/>
  <c r="K44" i="7"/>
  <c r="L34" i="6"/>
  <c r="F41" i="6"/>
  <c r="F93" i="6"/>
  <c r="O23" i="7"/>
  <c r="H21" i="7"/>
  <c r="F20" i="6"/>
  <c r="L71" i="6"/>
  <c r="L55" i="6"/>
  <c r="L25" i="6"/>
  <c r="K22" i="6"/>
  <c r="E22" i="6"/>
  <c r="F22" i="6"/>
  <c r="H22" i="6"/>
  <c r="L22" i="6"/>
  <c r="F92" i="6"/>
  <c r="K47" i="6"/>
  <c r="F26" i="6"/>
  <c r="L17" i="6"/>
  <c r="L75" i="6"/>
  <c r="G85" i="7"/>
  <c r="P90" i="34" s="1"/>
  <c r="J55" i="7"/>
  <c r="G45" i="7"/>
  <c r="P50" i="34" s="1"/>
  <c r="F77" i="6"/>
  <c r="L52" i="6"/>
  <c r="L57" i="6"/>
  <c r="L70" i="6"/>
  <c r="L72" i="6"/>
  <c r="K25" i="6"/>
  <c r="K72" i="6"/>
  <c r="E72" i="6"/>
  <c r="F72" i="6"/>
  <c r="H72" i="6"/>
  <c r="J72" i="6"/>
  <c r="K46" i="6"/>
  <c r="F53" i="6"/>
  <c r="L86" i="6"/>
  <c r="K92" i="6"/>
  <c r="F59" i="6"/>
  <c r="K48" i="6"/>
  <c r="I49" i="7" s="1"/>
  <c r="L46" i="6"/>
  <c r="O68" i="7"/>
  <c r="F19" i="6"/>
  <c r="L68" i="6"/>
  <c r="L39" i="6"/>
  <c r="L29" i="6"/>
  <c r="J30" i="7" s="1"/>
  <c r="K77" i="6"/>
  <c r="K55" i="6"/>
  <c r="K81" i="6"/>
  <c r="K59" i="6"/>
  <c r="K74" i="6"/>
  <c r="E71" i="7"/>
  <c r="P76" i="35" s="1"/>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H71" i="6"/>
  <c r="H53" i="6"/>
  <c r="K36" i="6"/>
  <c r="K70" i="6"/>
  <c r="L87" i="6"/>
  <c r="H36" i="6"/>
  <c r="F37" i="7" s="1"/>
  <c r="P42" i="32" s="1"/>
  <c r="H48" i="6"/>
  <c r="L26" i="6"/>
  <c r="L27" i="6"/>
  <c r="L20" i="6"/>
  <c r="L49" i="6"/>
  <c r="L16" i="6"/>
  <c r="J17" i="7" s="1"/>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D24" i="7" s="1"/>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H35" i="7" s="1"/>
  <c r="P40" i="33" s="1"/>
  <c r="J74" i="6"/>
  <c r="J15" i="6"/>
  <c r="J60" i="6"/>
  <c r="J31" i="6"/>
  <c r="J40" i="6"/>
  <c r="J62" i="6"/>
  <c r="J26" i="6"/>
  <c r="J57" i="6"/>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F28" i="7" s="1"/>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D81" i="7" s="1"/>
  <c r="C86" i="31" s="1"/>
  <c r="F36" i="6"/>
  <c r="F40" i="6"/>
  <c r="F25" i="6"/>
  <c r="F76" i="6"/>
  <c r="E19" i="6"/>
  <c r="E56" i="6"/>
  <c r="C57" i="7" s="1"/>
  <c r="E24" i="6"/>
  <c r="E40" i="6"/>
  <c r="E49" i="6"/>
  <c r="E32" i="6"/>
  <c r="C33" i="7" s="1"/>
  <c r="E31" i="6"/>
  <c r="E71" i="6"/>
  <c r="E92" i="6"/>
  <c r="H69" i="6"/>
  <c r="J89" i="6"/>
  <c r="J48" i="6"/>
  <c r="J23" i="6"/>
  <c r="J81" i="6"/>
  <c r="J69" i="6"/>
  <c r="J36" i="6"/>
  <c r="O81" i="7"/>
  <c r="C86" i="37" s="1"/>
  <c r="O56" i="7"/>
  <c r="C61" i="37" s="1"/>
  <c r="I33" i="7"/>
  <c r="L89"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81" i="7"/>
  <c r="P86" i="35" s="1"/>
  <c r="E74" i="7"/>
  <c r="P79" i="35" s="1"/>
  <c r="O46" i="4"/>
  <c r="K7" i="34"/>
  <c r="W7" i="34"/>
  <c r="K13" i="34"/>
  <c r="W13" i="34"/>
  <c r="K7" i="35"/>
  <c r="K13" i="35"/>
  <c r="H73" i="7"/>
  <c r="C78" i="33" s="1"/>
  <c r="D73" i="7"/>
  <c r="C78" i="35" s="1"/>
  <c r="L16" i="7"/>
  <c r="L17" i="7"/>
  <c r="K48" i="7"/>
  <c r="O24" i="7"/>
  <c r="P29" i="37" s="1"/>
  <c r="O52" i="7"/>
  <c r="C57" i="37" s="1"/>
  <c r="O26" i="7"/>
  <c r="C31" i="37" s="1"/>
  <c r="D26" i="7"/>
  <c r="C31" i="31" s="1"/>
  <c r="L93" i="7"/>
  <c r="L30" i="7"/>
  <c r="K89" i="7"/>
  <c r="O89" i="7"/>
  <c r="P94" i="37" s="1"/>
  <c r="D79" i="7"/>
  <c r="C84" i="31" s="1"/>
  <c r="O79" i="7"/>
  <c r="C84" i="37" s="1"/>
  <c r="G16" i="7"/>
  <c r="P21" i="34" s="1"/>
  <c r="J16" i="7"/>
  <c r="O46" i="7"/>
  <c r="C51" i="37" s="1"/>
  <c r="G88" i="7"/>
  <c r="P93" i="34" s="1"/>
  <c r="O21" i="7"/>
  <c r="C26" i="37" s="1"/>
  <c r="F57" i="7"/>
  <c r="C62" i="32" s="1"/>
  <c r="F35" i="7"/>
  <c r="C40" i="32" s="1"/>
  <c r="K56" i="7"/>
  <c r="O28" i="7"/>
  <c r="P33" i="37" s="1"/>
  <c r="F65" i="7"/>
  <c r="P70" i="32" s="1"/>
  <c r="G33" i="7"/>
  <c r="P38" i="34" s="1"/>
  <c r="O74" i="7"/>
  <c r="O45" i="7"/>
  <c r="J92" i="7"/>
  <c r="K92" i="7"/>
  <c r="C92" i="7"/>
  <c r="P97" i="18" s="1"/>
  <c r="O92" i="7"/>
  <c r="P97" i="37" s="1"/>
  <c r="L49" i="7"/>
  <c r="F81" i="7"/>
  <c r="H81" i="7"/>
  <c r="C54" i="7"/>
  <c r="W13" i="35"/>
  <c r="W7" i="36"/>
  <c r="W13" i="36"/>
  <c r="W7" i="37"/>
  <c r="W13" i="37"/>
  <c r="K7" i="36"/>
  <c r="K13" i="36"/>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O19" i="40"/>
  <c r="W6" i="36"/>
  <c r="W8" i="35"/>
  <c r="R15" i="4"/>
  <c r="F10" i="39" s="1"/>
  <c r="K8" i="33"/>
  <c r="K8" i="37"/>
  <c r="K12" i="37" s="1"/>
  <c r="W8" i="37"/>
  <c r="W10" i="35"/>
  <c r="K12" i="34"/>
  <c r="K9" i="34"/>
  <c r="K12" i="35"/>
  <c r="K9" i="37"/>
  <c r="K10" i="37"/>
  <c r="W10" i="37"/>
  <c r="W12" i="37"/>
  <c r="W9" i="37"/>
  <c r="C42" i="32" l="1"/>
  <c r="B19" i="31"/>
  <c r="B19" i="37"/>
  <c r="P51" i="37"/>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80" i="33" s="1"/>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P88" i="18" s="1"/>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B20" i="37" s="1"/>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C83" i="34"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C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E32" i="36"/>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E82" i="18"/>
  <c r="Q82" i="33"/>
  <c r="E82" i="34"/>
  <c r="Q82" i="37"/>
  <c r="Q82" i="32"/>
  <c r="Q20" i="31"/>
  <c r="E82" i="32"/>
  <c r="H77" i="8"/>
  <c r="R77" i="8"/>
  <c r="R93" i="8"/>
  <c r="Q94" i="35" s="1"/>
  <c r="H93" i="8"/>
  <c r="Q82" i="34"/>
  <c r="E82" i="37"/>
  <c r="R39" i="8"/>
  <c r="H98" i="8"/>
  <c r="H22" i="8"/>
  <c r="R29" i="8"/>
  <c r="E30" i="36" s="1"/>
  <c r="H43" i="8"/>
  <c r="H47" i="8"/>
  <c r="H54" i="8"/>
  <c r="R61" i="8"/>
  <c r="H65" i="8"/>
  <c r="H68" i="8"/>
  <c r="H72" i="8"/>
  <c r="R87" i="8"/>
  <c r="E88" i="31" s="1"/>
  <c r="R91" i="8"/>
  <c r="Q92" i="40" s="1"/>
  <c r="E36" i="18"/>
  <c r="E36" i="34"/>
  <c r="E36" i="36"/>
  <c r="E36" i="35"/>
  <c r="Q36" i="35"/>
  <c r="E36" i="40"/>
  <c r="F36" i="40" s="1"/>
  <c r="Q36" i="34"/>
  <c r="E36" i="37"/>
  <c r="E36" i="32"/>
  <c r="Q36" i="37"/>
  <c r="Q36" i="18"/>
  <c r="E76" i="31"/>
  <c r="E58" i="31"/>
  <c r="E35" i="18"/>
  <c r="E35" i="34"/>
  <c r="E35" i="33"/>
  <c r="E35" i="32"/>
  <c r="R85" i="8"/>
  <c r="H85" i="8"/>
  <c r="E35" i="40"/>
  <c r="F35" i="40" s="1"/>
  <c r="Q96" i="40"/>
  <c r="Q96" i="34"/>
  <c r="E96" i="36"/>
  <c r="R89" i="8"/>
  <c r="R27" i="8"/>
  <c r="R53" i="8"/>
  <c r="H53" i="8"/>
  <c r="E83" i="32"/>
  <c r="Q96" i="33"/>
  <c r="Q96" i="37"/>
  <c r="E96" i="34"/>
  <c r="E68" i="36"/>
  <c r="Q82" i="40"/>
  <c r="E82" i="35"/>
  <c r="E82" i="31"/>
  <c r="Q82" i="35"/>
  <c r="Q82" i="31"/>
  <c r="E34" i="40"/>
  <c r="F34" i="40" s="1"/>
  <c r="Q92" i="34"/>
  <c r="H87" i="8"/>
  <c r="I88" i="7"/>
  <c r="P79" i="32"/>
  <c r="C79" i="34"/>
  <c r="C79" i="32"/>
  <c r="P83" i="32"/>
  <c r="C67" i="32"/>
  <c r="P67" i="32"/>
  <c r="C67" i="34"/>
  <c r="C62" i="34"/>
  <c r="P62" i="32"/>
  <c r="C42" i="34"/>
  <c r="F46" i="7"/>
  <c r="E16" i="7"/>
  <c r="P21" i="35" s="1"/>
  <c r="E56" i="7"/>
  <c r="P61" i="35" s="1"/>
  <c r="O62" i="6"/>
  <c r="M63" i="7" s="1"/>
  <c r="O74" i="6"/>
  <c r="M75" i="7" s="1"/>
  <c r="O23" i="6"/>
  <c r="M24" i="7" s="1"/>
  <c r="J26" i="7"/>
  <c r="P82" i="33"/>
  <c r="C82" i="33"/>
  <c r="F82" i="33" s="1"/>
  <c r="O89" i="6"/>
  <c r="M90" i="7" s="1"/>
  <c r="O76" i="6"/>
  <c r="M77" i="7" s="1"/>
  <c r="P78" i="33"/>
  <c r="O82" i="6"/>
  <c r="M83" i="7" s="1"/>
  <c r="O30" i="6"/>
  <c r="M31" i="7" s="1"/>
  <c r="O24" i="6"/>
  <c r="M25" i="7" s="1"/>
  <c r="H15" i="7"/>
  <c r="C20" i="33" s="1"/>
  <c r="O83" i="6"/>
  <c r="P83" i="6" s="1"/>
  <c r="O42" i="6"/>
  <c r="M43" i="7" s="1"/>
  <c r="O72" i="6"/>
  <c r="M73" i="7" s="1"/>
  <c r="D49" i="7"/>
  <c r="P54" i="31" s="1"/>
  <c r="P21" i="6"/>
  <c r="P52" i="31"/>
  <c r="C52" i="35"/>
  <c r="C52" i="31"/>
  <c r="C88" i="31"/>
  <c r="P88" i="31"/>
  <c r="C88" i="35"/>
  <c r="D65" i="7"/>
  <c r="C70" i="31" s="1"/>
  <c r="O88" i="6"/>
  <c r="M89" i="7" s="1"/>
  <c r="O50" i="6"/>
  <c r="P50" i="6" s="1"/>
  <c r="O20" i="6"/>
  <c r="M21" i="7" s="1"/>
  <c r="O14" i="6"/>
  <c r="M15" i="7" s="1"/>
  <c r="C97" i="31"/>
  <c r="O64" i="6"/>
  <c r="M65" i="7" s="1"/>
  <c r="O31" i="6"/>
  <c r="M32" i="7" s="1"/>
  <c r="O49" i="6"/>
  <c r="M50" i="7" s="1"/>
  <c r="P38" i="18"/>
  <c r="C62" i="18"/>
  <c r="P62" i="18"/>
  <c r="C78"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26" i="33"/>
  <c r="P26" i="33"/>
  <c r="P50" i="33"/>
  <c r="C50" i="33"/>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3" i="37"/>
  <c r="C29" i="37"/>
  <c r="C33" i="32"/>
  <c r="C29" i="34"/>
  <c r="B20" i="35"/>
  <c r="O20" i="34"/>
  <c r="P84" i="31"/>
  <c r="C84" i="35"/>
  <c r="C21" i="31"/>
  <c r="P21" i="31"/>
  <c r="C55" i="33"/>
  <c r="P55"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K10" i="31"/>
  <c r="K12" i="31"/>
  <c r="K9" i="31"/>
  <c r="W12" i="33"/>
  <c r="W10" i="33"/>
  <c r="D12" i="39"/>
  <c r="W6" i="34"/>
  <c r="K9" i="18"/>
  <c r="C31" i="35"/>
  <c r="C29" i="32"/>
  <c r="P93" i="32"/>
  <c r="P33" i="31"/>
  <c r="P86" i="31"/>
  <c r="C83" i="32"/>
  <c r="P76" i="33"/>
  <c r="P44" i="33"/>
  <c r="C86" i="35"/>
  <c r="C97" i="18"/>
  <c r="C64" i="33"/>
  <c r="C38" i="18"/>
  <c r="C33" i="31"/>
  <c r="C93" i="34"/>
  <c r="C68" i="18"/>
  <c r="P31" i="31"/>
  <c r="C94" i="31"/>
  <c r="P78" i="31"/>
  <c r="P94" i="31"/>
  <c r="P41" i="31"/>
  <c r="C41" i="35"/>
  <c r="P80" i="33" l="1"/>
  <c r="C82" i="31"/>
  <c r="C67" i="18"/>
  <c r="P72" i="6"/>
  <c r="C77" i="35"/>
  <c r="C80" i="34"/>
  <c r="C79" i="33"/>
  <c r="P77" i="33"/>
  <c r="C83" i="31"/>
  <c r="F83" i="31" s="1"/>
  <c r="G83" i="31" s="1"/>
  <c r="P51" i="33"/>
  <c r="C63" i="32"/>
  <c r="C63" i="33"/>
  <c r="P82" i="18"/>
  <c r="R82" i="18" s="1"/>
  <c r="P83" i="31"/>
  <c r="M76" i="7"/>
  <c r="C76" i="18"/>
  <c r="F76" i="18" s="1"/>
  <c r="C82" i="35"/>
  <c r="F82" i="35" s="1"/>
  <c r="H82" i="35" s="1"/>
  <c r="P80" i="32"/>
  <c r="P90" i="32"/>
  <c r="P88" i="33"/>
  <c r="C90" i="34"/>
  <c r="M69" i="7"/>
  <c r="M37" i="7"/>
  <c r="C59" i="33"/>
  <c r="P23" i="6"/>
  <c r="C42" i="31"/>
  <c r="P42" i="18"/>
  <c r="C44" i="18"/>
  <c r="C41" i="32"/>
  <c r="C34" i="31"/>
  <c r="C39" i="32"/>
  <c r="C41" i="34"/>
  <c r="P42" i="31"/>
  <c r="O20" i="32"/>
  <c r="O20" i="18"/>
  <c r="B20" i="36"/>
  <c r="O20" i="36"/>
  <c r="O20" i="37"/>
  <c r="B20" i="40"/>
  <c r="P31" i="32"/>
  <c r="P26" i="18"/>
  <c r="C31" i="34"/>
  <c r="C31" i="33"/>
  <c r="O20" i="40"/>
  <c r="O20" i="35"/>
  <c r="B20" i="31"/>
  <c r="B20" i="32"/>
  <c r="B20" i="34"/>
  <c r="B20" i="18"/>
  <c r="P22" i="37"/>
  <c r="P28" i="18"/>
  <c r="P21" i="37"/>
  <c r="C45" i="34"/>
  <c r="P63" i="32"/>
  <c r="P54" i="18"/>
  <c r="C52" i="18"/>
  <c r="P54" i="37"/>
  <c r="C61" i="33"/>
  <c r="F61" i="33" s="1"/>
  <c r="H61" i="33" s="1"/>
  <c r="P41" i="33"/>
  <c r="P34" i="18"/>
  <c r="C68" i="37"/>
  <c r="P48" i="18"/>
  <c r="P53" i="37"/>
  <c r="C35" i="33"/>
  <c r="F35" i="33" s="1"/>
  <c r="H35" i="33" s="1"/>
  <c r="C50" i="32"/>
  <c r="C50" i="34"/>
  <c r="C89" i="33"/>
  <c r="C39" i="35"/>
  <c r="P47" i="33"/>
  <c r="C45" i="33"/>
  <c r="P52" i="32"/>
  <c r="F88" i="31"/>
  <c r="H88" i="31" s="1"/>
  <c r="P68" i="32"/>
  <c r="C58" i="33"/>
  <c r="P80" i="18"/>
  <c r="P45" i="32"/>
  <c r="P77" i="37"/>
  <c r="C28" i="32"/>
  <c r="P28" i="32"/>
  <c r="P32" i="37"/>
  <c r="C35" i="31"/>
  <c r="F35" i="31" s="1"/>
  <c r="G35" i="31" s="1"/>
  <c r="C45" i="31"/>
  <c r="C38" i="35"/>
  <c r="P38" i="31"/>
  <c r="C48" i="33"/>
  <c r="P34" i="33"/>
  <c r="P45" i="31"/>
  <c r="C35" i="35"/>
  <c r="F35" i="35" s="1"/>
  <c r="P38" i="32"/>
  <c r="C34" i="34"/>
  <c r="F34" i="34" s="1"/>
  <c r="H34" i="34" s="1"/>
  <c r="C32" i="35"/>
  <c r="C34" i="32"/>
  <c r="C35" i="18"/>
  <c r="F35" i="18" s="1"/>
  <c r="C32" i="31"/>
  <c r="P21" i="18"/>
  <c r="C19" i="32"/>
  <c r="Q76" i="18"/>
  <c r="R76" i="18" s="1"/>
  <c r="Q20" i="40"/>
  <c r="Q76" i="33"/>
  <c r="E52" i="33"/>
  <c r="F52" i="33" s="1"/>
  <c r="E52" i="34"/>
  <c r="Q52" i="37"/>
  <c r="C53" i="34"/>
  <c r="C53" i="32"/>
  <c r="P53" i="32"/>
  <c r="P85" i="32"/>
  <c r="P77" i="18"/>
  <c r="E99" i="36"/>
  <c r="C79" i="18"/>
  <c r="C38" i="32"/>
  <c r="R82" i="31"/>
  <c r="Q58" i="35"/>
  <c r="E83" i="40"/>
  <c r="F83" i="40" s="1"/>
  <c r="Q34" i="40"/>
  <c r="B20" i="33"/>
  <c r="O20" i="31"/>
  <c r="O20" i="33"/>
  <c r="B16" i="7"/>
  <c r="P78" i="37"/>
  <c r="C78" i="37"/>
  <c r="C88" i="32"/>
  <c r="C31" i="18"/>
  <c r="Q83" i="33"/>
  <c r="C85" i="32"/>
  <c r="P55" i="18"/>
  <c r="P88" i="32"/>
  <c r="C28" i="33"/>
  <c r="P76" i="6"/>
  <c r="Q58" i="37"/>
  <c r="C35" i="32"/>
  <c r="F35" i="32" s="1"/>
  <c r="C35" i="34"/>
  <c r="F35" i="34" s="1"/>
  <c r="C30" i="32"/>
  <c r="P51" i="18"/>
  <c r="C48" i="35"/>
  <c r="P24" i="6"/>
  <c r="E83" i="37"/>
  <c r="P22" i="31"/>
  <c r="M94" i="7"/>
  <c r="E83" i="31"/>
  <c r="P73" i="33"/>
  <c r="C73" i="33"/>
  <c r="P68" i="31"/>
  <c r="F82" i="34"/>
  <c r="H82" i="34" s="1"/>
  <c r="C52" i="34"/>
  <c r="C52" i="37"/>
  <c r="P52" i="37"/>
  <c r="R52" i="37" s="1"/>
  <c r="C69" i="18"/>
  <c r="C68" i="31"/>
  <c r="F68" i="31" s="1"/>
  <c r="G68" i="31" s="1"/>
  <c r="P44" i="31"/>
  <c r="P96" i="32"/>
  <c r="P34" i="31"/>
  <c r="C61" i="34"/>
  <c r="C43" i="32"/>
  <c r="C61" i="31"/>
  <c r="C92" i="33"/>
  <c r="C56" i="34"/>
  <c r="C90" i="37"/>
  <c r="C56" i="32"/>
  <c r="P52" i="33"/>
  <c r="R52" i="33" s="1"/>
  <c r="T52" i="33" s="1"/>
  <c r="P42" i="33"/>
  <c r="C68" i="34"/>
  <c r="F68" i="34" s="1"/>
  <c r="F52" i="34"/>
  <c r="H52" i="34" s="1"/>
  <c r="P57" i="31"/>
  <c r="P44" i="37"/>
  <c r="P20" i="33"/>
  <c r="P59" i="31"/>
  <c r="C44" i="35"/>
  <c r="C92" i="34"/>
  <c r="C82" i="32"/>
  <c r="F82" i="32" s="1"/>
  <c r="C39" i="31"/>
  <c r="C29" i="18"/>
  <c r="C37" i="33"/>
  <c r="C77" i="31"/>
  <c r="C55" i="32"/>
  <c r="C83" i="37"/>
  <c r="P83" i="37"/>
  <c r="C28" i="31"/>
  <c r="C28" i="35"/>
  <c r="R82" i="37"/>
  <c r="T82" i="37" s="1"/>
  <c r="P98" i="32"/>
  <c r="P49" i="33"/>
  <c r="C45" i="37"/>
  <c r="C76" i="37"/>
  <c r="Q35" i="33"/>
  <c r="R35" i="33" s="1"/>
  <c r="T35" i="33" s="1"/>
  <c r="E35" i="37"/>
  <c r="E69" i="34"/>
  <c r="E34" i="34"/>
  <c r="Q58" i="40"/>
  <c r="R58" i="40" s="1"/>
  <c r="Q96" i="35"/>
  <c r="E96" i="33"/>
  <c r="E96" i="32"/>
  <c r="E58" i="34"/>
  <c r="E68" i="18"/>
  <c r="Q35" i="40"/>
  <c r="R35" i="40" s="1"/>
  <c r="Q58" i="34"/>
  <c r="E76" i="36"/>
  <c r="E72" i="18"/>
  <c r="E52" i="32"/>
  <c r="F52" i="32" s="1"/>
  <c r="E20" i="40"/>
  <c r="F20" i="40" s="1"/>
  <c r="R96" i="18"/>
  <c r="S96" i="18" s="1"/>
  <c r="Q35" i="18"/>
  <c r="R35" i="18" s="1"/>
  <c r="Q35" i="35"/>
  <c r="R35" i="35" s="1"/>
  <c r="E68" i="31"/>
  <c r="E35" i="35"/>
  <c r="Q96" i="36"/>
  <c r="R96" i="36" s="1"/>
  <c r="Q35" i="31"/>
  <c r="R35" i="31" s="1"/>
  <c r="Q96" i="18"/>
  <c r="E96" i="40"/>
  <c r="F96" i="40" s="1"/>
  <c r="E35" i="36"/>
  <c r="Q76" i="36"/>
  <c r="R76" i="36" s="1"/>
  <c r="E96" i="35"/>
  <c r="Q20" i="33"/>
  <c r="E96" i="37"/>
  <c r="E61" i="18"/>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E61" i="31"/>
  <c r="R76" i="33"/>
  <c r="T76" i="33" s="1"/>
  <c r="Q61" i="18"/>
  <c r="Q61" i="34"/>
  <c r="Q61" i="37"/>
  <c r="R61" i="37" s="1"/>
  <c r="S61" i="37" s="1"/>
  <c r="E52" i="40"/>
  <c r="F52" i="40" s="1"/>
  <c r="Q32" i="32"/>
  <c r="E61" i="35"/>
  <c r="E32" i="18"/>
  <c r="E61" i="34"/>
  <c r="Q32" i="18"/>
  <c r="E68" i="40"/>
  <c r="E32" i="37"/>
  <c r="Q32" i="40"/>
  <c r="R32" i="40" s="1"/>
  <c r="Q76" i="40"/>
  <c r="R76" i="40" s="1"/>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R94" i="31" s="1"/>
  <c r="Q52" i="34"/>
  <c r="Q68" i="32"/>
  <c r="Q68" i="31"/>
  <c r="Q68" i="34"/>
  <c r="R68" i="34" s="1"/>
  <c r="E76" i="37"/>
  <c r="Q76" i="31"/>
  <c r="R76" i="31" s="1"/>
  <c r="E76" i="34"/>
  <c r="Q22" i="35"/>
  <c r="R22" i="35" s="1"/>
  <c r="E20" i="36"/>
  <c r="E52" i="36"/>
  <c r="Q20" i="34"/>
  <c r="R20" i="34" s="1"/>
  <c r="E20" i="35"/>
  <c r="Q76" i="34"/>
  <c r="E76" i="33"/>
  <c r="Q76" i="37"/>
  <c r="R76" i="37" s="1"/>
  <c r="S76" i="37" s="1"/>
  <c r="E22" i="31"/>
  <c r="Q52" i="31"/>
  <c r="R52" i="31" s="1"/>
  <c r="Q20" i="18"/>
  <c r="Q20" i="35"/>
  <c r="R20" i="35" s="1"/>
  <c r="F83" i="32"/>
  <c r="F76" i="40"/>
  <c r="E72" i="34"/>
  <c r="E22" i="36"/>
  <c r="E22" i="37"/>
  <c r="Q22" i="40"/>
  <c r="R22" i="40" s="1"/>
  <c r="Q68" i="40"/>
  <c r="R68" i="40" s="1"/>
  <c r="Q38" i="40"/>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E58" i="36"/>
  <c r="E58" i="40"/>
  <c r="F58" i="40" s="1"/>
  <c r="E58" i="18"/>
  <c r="E58" i="32"/>
  <c r="E58" i="37"/>
  <c r="Q58" i="18"/>
  <c r="E34" i="32"/>
  <c r="Q34" i="31"/>
  <c r="E34" i="18"/>
  <c r="Q34" i="33"/>
  <c r="E34" i="36"/>
  <c r="Q34" i="32"/>
  <c r="F83" i="37"/>
  <c r="H83" i="37" s="1"/>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F68" i="36"/>
  <c r="R96" i="31"/>
  <c r="E80" i="18"/>
  <c r="E26" i="35"/>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E62" i="40"/>
  <c r="E62" i="18"/>
  <c r="E62" i="33"/>
  <c r="E40" i="37"/>
  <c r="Q40" i="36"/>
  <c r="R40" i="36" s="1"/>
  <c r="Q40" i="18"/>
  <c r="R40" i="18" s="1"/>
  <c r="Q40" i="33"/>
  <c r="R40" i="33" s="1"/>
  <c r="S40" i="33" s="1"/>
  <c r="Q40" i="34"/>
  <c r="R40" i="34" s="1"/>
  <c r="E40" i="34"/>
  <c r="Q40" i="40"/>
  <c r="E40" i="32"/>
  <c r="F40" i="32" s="1"/>
  <c r="E26" i="34"/>
  <c r="E26" i="36"/>
  <c r="Q26" i="37"/>
  <c r="R26" i="37" s="1"/>
  <c r="Q26" i="35"/>
  <c r="R26" i="35" s="1"/>
  <c r="Q26" i="33"/>
  <c r="R26" i="33" s="1"/>
  <c r="T26" i="33" s="1"/>
  <c r="E26" i="37"/>
  <c r="E26" i="40"/>
  <c r="F26" i="40" s="1"/>
  <c r="Q26" i="34"/>
  <c r="Q26" i="40"/>
  <c r="R26" i="40" s="1"/>
  <c r="E26" i="31"/>
  <c r="Q26" i="18"/>
  <c r="Q26" i="32"/>
  <c r="Q26" i="31"/>
  <c r="E26" i="18"/>
  <c r="Q80" i="35"/>
  <c r="Q80" i="18"/>
  <c r="R80" i="18" s="1"/>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R84" i="31" s="1"/>
  <c r="Q84" i="18"/>
  <c r="R84" i="18" s="1"/>
  <c r="E98" i="35"/>
  <c r="Q98" i="33"/>
  <c r="E98" i="32"/>
  <c r="F98" i="32" s="1"/>
  <c r="E98" i="37"/>
  <c r="E98" i="36"/>
  <c r="E98" i="40"/>
  <c r="Q98" i="37"/>
  <c r="E98" i="33"/>
  <c r="Q27" i="37"/>
  <c r="Q27" i="34"/>
  <c r="R27" i="34" s="1"/>
  <c r="E27" i="37"/>
  <c r="E27" i="31"/>
  <c r="Q27" i="33"/>
  <c r="Q27" i="36"/>
  <c r="R27" i="36" s="1"/>
  <c r="Q27" i="18"/>
  <c r="E27" i="36"/>
  <c r="Q69" i="31"/>
  <c r="Q69" i="35"/>
  <c r="R69" i="35" s="1"/>
  <c r="S69" i="35" s="1"/>
  <c r="Q69" i="37"/>
  <c r="Q99" i="31"/>
  <c r="Q99" i="35"/>
  <c r="R99" i="35" s="1"/>
  <c r="S99" i="35" s="1"/>
  <c r="R36" i="35"/>
  <c r="T36"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E34" i="35"/>
  <c r="F34" i="35" s="1"/>
  <c r="H34" i="35" s="1"/>
  <c r="Q34" i="18"/>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E19" i="36"/>
  <c r="Q19" i="33"/>
  <c r="E38" i="35"/>
  <c r="E38" i="18"/>
  <c r="Q38" i="34"/>
  <c r="E38" i="31"/>
  <c r="E38" i="34"/>
  <c r="F38" i="34" s="1"/>
  <c r="G38" i="34" s="1"/>
  <c r="Q38" i="37"/>
  <c r="Q38" i="33"/>
  <c r="Q38" i="31"/>
  <c r="E38" i="37"/>
  <c r="E38" i="33"/>
  <c r="E38" i="36"/>
  <c r="Q38" i="32"/>
  <c r="E38" i="32"/>
  <c r="Q38" i="35"/>
  <c r="R38" i="35" s="1"/>
  <c r="Q38" i="18"/>
  <c r="R38" i="18" s="1"/>
  <c r="S38" i="18" s="1"/>
  <c r="Q38" i="36"/>
  <c r="R38" i="36" s="1"/>
  <c r="R19" i="35"/>
  <c r="S19" i="35" s="1"/>
  <c r="U19" i="35" s="1"/>
  <c r="Q19" i="36"/>
  <c r="R19" i="36" s="1"/>
  <c r="Q66" i="35"/>
  <c r="R66" i="35" s="1"/>
  <c r="E66" i="37"/>
  <c r="E98" i="34"/>
  <c r="F98" i="34" s="1"/>
  <c r="Q98" i="18"/>
  <c r="E27" i="33"/>
  <c r="Q27" i="40"/>
  <c r="R27" i="40" s="1"/>
  <c r="E27" i="32"/>
  <c r="E27" i="40"/>
  <c r="F27" i="40" s="1"/>
  <c r="Q27" i="31"/>
  <c r="Q27" i="35"/>
  <c r="R27" i="35" s="1"/>
  <c r="R80" i="31"/>
  <c r="F96" i="34"/>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Q62" i="34"/>
  <c r="R62" i="34" s="1"/>
  <c r="Q62" i="32"/>
  <c r="E88" i="18"/>
  <c r="Q30" i="18"/>
  <c r="Q88" i="32"/>
  <c r="Q30" i="33"/>
  <c r="R30" i="33" s="1"/>
  <c r="S30" i="33" s="1"/>
  <c r="E94" i="37"/>
  <c r="E94" i="31"/>
  <c r="F94" i="31" s="1"/>
  <c r="G94" i="31" s="1"/>
  <c r="Q94" i="33"/>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T62" i="18" s="1"/>
  <c r="Q62" i="40"/>
  <c r="R62" i="40" s="1"/>
  <c r="E62" i="34"/>
  <c r="F62" i="34" s="1"/>
  <c r="H62" i="34" s="1"/>
  <c r="Q62" i="33"/>
  <c r="Q62" i="35"/>
  <c r="R62" i="35" s="1"/>
  <c r="S62" i="35" s="1"/>
  <c r="E62" i="35"/>
  <c r="F62" i="35" s="1"/>
  <c r="G62" i="35" s="1"/>
  <c r="E62" i="37"/>
  <c r="Q30" i="37"/>
  <c r="E88" i="36"/>
  <c r="E56" i="34"/>
  <c r="F56" i="34" s="1"/>
  <c r="H56" i="34" s="1"/>
  <c r="E56" i="18"/>
  <c r="Q56" i="34"/>
  <c r="R56" i="34" s="1"/>
  <c r="Q56" i="18"/>
  <c r="E56" i="40"/>
  <c r="E56" i="37"/>
  <c r="E56" i="33"/>
  <c r="Q56" i="37"/>
  <c r="Q56" i="33"/>
  <c r="E56" i="31"/>
  <c r="F56" i="31" s="1"/>
  <c r="Q56" i="31"/>
  <c r="E56" i="35"/>
  <c r="E56" i="36"/>
  <c r="Q56" i="36"/>
  <c r="R56" i="36" s="1"/>
  <c r="Q56" i="35"/>
  <c r="R56" i="35" s="1"/>
  <c r="S56" i="35" s="1"/>
  <c r="Q56" i="40"/>
  <c r="E56" i="32"/>
  <c r="Q56" i="32"/>
  <c r="F96" i="32"/>
  <c r="Q62" i="36"/>
  <c r="R62" i="36" s="1"/>
  <c r="Q88" i="31"/>
  <c r="R88" i="31" s="1"/>
  <c r="Q30" i="31"/>
  <c r="Q88" i="34"/>
  <c r="R88" i="34" s="1"/>
  <c r="Q88" i="36"/>
  <c r="R88" i="36" s="1"/>
  <c r="E30" i="32"/>
  <c r="E92" i="34"/>
  <c r="Q92" i="35"/>
  <c r="R92" i="35" s="1"/>
  <c r="E92" i="33"/>
  <c r="Q92" i="33"/>
  <c r="R92" i="33" s="1"/>
  <c r="E92" i="35"/>
  <c r="Q92" i="18"/>
  <c r="Q92" i="37"/>
  <c r="E92" i="18"/>
  <c r="Q92" i="31"/>
  <c r="E40" i="18"/>
  <c r="Q40" i="32"/>
  <c r="E40" i="35"/>
  <c r="E78" i="34"/>
  <c r="E78" i="18"/>
  <c r="Q78" i="32"/>
  <c r="Q78" i="36"/>
  <c r="R78" i="36" s="1"/>
  <c r="Q78" i="40"/>
  <c r="R78" i="40" s="1"/>
  <c r="E78" i="33"/>
  <c r="Q78" i="35"/>
  <c r="Q78" i="31"/>
  <c r="R78" i="31" s="1"/>
  <c r="E78" i="37"/>
  <c r="E78" i="31"/>
  <c r="Q78" i="37"/>
  <c r="R78" i="37" s="1"/>
  <c r="S78" i="37" s="1"/>
  <c r="Q78" i="33"/>
  <c r="R78" i="33" s="1"/>
  <c r="T78" i="33" s="1"/>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F72" i="34"/>
  <c r="G72" i="34"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F50" i="33"/>
  <c r="G50" i="33"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P51" i="31"/>
  <c r="C96" i="35"/>
  <c r="F96" i="35" s="1"/>
  <c r="C30" i="33"/>
  <c r="C29" i="33"/>
  <c r="P39" i="18"/>
  <c r="P36" i="33"/>
  <c r="C93" i="35"/>
  <c r="C93" i="31"/>
  <c r="P93" i="31"/>
  <c r="C94" i="32"/>
  <c r="C94" i="34"/>
  <c r="P94" i="32"/>
  <c r="C97" i="34"/>
  <c r="P97" i="32"/>
  <c r="C97" i="32"/>
  <c r="C19" i="33"/>
  <c r="P19" i="33"/>
  <c r="P96" i="37"/>
  <c r="R96" i="37" s="1"/>
  <c r="S96" i="37" s="1"/>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68" i="18"/>
  <c r="F52" i="37"/>
  <c r="H52" i="37" s="1"/>
  <c r="E93" i="18"/>
  <c r="Q93" i="37"/>
  <c r="R93" i="37" s="1"/>
  <c r="S93" i="37" s="1"/>
  <c r="Q93" i="36"/>
  <c r="R93" i="36" s="1"/>
  <c r="E93" i="37"/>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F89" i="34" s="1"/>
  <c r="E89" i="32"/>
  <c r="F89" i="32" s="1"/>
  <c r="Q89" i="40"/>
  <c r="R89" i="40" s="1"/>
  <c r="E89" i="40"/>
  <c r="F89" i="40" s="1"/>
  <c r="E71" i="18"/>
  <c r="E71" i="37"/>
  <c r="E71" i="36"/>
  <c r="Q71" i="35"/>
  <c r="R71" i="35" s="1"/>
  <c r="S71" i="35" s="1"/>
  <c r="Q71" i="34"/>
  <c r="R71" i="34" s="1"/>
  <c r="Q71" i="33"/>
  <c r="Q71" i="32"/>
  <c r="Q71" i="31"/>
  <c r="Q71" i="37"/>
  <c r="R71" i="37" s="1"/>
  <c r="T71" i="37" s="1"/>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R31" i="37" s="1"/>
  <c r="S31" i="37" s="1"/>
  <c r="E31" i="35"/>
  <c r="E31" i="33"/>
  <c r="E31" i="31"/>
  <c r="F31" i="31" s="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R45" i="35" s="1"/>
  <c r="S45" i="35" s="1"/>
  <c r="Q45" i="34"/>
  <c r="R45" i="34" s="1"/>
  <c r="Q45" i="33"/>
  <c r="R45" i="33" s="1"/>
  <c r="S45" i="33" s="1"/>
  <c r="Q45" i="32"/>
  <c r="Q45" i="31"/>
  <c r="Q45" i="18"/>
  <c r="Q45" i="37"/>
  <c r="R45" i="37" s="1"/>
  <c r="T45" i="37" s="1"/>
  <c r="E45" i="34"/>
  <c r="E45" i="32"/>
  <c r="F45" i="32" s="1"/>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R47" i="40" s="1"/>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R91" i="18" s="1"/>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R20" i="31" s="1"/>
  <c r="C37" i="31"/>
  <c r="C37" i="35"/>
  <c r="P37" i="31"/>
  <c r="P37" i="18"/>
  <c r="C37" i="18"/>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Q51" i="32"/>
  <c r="Q51" i="31"/>
  <c r="E51" i="18"/>
  <c r="Q51" i="37"/>
  <c r="R51" i="37" s="1"/>
  <c r="T51" i="37" s="1"/>
  <c r="E51" i="36"/>
  <c r="E51" i="35"/>
  <c r="E51" i="33"/>
  <c r="E51" i="31"/>
  <c r="F51" i="31" s="1"/>
  <c r="G51" i="31" s="1"/>
  <c r="Q51" i="18"/>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E85" i="34"/>
  <c r="F85" i="34" s="1"/>
  <c r="E85" i="33"/>
  <c r="E85" i="32"/>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Q73" i="32"/>
  <c r="Q73" i="31"/>
  <c r="Q73" i="18"/>
  <c r="R73" i="18" s="1"/>
  <c r="E73" i="18"/>
  <c r="E73" i="35"/>
  <c r="E73" i="33"/>
  <c r="E73" i="31"/>
  <c r="E73" i="36"/>
  <c r="E73" i="34"/>
  <c r="E73" i="32"/>
  <c r="E73" i="40"/>
  <c r="Q73" i="40"/>
  <c r="R73" i="40" s="1"/>
  <c r="E63" i="35"/>
  <c r="E63" i="34"/>
  <c r="F63" i="34" s="1"/>
  <c r="E63" i="33"/>
  <c r="E63" i="32"/>
  <c r="E63" i="31"/>
  <c r="E63" i="18"/>
  <c r="E63" i="37"/>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F97" i="32" s="1"/>
  <c r="E97" i="18"/>
  <c r="Q97" i="36"/>
  <c r="R97" i="36" s="1"/>
  <c r="E97" i="35"/>
  <c r="E97" i="33"/>
  <c r="E97" i="31"/>
  <c r="Q97" i="40"/>
  <c r="R97" i="40" s="1"/>
  <c r="E97" i="40"/>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R42" i="31" s="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Q57" i="32"/>
  <c r="Q57" i="31"/>
  <c r="R57" i="31" s="1"/>
  <c r="E57" i="35"/>
  <c r="F57" i="35" s="1"/>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E75" i="37"/>
  <c r="E75" i="40"/>
  <c r="Q75" i="40"/>
  <c r="R75" i="40" s="1"/>
  <c r="E79" i="35"/>
  <c r="E79" i="34"/>
  <c r="F79" i="34" s="1"/>
  <c r="E79" i="33"/>
  <c r="E79" i="32"/>
  <c r="F79" i="32" s="1"/>
  <c r="E79" i="31"/>
  <c r="E79" i="18"/>
  <c r="E79" i="37"/>
  <c r="E79" i="36"/>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R59" i="31" s="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F84" i="34" s="1"/>
  <c r="C68" i="33"/>
  <c r="P68" i="33"/>
  <c r="K9" i="36"/>
  <c r="K12" i="36"/>
  <c r="K10" i="36"/>
  <c r="K8" i="40"/>
  <c r="W8" i="40"/>
  <c r="F24" i="18"/>
  <c r="F82" i="18"/>
  <c r="W8" i="32"/>
  <c r="K8" i="32"/>
  <c r="K10" i="18"/>
  <c r="K12" i="18"/>
  <c r="R40" i="40"/>
  <c r="R60" i="40"/>
  <c r="R84" i="40"/>
  <c r="R34" i="40"/>
  <c r="R38" i="40"/>
  <c r="R92" i="40"/>
  <c r="R61" i="40"/>
  <c r="R96" i="40"/>
  <c r="R82" i="40"/>
  <c r="R20" i="40"/>
  <c r="R56" i="40"/>
  <c r="F76" i="37"/>
  <c r="H76" i="37" s="1"/>
  <c r="R61" i="35"/>
  <c r="T61" i="35" s="1"/>
  <c r="F36" i="36"/>
  <c r="H36" i="36" s="1"/>
  <c r="F52" i="18"/>
  <c r="R96" i="35"/>
  <c r="R94" i="35"/>
  <c r="R82" i="35"/>
  <c r="F61" i="36"/>
  <c r="F58" i="36"/>
  <c r="F69" i="36"/>
  <c r="F90" i="36"/>
  <c r="F35" i="36"/>
  <c r="F99" i="36"/>
  <c r="F64" i="36"/>
  <c r="F86" i="36"/>
  <c r="F96" i="36"/>
  <c r="F30" i="36"/>
  <c r="F32" i="36"/>
  <c r="F82" i="36"/>
  <c r="W10" i="18"/>
  <c r="W9" i="18"/>
  <c r="W12" i="18"/>
  <c r="F76" i="31"/>
  <c r="H76" i="31" s="1"/>
  <c r="F11" i="39"/>
  <c r="W6" i="32"/>
  <c r="W12" i="36"/>
  <c r="W9" i="36"/>
  <c r="W10" i="36"/>
  <c r="W12" i="31"/>
  <c r="W9" i="31"/>
  <c r="W10" i="31"/>
  <c r="R32" i="31"/>
  <c r="F96" i="37"/>
  <c r="H96" i="37" s="1"/>
  <c r="F82" i="31"/>
  <c r="G82" i="31" s="1"/>
  <c r="R78" i="35"/>
  <c r="S78" i="35" s="1"/>
  <c r="R80" i="35"/>
  <c r="S80" i="35" s="1"/>
  <c r="R58" i="35"/>
  <c r="S58" i="35" s="1"/>
  <c r="F82" i="37"/>
  <c r="G82" i="37" s="1"/>
  <c r="F99" i="37"/>
  <c r="H99" i="37" s="1"/>
  <c r="F68" i="37"/>
  <c r="F84" i="31"/>
  <c r="G84" i="31" s="1"/>
  <c r="T69" i="36"/>
  <c r="S69" i="36"/>
  <c r="H82" i="33"/>
  <c r="G82" i="33"/>
  <c r="R76" i="34"/>
  <c r="R58" i="34"/>
  <c r="R98" i="34"/>
  <c r="R32" i="34"/>
  <c r="R52" i="34"/>
  <c r="R38" i="34"/>
  <c r="R36" i="34"/>
  <c r="R26" i="34"/>
  <c r="R96" i="34"/>
  <c r="R82" i="34"/>
  <c r="R35" i="34"/>
  <c r="R34" i="34"/>
  <c r="R61" i="34"/>
  <c r="R83" i="34"/>
  <c r="R92" i="34"/>
  <c r="T52" i="31"/>
  <c r="S41" i="36"/>
  <c r="R21" i="37" l="1"/>
  <c r="S21" i="37" s="1"/>
  <c r="R73" i="33"/>
  <c r="S73" i="33" s="1"/>
  <c r="R38" i="31"/>
  <c r="T38" i="31" s="1"/>
  <c r="R77" i="18"/>
  <c r="R83" i="31"/>
  <c r="S83" i="31" s="1"/>
  <c r="T99" i="35"/>
  <c r="G88" i="31"/>
  <c r="F63" i="32"/>
  <c r="F92" i="34"/>
  <c r="G92" i="34" s="1"/>
  <c r="G82" i="34"/>
  <c r="F85" i="32"/>
  <c r="F75" i="31"/>
  <c r="G75" i="31" s="1"/>
  <c r="T64" i="35"/>
  <c r="R51" i="33"/>
  <c r="S51" i="33" s="1"/>
  <c r="F42" i="31"/>
  <c r="H42" i="31" s="1"/>
  <c r="R93" i="33"/>
  <c r="T93" i="33" s="1"/>
  <c r="R94" i="33"/>
  <c r="S94" i="33" s="1"/>
  <c r="F61" i="34"/>
  <c r="G61" i="34" s="1"/>
  <c r="R42" i="18"/>
  <c r="T42" i="18" s="1"/>
  <c r="R48" i="18"/>
  <c r="S48" i="18" s="1"/>
  <c r="F39" i="32"/>
  <c r="F43" i="32"/>
  <c r="R22" i="37"/>
  <c r="S22" i="37" s="1"/>
  <c r="F48" i="35"/>
  <c r="G48" i="35" s="1"/>
  <c r="F41" i="32"/>
  <c r="R28" i="18"/>
  <c r="S28" i="18" s="1"/>
  <c r="R47" i="33"/>
  <c r="S47" i="33" s="1"/>
  <c r="R44" i="31"/>
  <c r="S44" i="31" s="1"/>
  <c r="R44" i="37"/>
  <c r="S44" i="37" s="1"/>
  <c r="F45" i="34"/>
  <c r="H45" i="34" s="1"/>
  <c r="R26" i="18"/>
  <c r="T26" i="18" s="1"/>
  <c r="F31" i="34"/>
  <c r="H31" i="34" s="1"/>
  <c r="R34" i="18"/>
  <c r="S34" i="18" s="1"/>
  <c r="F34" i="32"/>
  <c r="F21" i="34"/>
  <c r="G21" i="34" s="1"/>
  <c r="R22" i="31"/>
  <c r="T22" i="31" s="1"/>
  <c r="F25" i="34"/>
  <c r="H25" i="34" s="1"/>
  <c r="R21" i="18"/>
  <c r="T21" i="18" s="1"/>
  <c r="F19" i="32"/>
  <c r="S68" i="37"/>
  <c r="F73" i="34"/>
  <c r="G73" i="34" s="1"/>
  <c r="S35" i="33"/>
  <c r="R33" i="33"/>
  <c r="S33" i="33" s="1"/>
  <c r="R45" i="18"/>
  <c r="S45" i="18" s="1"/>
  <c r="T61" i="37"/>
  <c r="R57" i="33"/>
  <c r="T57" i="33" s="1"/>
  <c r="R49" i="33"/>
  <c r="S49" i="33" s="1"/>
  <c r="F50" i="32"/>
  <c r="S64" i="33"/>
  <c r="F48" i="32"/>
  <c r="R51" i="18"/>
  <c r="S51" i="18" s="1"/>
  <c r="R41" i="33"/>
  <c r="S41" i="33" s="1"/>
  <c r="R47" i="37"/>
  <c r="S47" i="37" s="1"/>
  <c r="G52" i="34"/>
  <c r="F50" i="34"/>
  <c r="H50" i="34" s="1"/>
  <c r="R55" i="18"/>
  <c r="T55" i="18" s="1"/>
  <c r="R54" i="18"/>
  <c r="S54" i="18" s="1"/>
  <c r="R32" i="37"/>
  <c r="T32" i="37" s="1"/>
  <c r="R63" i="31"/>
  <c r="S63" i="31" s="1"/>
  <c r="R62" i="33"/>
  <c r="T62" i="33" s="1"/>
  <c r="R85" i="37"/>
  <c r="S85" i="37" s="1"/>
  <c r="F28" i="32"/>
  <c r="F48" i="34"/>
  <c r="G48" i="34" s="1"/>
  <c r="F44" i="35"/>
  <c r="H44" i="35" s="1"/>
  <c r="R42" i="33"/>
  <c r="T42" i="33" s="1"/>
  <c r="R45" i="31"/>
  <c r="T45" i="31" s="1"/>
  <c r="F38" i="32"/>
  <c r="F38" i="35"/>
  <c r="G38" i="35" s="1"/>
  <c r="F32" i="35"/>
  <c r="H32" i="35" s="1"/>
  <c r="F44" i="32"/>
  <c r="R34" i="31"/>
  <c r="S34" i="31" s="1"/>
  <c r="F30" i="32"/>
  <c r="R34" i="33"/>
  <c r="S34" i="33" s="1"/>
  <c r="S36" i="35"/>
  <c r="R40" i="37"/>
  <c r="T40" i="37" s="1"/>
  <c r="S82" i="37"/>
  <c r="F96" i="33"/>
  <c r="H96" i="33" s="1"/>
  <c r="F53" i="31"/>
  <c r="H53" i="31" s="1"/>
  <c r="F87" i="36"/>
  <c r="H87" i="36" s="1"/>
  <c r="F80" i="31"/>
  <c r="H80" i="31" s="1"/>
  <c r="R69" i="31"/>
  <c r="S69" i="31" s="1"/>
  <c r="H35" i="34"/>
  <c r="G35" i="34"/>
  <c r="G68" i="34"/>
  <c r="H68" i="34"/>
  <c r="T77" i="18"/>
  <c r="H76" i="18"/>
  <c r="T86" i="31"/>
  <c r="R90" i="31"/>
  <c r="S90" i="31" s="1"/>
  <c r="T94" i="36"/>
  <c r="S88" i="18"/>
  <c r="T38" i="18"/>
  <c r="S69" i="18"/>
  <c r="T40" i="18"/>
  <c r="S83" i="18"/>
  <c r="S44" i="18"/>
  <c r="T97" i="36"/>
  <c r="T29" i="18"/>
  <c r="S31" i="18"/>
  <c r="G76" i="36"/>
  <c r="T54" i="31"/>
  <c r="T74" i="31"/>
  <c r="S78" i="31"/>
  <c r="S88" i="31"/>
  <c r="S62" i="18"/>
  <c r="T96" i="31"/>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H48" i="31" s="1"/>
  <c r="R23" i="33"/>
  <c r="S23" i="33" s="1"/>
  <c r="F73" i="32"/>
  <c r="R91" i="37"/>
  <c r="S91" i="37" s="1"/>
  <c r="F71" i="32"/>
  <c r="F27" i="37"/>
  <c r="G27" i="37" s="1"/>
  <c r="R83" i="37"/>
  <c r="R68" i="31"/>
  <c r="T68" i="31" s="1"/>
  <c r="R61" i="18"/>
  <c r="T61" i="18" s="1"/>
  <c r="T22" i="18"/>
  <c r="R81" i="31"/>
  <c r="T81" i="31" s="1"/>
  <c r="R79" i="31"/>
  <c r="S79" i="31" s="1"/>
  <c r="F57" i="32"/>
  <c r="R46" i="31"/>
  <c r="T46" i="31" s="1"/>
  <c r="R65" i="37"/>
  <c r="T65" i="37" s="1"/>
  <c r="F58" i="18"/>
  <c r="H58" i="18" s="1"/>
  <c r="R81" i="32"/>
  <c r="R55" i="37"/>
  <c r="T55" i="37" s="1"/>
  <c r="F56" i="32"/>
  <c r="R27" i="31"/>
  <c r="S27" i="31" s="1"/>
  <c r="G83" i="37"/>
  <c r="F22" i="36"/>
  <c r="H22" i="36" s="1"/>
  <c r="T76" i="37"/>
  <c r="F20" i="34"/>
  <c r="H20" i="34" s="1"/>
  <c r="R36" i="33"/>
  <c r="S36" i="33" s="1"/>
  <c r="F69" i="34"/>
  <c r="H69" i="34" s="1"/>
  <c r="S22" i="33"/>
  <c r="G68" i="18"/>
  <c r="F69" i="18"/>
  <c r="G69" i="18" s="1"/>
  <c r="F34" i="18"/>
  <c r="H34" i="18" s="1"/>
  <c r="R32" i="18"/>
  <c r="T32" i="18" s="1"/>
  <c r="F36" i="31"/>
  <c r="G36" i="31" s="1"/>
  <c r="F66" i="35"/>
  <c r="H66" i="35" s="1"/>
  <c r="F64" i="35"/>
  <c r="H64" i="35" s="1"/>
  <c r="T88" i="33"/>
  <c r="D33" i="38"/>
  <c r="G34" i="34"/>
  <c r="F61" i="18"/>
  <c r="G61" i="18" s="1"/>
  <c r="H36" i="33"/>
  <c r="G36" i="33"/>
  <c r="T84" i="33"/>
  <c r="S84" i="33"/>
  <c r="T40" i="33"/>
  <c r="F32" i="18"/>
  <c r="G32" i="18" s="1"/>
  <c r="F20" i="35"/>
  <c r="G20" i="35" s="1"/>
  <c r="I20" i="35" s="1"/>
  <c r="F26" i="32"/>
  <c r="F92" i="32"/>
  <c r="R27" i="18"/>
  <c r="S27" i="18" s="1"/>
  <c r="F83" i="34"/>
  <c r="G83" i="34" s="1"/>
  <c r="F19" i="34"/>
  <c r="H19" i="34" s="1"/>
  <c r="J19" i="34" s="1"/>
  <c r="K19" i="34" s="1"/>
  <c r="G17" i="17" s="1"/>
  <c r="S80" i="31"/>
  <c r="G76" i="37"/>
  <c r="E62" i="38"/>
  <c r="F34" i="31"/>
  <c r="H34" i="31" s="1"/>
  <c r="F43" i="34"/>
  <c r="H43" i="34" s="1"/>
  <c r="R99" i="18"/>
  <c r="S99" i="18" s="1"/>
  <c r="T54" i="36"/>
  <c r="F22" i="31"/>
  <c r="G22" i="31" s="1"/>
  <c r="F24" i="36"/>
  <c r="G24" i="36" s="1"/>
  <c r="F67" i="31"/>
  <c r="G67" i="31" s="1"/>
  <c r="D69" i="38"/>
  <c r="R58" i="18"/>
  <c r="T58" i="18" s="1"/>
  <c r="F32" i="32"/>
  <c r="F50" i="31"/>
  <c r="G50" i="31" s="1"/>
  <c r="F94" i="32"/>
  <c r="F58" i="37"/>
  <c r="H58" i="37" s="1"/>
  <c r="F22" i="35"/>
  <c r="H22" i="35" s="1"/>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T20" i="31"/>
  <c r="G68" i="36"/>
  <c r="E35" i="38"/>
  <c r="E51" i="38"/>
  <c r="S88" i="35"/>
  <c r="F32" i="31"/>
  <c r="G32" i="31" s="1"/>
  <c r="F88" i="36"/>
  <c r="G88" i="36" s="1"/>
  <c r="F20" i="36"/>
  <c r="G20" i="36" s="1"/>
  <c r="F53" i="18"/>
  <c r="H53" i="18" s="1"/>
  <c r="F22" i="37"/>
  <c r="G22" i="37" s="1"/>
  <c r="R20" i="18"/>
  <c r="S20" i="18" s="1"/>
  <c r="F20" i="32"/>
  <c r="R74" i="37"/>
  <c r="T74" i="37" s="1"/>
  <c r="F80" i="35"/>
  <c r="G80" i="35" s="1"/>
  <c r="F32" i="34"/>
  <c r="H32" i="34" s="1"/>
  <c r="F98" i="18"/>
  <c r="R60" i="33"/>
  <c r="T60" i="33" s="1"/>
  <c r="F74" i="34"/>
  <c r="F80" i="34"/>
  <c r="H80" i="34" s="1"/>
  <c r="F32" i="37"/>
  <c r="S28" i="33"/>
  <c r="T28" i="33"/>
  <c r="T84" i="37"/>
  <c r="S84" i="37"/>
  <c r="F92" i="40"/>
  <c r="D85" i="38"/>
  <c r="F83" i="35"/>
  <c r="S96" i="31"/>
  <c r="E92" i="38"/>
  <c r="T95" i="35"/>
  <c r="S53" i="31"/>
  <c r="H68" i="35"/>
  <c r="F59" i="36"/>
  <c r="H59" i="36" s="1"/>
  <c r="F83" i="33"/>
  <c r="G83" i="33" s="1"/>
  <c r="F87" i="33"/>
  <c r="G87" i="33" s="1"/>
  <c r="F58" i="32"/>
  <c r="S58" i="37"/>
  <c r="T58" i="37"/>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52" i="33"/>
  <c r="S74" i="31"/>
  <c r="T72" i="33"/>
  <c r="F97" i="31"/>
  <c r="H97" i="31" s="1"/>
  <c r="F19" i="36"/>
  <c r="G19" i="36" s="1"/>
  <c r="I19" i="36" s="1"/>
  <c r="F84" i="18"/>
  <c r="G84" i="18" s="1"/>
  <c r="F74" i="36"/>
  <c r="H74" i="36" s="1"/>
  <c r="S54" i="37"/>
  <c r="D26" i="38"/>
  <c r="S93" i="33"/>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23" i="18"/>
  <c r="H23" i="18" s="1"/>
  <c r="F90" i="40"/>
  <c r="D83" i="38"/>
  <c r="F98" i="31"/>
  <c r="H98" i="31" s="1"/>
  <c r="F22" i="18"/>
  <c r="G22" i="18" s="1"/>
  <c r="F98" i="40"/>
  <c r="F80" i="33"/>
  <c r="H80" i="33" s="1"/>
  <c r="E33" i="38"/>
  <c r="F40" i="34"/>
  <c r="G40" i="34" s="1"/>
  <c r="F62" i="40"/>
  <c r="D55" i="38"/>
  <c r="F50" i="37"/>
  <c r="H50" i="37" s="1"/>
  <c r="H61" i="35"/>
  <c r="G61" i="35"/>
  <c r="H53" i="35"/>
  <c r="G53" i="35"/>
  <c r="S90" i="33"/>
  <c r="E57" i="38"/>
  <c r="R66" i="31"/>
  <c r="T66" i="31" s="1"/>
  <c r="F26" i="18"/>
  <c r="G26" i="18" s="1"/>
  <c r="E31" i="38"/>
  <c r="G61" i="33"/>
  <c r="F94" i="36"/>
  <c r="G94" i="36" s="1"/>
  <c r="F79" i="36"/>
  <c r="H79" i="36" s="1"/>
  <c r="F26" i="31"/>
  <c r="H26" i="31" s="1"/>
  <c r="F93" i="31"/>
  <c r="G93" i="31" s="1"/>
  <c r="F48" i="40"/>
  <c r="E41" i="38"/>
  <c r="F44" i="40"/>
  <c r="D37" i="38"/>
  <c r="F26" i="37"/>
  <c r="G26" i="37" s="1"/>
  <c r="F26" i="36"/>
  <c r="G26" i="36" s="1"/>
  <c r="H36" i="34"/>
  <c r="T62" i="31"/>
  <c r="S62" i="31"/>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S96" i="33"/>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H76" i="36"/>
  <c r="T48" i="35"/>
  <c r="E20" i="38"/>
  <c r="E1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F86" i="18"/>
  <c r="H86" i="18" s="1"/>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H26" i="33"/>
  <c r="H38" i="34"/>
  <c r="H82" i="31"/>
  <c r="G52" i="37"/>
  <c r="H98" i="34"/>
  <c r="G98" i="34"/>
  <c r="H50" i="18"/>
  <c r="G50" i="18"/>
  <c r="T88" i="31"/>
  <c r="T51" i="33"/>
  <c r="S86" i="33"/>
  <c r="T37" i="35"/>
  <c r="T69" i="18"/>
  <c r="S54" i="31"/>
  <c r="E83" i="38"/>
  <c r="S53" i="35"/>
  <c r="H51" i="31"/>
  <c r="F45" i="18"/>
  <c r="G45" i="18" s="1"/>
  <c r="S55" i="37"/>
  <c r="F98" i="36"/>
  <c r="H98" i="36" s="1"/>
  <c r="F84" i="36"/>
  <c r="H84" i="36" s="1"/>
  <c r="D82" i="38"/>
  <c r="D17" i="38"/>
  <c r="F65" i="18"/>
  <c r="G65" i="18" s="1"/>
  <c r="F97" i="37"/>
  <c r="G97" i="37" s="1"/>
  <c r="R26" i="31"/>
  <c r="T26" i="31" s="1"/>
  <c r="F60" i="37"/>
  <c r="H60" i="37" s="1"/>
  <c r="F54" i="33"/>
  <c r="H54" i="33" s="1"/>
  <c r="F50" i="40"/>
  <c r="D43" i="38"/>
  <c r="F80" i="40"/>
  <c r="D73" i="38"/>
  <c r="F64" i="33"/>
  <c r="S78" i="33"/>
  <c r="E73" i="38"/>
  <c r="H62" i="35"/>
  <c r="T93" i="37"/>
  <c r="F48" i="36"/>
  <c r="H48" i="36" s="1"/>
  <c r="F45" i="36"/>
  <c r="G45" i="36" s="1"/>
  <c r="F33" i="31"/>
  <c r="G33" i="31" s="1"/>
  <c r="F94" i="18"/>
  <c r="G94" i="18" s="1"/>
  <c r="F37" i="31"/>
  <c r="G37" i="31" s="1"/>
  <c r="F50" i="35"/>
  <c r="G50" i="35" s="1"/>
  <c r="F26" i="34"/>
  <c r="G26" i="34" s="1"/>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G56" i="34"/>
  <c r="R27" i="37"/>
  <c r="S27" i="37" s="1"/>
  <c r="F98" i="35"/>
  <c r="H98" i="35" s="1"/>
  <c r="F90" i="33"/>
  <c r="F58" i="33"/>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F52" i="31"/>
  <c r="G52" i="31" s="1"/>
  <c r="F84" i="35"/>
  <c r="F66" i="36"/>
  <c r="F40" i="36"/>
  <c r="H40" i="36" s="1"/>
  <c r="S83" i="33"/>
  <c r="T50" i="37"/>
  <c r="S36" i="31"/>
  <c r="T36" i="31"/>
  <c r="F55" i="18"/>
  <c r="H55" i="18" s="1"/>
  <c r="F77" i="18"/>
  <c r="G77" i="18" s="1"/>
  <c r="F93" i="18"/>
  <c r="G93" i="18" s="1"/>
  <c r="T69" i="37"/>
  <c r="D31" i="38"/>
  <c r="F38" i="31"/>
  <c r="H38" i="31" s="1"/>
  <c r="G87" i="35"/>
  <c r="H87" i="35"/>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H62" i="37"/>
  <c r="T29" i="35"/>
  <c r="H83" i="31"/>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76" i="38"/>
  <c r="D56" i="38"/>
  <c r="T31" i="37"/>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T85" i="37"/>
  <c r="R75" i="31"/>
  <c r="T75" i="31" s="1"/>
  <c r="F91" i="40"/>
  <c r="F65" i="36"/>
  <c r="G65" i="36" s="1"/>
  <c r="F47" i="36"/>
  <c r="G47" i="36" s="1"/>
  <c r="F45" i="35"/>
  <c r="H45" i="35" s="1"/>
  <c r="F43" i="33"/>
  <c r="F95" i="40"/>
  <c r="D88" i="38"/>
  <c r="F37" i="40"/>
  <c r="F55" i="31"/>
  <c r="G55" i="31" s="1"/>
  <c r="D48" i="38"/>
  <c r="F71" i="40"/>
  <c r="D64" i="38"/>
  <c r="F77" i="35"/>
  <c r="G77" i="35" s="1"/>
  <c r="F77" i="36"/>
  <c r="G77" i="36" s="1"/>
  <c r="F88" i="18"/>
  <c r="F94" i="34"/>
  <c r="F30" i="33"/>
  <c r="F70" i="36"/>
  <c r="H70" i="36" s="1"/>
  <c r="F74" i="40"/>
  <c r="D67" i="38"/>
  <c r="F60" i="31"/>
  <c r="H60" i="31" s="1"/>
  <c r="D53" i="38"/>
  <c r="F78" i="35"/>
  <c r="F56" i="40"/>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S57" i="33"/>
  <c r="T65" i="33"/>
  <c r="T75" i="35"/>
  <c r="E39" i="38"/>
  <c r="S70" i="35"/>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H53" i="37"/>
  <c r="G90" i="34"/>
  <c r="T39" i="36"/>
  <c r="S46" i="35"/>
  <c r="E24" i="38"/>
  <c r="E36" i="38"/>
  <c r="F23" i="37"/>
  <c r="H23" i="37" s="1"/>
  <c r="F23" i="36"/>
  <c r="G23" i="36" s="1"/>
  <c r="F29" i="36"/>
  <c r="G29" i="36" s="1"/>
  <c r="D29" i="38"/>
  <c r="F91" i="34"/>
  <c r="G91" i="34" s="1"/>
  <c r="F54" i="32"/>
  <c r="R51" i="31"/>
  <c r="T51" i="31" s="1"/>
  <c r="T36" i="37"/>
  <c r="S36" i="37"/>
  <c r="F47" i="31"/>
  <c r="F25" i="31"/>
  <c r="H25" i="31" s="1"/>
  <c r="F71" i="18"/>
  <c r="G71" i="18" s="1"/>
  <c r="F46" i="31"/>
  <c r="G46" i="31" s="1"/>
  <c r="F54" i="35"/>
  <c r="S66" i="35"/>
  <c r="T66" i="35"/>
  <c r="F28" i="36"/>
  <c r="F28" i="33"/>
  <c r="D79" i="38"/>
  <c r="F86" i="31"/>
  <c r="G35" i="35"/>
  <c r="H35" i="35"/>
  <c r="F81" i="37"/>
  <c r="G81" i="37" s="1"/>
  <c r="F81" i="36"/>
  <c r="G81" i="36" s="1"/>
  <c r="F67" i="36"/>
  <c r="G67" i="36" s="1"/>
  <c r="F57" i="37"/>
  <c r="F73" i="37"/>
  <c r="D89" i="38"/>
  <c r="D38" i="38"/>
  <c r="D50" i="38"/>
  <c r="S31" i="33"/>
  <c r="E14" i="38"/>
  <c r="S71" i="37"/>
  <c r="F21" i="36"/>
  <c r="G21" i="36" s="1"/>
  <c r="F85" i="37"/>
  <c r="T81" i="35"/>
  <c r="S81" i="35"/>
  <c r="F46" i="37"/>
  <c r="H46" i="37" s="1"/>
  <c r="F31" i="18"/>
  <c r="G31" i="18" s="1"/>
  <c r="H72" i="34"/>
  <c r="F85" i="40"/>
  <c r="E78" i="38"/>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G66" i="35"/>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T21" i="37"/>
  <c r="G27" i="34"/>
  <c r="H27" i="34"/>
  <c r="T43" i="33"/>
  <c r="T67" i="37"/>
  <c r="R75" i="18"/>
  <c r="S75" i="18" s="1"/>
  <c r="S41" i="35"/>
  <c r="T78" i="35"/>
  <c r="G96" i="31"/>
  <c r="T37" i="33"/>
  <c r="H92" i="37"/>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S33" i="31"/>
  <c r="T33" i="31"/>
  <c r="S31" i="31"/>
  <c r="T31" i="31"/>
  <c r="G93" i="34"/>
  <c r="H93" i="34"/>
  <c r="T59" i="31"/>
  <c r="S59" i="31"/>
  <c r="H81" i="34"/>
  <c r="S81" i="31"/>
  <c r="H57" i="35"/>
  <c r="G57" i="35"/>
  <c r="T44" i="33"/>
  <c r="S44" i="33"/>
  <c r="H85" i="34"/>
  <c r="G85" i="34"/>
  <c r="S41" i="31"/>
  <c r="T41" i="31"/>
  <c r="S86" i="31"/>
  <c r="T78" i="31"/>
  <c r="R63" i="32"/>
  <c r="R93" i="32"/>
  <c r="R74" i="32"/>
  <c r="T56" i="36"/>
  <c r="S78" i="36"/>
  <c r="S64" i="36"/>
  <c r="S34" i="36"/>
  <c r="T46" i="36"/>
  <c r="R96" i="32"/>
  <c r="R90" i="32"/>
  <c r="R68" i="32"/>
  <c r="R85" i="32"/>
  <c r="R49" i="32"/>
  <c r="T32" i="36"/>
  <c r="T50" i="36"/>
  <c r="S89" i="36"/>
  <c r="H84" i="34"/>
  <c r="G84" i="34"/>
  <c r="F25" i="33"/>
  <c r="F59" i="40"/>
  <c r="F59" i="18"/>
  <c r="F81" i="33"/>
  <c r="H67" i="34"/>
  <c r="G67" i="34"/>
  <c r="F79" i="33"/>
  <c r="F75" i="18"/>
  <c r="S48" i="37"/>
  <c r="T48" i="37"/>
  <c r="H42" i="34"/>
  <c r="G42" i="34"/>
  <c r="F42" i="37"/>
  <c r="F42" i="33"/>
  <c r="R46" i="33"/>
  <c r="F29" i="33"/>
  <c r="H73" i="34"/>
  <c r="F97" i="18"/>
  <c r="R97" i="33"/>
  <c r="G58" i="34"/>
  <c r="H58" i="34"/>
  <c r="F75" i="35"/>
  <c r="R75" i="33"/>
  <c r="R67" i="33"/>
  <c r="R57" i="18"/>
  <c r="G33" i="34"/>
  <c r="H33" i="34"/>
  <c r="F51" i="33"/>
  <c r="F51" i="18"/>
  <c r="H51" i="18" s="1"/>
  <c r="R85" i="33"/>
  <c r="F49" i="33"/>
  <c r="F45" i="33"/>
  <c r="F43" i="18"/>
  <c r="G43" i="18" s="1"/>
  <c r="F41" i="33"/>
  <c r="F41" i="18"/>
  <c r="G41" i="18" s="1"/>
  <c r="F31" i="37"/>
  <c r="F95" i="33"/>
  <c r="F37" i="33"/>
  <c r="G89" i="34"/>
  <c r="H89" i="34"/>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T83" i="31"/>
  <c r="S61" i="31"/>
  <c r="T61" i="31"/>
  <c r="G87" i="36"/>
  <c r="H44" i="36"/>
  <c r="H3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86" i="18"/>
  <c r="S97" i="18"/>
  <c r="S55" i="18"/>
  <c r="G59" i="36"/>
  <c r="G86" i="36"/>
  <c r="H86" i="36"/>
  <c r="H19" i="36"/>
  <c r="J19" i="36" s="1"/>
  <c r="K19" i="36" s="1"/>
  <c r="I17" i="17" s="1"/>
  <c r="S43" i="35"/>
  <c r="T43" i="35"/>
  <c r="T97" i="35"/>
  <c r="S97" i="35"/>
  <c r="T40" i="35"/>
  <c r="S40" i="35"/>
  <c r="G52" i="18"/>
  <c r="H52" i="18"/>
  <c r="G83"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91" i="18"/>
  <c r="S82" i="18"/>
  <c r="G64" i="37"/>
  <c r="T52" i="18"/>
  <c r="S35" i="18"/>
  <c r="T56" i="35"/>
  <c r="G80" i="31"/>
  <c r="T88" i="18"/>
  <c r="G36" i="18"/>
  <c r="S84" i="18"/>
  <c r="S29" i="18"/>
  <c r="T68" i="18"/>
  <c r="G54" i="31"/>
  <c r="H52" i="31"/>
  <c r="G76" i="31"/>
  <c r="E90" i="38"/>
  <c r="E45" i="38"/>
  <c r="T49" i="35"/>
  <c r="S50" i="35"/>
  <c r="S36" i="18"/>
  <c r="S56" i="36"/>
  <c r="T78" i="36"/>
  <c r="T64" i="36"/>
  <c r="T34" i="36"/>
  <c r="T74" i="36"/>
  <c r="T33" i="36"/>
  <c r="D20" i="38"/>
  <c r="D25" i="38"/>
  <c r="D28" i="38"/>
  <c r="D13" i="38"/>
  <c r="D30" i="38"/>
  <c r="D70" i="38"/>
  <c r="S38" i="36"/>
  <c r="S50" i="36"/>
  <c r="T89" i="36"/>
  <c r="T74" i="35"/>
  <c r="S74" i="35"/>
  <c r="T35" i="31"/>
  <c r="S35" i="31"/>
  <c r="T21" i="31"/>
  <c r="S21" i="31"/>
  <c r="G96" i="36"/>
  <c r="H96" i="36"/>
  <c r="H94" i="36"/>
  <c r="G99" i="36"/>
  <c r="H99" i="36"/>
  <c r="T82" i="35"/>
  <c r="S82" i="35"/>
  <c r="S65" i="35"/>
  <c r="T65" i="35"/>
  <c r="S38" i="35"/>
  <c r="T38" i="35"/>
  <c r="T39" i="35"/>
  <c r="S39" i="35"/>
  <c r="G84" i="37"/>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G84" i="36"/>
  <c r="T31" i="35"/>
  <c r="S31" i="35"/>
  <c r="S26" i="35"/>
  <c r="T26" i="35"/>
  <c r="S55" i="35"/>
  <c r="T55" i="35"/>
  <c r="G60" i="37"/>
  <c r="S98" i="40"/>
  <c r="S93" i="40"/>
  <c r="T95" i="40"/>
  <c r="T99" i="40"/>
  <c r="T86" i="35"/>
  <c r="S86" i="35"/>
  <c r="S34" i="35"/>
  <c r="T34" i="35"/>
  <c r="S70" i="31"/>
  <c r="T70" i="31"/>
  <c r="S48" i="31"/>
  <c r="T48"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8" i="18"/>
  <c r="G98" i="18"/>
  <c r="G86" i="18"/>
  <c r="H99" i="18"/>
  <c r="G99" i="18"/>
  <c r="K9" i="40"/>
  <c r="K12" i="40"/>
  <c r="K10" i="40"/>
  <c r="G72" i="31"/>
  <c r="D87" i="38"/>
  <c r="S89" i="18"/>
  <c r="T79" i="18"/>
  <c r="S67" i="18"/>
  <c r="S73" i="18"/>
  <c r="S87" i="18"/>
  <c r="T76" i="18"/>
  <c r="S53" i="18"/>
  <c r="S52" i="18"/>
  <c r="T35" i="18"/>
  <c r="S77" i="18"/>
  <c r="S80" i="18"/>
  <c r="T31" i="18"/>
  <c r="H75" i="31"/>
  <c r="E71" i="38"/>
  <c r="T36"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83" i="34" l="1"/>
  <c r="G96" i="33"/>
  <c r="G50" i="34"/>
  <c r="G78" i="36"/>
  <c r="G48" i="36"/>
  <c r="H67" i="31"/>
  <c r="G22" i="36"/>
  <c r="G42" i="31"/>
  <c r="G34" i="36"/>
  <c r="H69" i="18"/>
  <c r="H94" i="37"/>
  <c r="G45" i="34"/>
  <c r="T54" i="18"/>
  <c r="H61" i="18"/>
  <c r="G70" i="18"/>
  <c r="T60" i="18"/>
  <c r="G64" i="35"/>
  <c r="S98" i="18"/>
  <c r="S38" i="31"/>
  <c r="G60" i="18"/>
  <c r="T94" i="33"/>
  <c r="T63" i="31"/>
  <c r="S61" i="18"/>
  <c r="G58" i="18"/>
  <c r="S42" i="18"/>
  <c r="T90" i="31"/>
  <c r="T69" i="31"/>
  <c r="S72" i="18"/>
  <c r="H99" i="34"/>
  <c r="H63" i="18"/>
  <c r="G55" i="18"/>
  <c r="S68" i="31"/>
  <c r="H65" i="18"/>
  <c r="D59" i="38"/>
  <c r="T48" i="18"/>
  <c r="S26" i="18"/>
  <c r="T49" i="33"/>
  <c r="T22" i="37"/>
  <c r="T28" i="18"/>
  <c r="T34" i="31"/>
  <c r="G43" i="34"/>
  <c r="H48" i="35"/>
  <c r="H21" i="34"/>
  <c r="G48" i="31"/>
  <c r="T44" i="31"/>
  <c r="T33" i="33"/>
  <c r="T44" i="37"/>
  <c r="S46" i="31"/>
  <c r="S40" i="37"/>
  <c r="T45" i="18"/>
  <c r="G31" i="34"/>
  <c r="T47" i="33"/>
  <c r="T41" i="33"/>
  <c r="T47" i="37"/>
  <c r="T34" i="18"/>
  <c r="S42" i="33"/>
  <c r="G44" i="35"/>
  <c r="J20" i="31"/>
  <c r="K20" i="31" s="1"/>
  <c r="D18" i="17" s="1"/>
  <c r="G32" i="35"/>
  <c r="G34" i="18"/>
  <c r="H38" i="37"/>
  <c r="S32" i="18"/>
  <c r="G20" i="34"/>
  <c r="H22" i="34"/>
  <c r="S21" i="18"/>
  <c r="H38" i="35"/>
  <c r="G25" i="34"/>
  <c r="T24" i="37"/>
  <c r="S22" i="31"/>
  <c r="T27" i="31"/>
  <c r="T23" i="33"/>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K13" i="38"/>
  <c r="I20" i="34"/>
  <c r="I21" i="34" s="1"/>
  <c r="I22" i="34" s="1"/>
  <c r="J23" i="34" s="1"/>
  <c r="K23" i="34" s="1"/>
  <c r="G21" i="17"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J22" i="34"/>
  <c r="L15"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4" l="1"/>
  <c r="G20" i="17" s="1"/>
  <c r="J21" i="34"/>
  <c r="L14" i="38" s="1"/>
  <c r="L17" i="17"/>
  <c r="E12" i="28" s="1"/>
  <c r="M12" i="38" s="1"/>
  <c r="K22" i="31"/>
  <c r="D20" i="17" s="1"/>
  <c r="K20" i="34"/>
  <c r="G18" i="17" s="1"/>
  <c r="L16" i="38"/>
  <c r="I23" i="34"/>
  <c r="J24" i="34" s="1"/>
  <c r="K24" i="34" s="1"/>
  <c r="G22"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V22" i="36"/>
  <c r="W22" i="36" s="1"/>
  <c r="Z20" i="17" s="1"/>
  <c r="U22" i="36"/>
  <c r="J23" i="35"/>
  <c r="K23" i="35" s="1"/>
  <c r="E21" i="17" s="1"/>
  <c r="I23" i="35"/>
  <c r="I22" i="40"/>
  <c r="I21" i="32"/>
  <c r="J23" i="37"/>
  <c r="K23" i="37" s="1"/>
  <c r="J21" i="17" s="1"/>
  <c r="I23" i="37"/>
  <c r="K21" i="34" l="1"/>
  <c r="G19" i="17" s="1"/>
  <c r="L19" i="17" s="1"/>
  <c r="O19" i="17" s="1"/>
  <c r="O17" i="17"/>
  <c r="L17" i="38"/>
  <c r="L18" i="17"/>
  <c r="E13" i="28" s="1"/>
  <c r="M13" i="38" s="1"/>
  <c r="I24" i="34"/>
  <c r="J25" i="34" s="1"/>
  <c r="K25" i="34" s="1"/>
  <c r="G23"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O18" i="17" l="1"/>
  <c r="L18" i="38"/>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J26" i="34"/>
  <c r="K26" i="34" s="1"/>
  <c r="G24" i="17" s="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l="1"/>
  <c r="K29" i="36" s="1"/>
  <c r="I27" i="17" s="1"/>
  <c r="I29" i="34"/>
  <c r="J30" i="34"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30" i="34" l="1"/>
  <c r="J31" i="34" s="1"/>
  <c r="B30" i="35"/>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I31" i="34" l="1"/>
  <c r="AC25" i="17"/>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<sst xmlns="http://schemas.openxmlformats.org/spreadsheetml/2006/main" count="1446" uniqueCount="343">
  <si>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</si>
  <si>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</si>
  <si>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</si>
  <si>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</si>
  <si>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</si>
  <si>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</si>
  <si>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</si>
  <si>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</si>
  <si>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</si>
  <si>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</si>
  <si>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</si>
  <si>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</si>
  <si>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</si>
  <si>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</si>
  <si>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</si>
  <si>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</si>
  <si>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</si>
  <si>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</si>
  <si>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</si>
  <si>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</si>
  <si>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</si>
  <si>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</si>
  <si>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</si>
  <si>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</si>
  <si>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</si>
  <si>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</si>
  <si>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</si>
  <si>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</si>
  <si>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</si>
  <si>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</si>
  <si>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</si>
  <si>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</si>
  <si>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</si>
  <si>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</si>
  <si>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</si>
  <si>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</si>
  <si>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</si>
  <si>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</si>
  <si>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</si>
  <si>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</si>
  <si>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</si>
  <si>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</si>
  <si>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</si>
  <si>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</si>
  <si>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</si>
  <si>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</si>
  <si>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</si>
  <si>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</si>
  <si>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</si>
  <si>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</si>
  <si>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</si>
  <si>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</si>
  <si>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</si>
  <si>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</si>
  <si>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</si>
  <si>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</si>
  <si>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</si>
  <si>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</si>
  <si>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</si>
  <si>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</si>
  <si>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</si>
  <si>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</si>
  <si>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</si>
  <si>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</si>
  <si>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</si>
  <si>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</si>
  <si>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</si>
  <si>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</si>
  <si>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</si>
  <si>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</si>
  <si>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</si>
  <si>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</si>
  <si>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</si>
  <si>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</si>
  <si>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</si>
  <si>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</si>
  <si>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</si>
  <si>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</si>
  <si>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</si>
  <si>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</si>
  <si>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</si>
  <si>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</si>
  <si>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</si>
  <si>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</si>
  <si>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</si>
  <si>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</si>
  <si>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</si>
  <si>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</si>
  <si>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</si>
  <si>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</si>
  <si>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</si>
  <si>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</si>
  <si>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</si>
  <si>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</si>
  <si>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</si>
  <si>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</si>
  <si>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</si>
  <si>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</si>
  <si>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</si>
  <si>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</si>
  <si>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</si>
  <si>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</si>
  <si>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</si>
  <si>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</si>
  <si>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</si>
  <si>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</si>
  <si>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</si>
  <si>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</si>
  <si>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</si>
  <si>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</si>
  <si>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</si>
  <si>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</si>
  <si>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</si>
  <si>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</si>
  <si>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</si>
  <si>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</si>
  <si>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</si>
  <si>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</si>
  <si>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</si>
  <si>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</si>
  <si>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</si>
  <si>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</si>
  <si>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</si>
  <si>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</si>
  <si>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</si>
  <si>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</si>
  <si>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</si>
  <si>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</si>
  <si>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</si>
  <si>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</si>
  <si>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</si>
  <si>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</si>
  <si>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</si>
  <si>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</si>
  <si>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</si>
  <si>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</si>
  <si>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</si>
  <si>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</si>
  <si>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</si>
  <si>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</si>
  <si>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</si>
  <si>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</si>
  <si>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</si>
  <si>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</si>
  <si>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</si>
  <si>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</si>
  <si>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</si>
  <si>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</si>
  <si>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</si>
  <si>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</si>
  <si>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</si>
  <si>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</si>
  <si>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</si>
  <si>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</si>
  <si>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</si>
  <si>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</si>
  <si>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</si>
  <si>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</si>
  <si>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</si>
  <si>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</si>
  <si>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</si>
  <si>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</si>
  <si>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</si>
  <si>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</si>
  <si>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</si>
  <si>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</si>
  <si>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</si>
  <si>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</si>
  <si>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</si>
  <si>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</si>
  <si>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</si>
  <si>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</si>
  <si>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</si>
  <si>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</si>
  <si>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</si>
  <si>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</si>
  <si>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</si>
  <si>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</si>
  <si>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</si>
  <si>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</si>
  <si>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</si>
  <si>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</si>
  <si>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</si>
  <si>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</si>
  <si>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</si>
  <si>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</si>
  <si>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</si>
  <si>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</si>
  <si>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</si>
  <si>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</si>
  <si>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</si>
  <si>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</si>
  <si>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</si>
  <si>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</si>
  <si>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</si>
  <si>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</si>
  <si>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</si>
  <si>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</si>
  <si>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</si>
  <si>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</si>
  <si>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</si>
  <si>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</si>
  <si>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</si>
  <si>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</si>
  <si>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</si>
  <si>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</si>
  <si>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</si>
  <si>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</si>
  <si>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</si>
  <si>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</si>
  <si>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</si>
  <si>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</si>
  <si>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</si>
  <si>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</si>
  <si>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</si>
  <si>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</si>
  <si>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</si>
  <si>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</si>
  <si>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</si>
  <si>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</si>
  <si>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</si>
  <si>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</si>
  <si>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</si>
  <si>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</si>
  <si>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</si>
  <si>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</si>
  <si>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</si>
  <si>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</si>
  <si>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</si>
  <si>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</si>
  <si>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</si>
  <si>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</si>
  <si>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</si>
  <si>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</si>
  <si>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</si>
  <si>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</si>
  <si>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</si>
  <si>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</si>
  <si>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</si>
  <si>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</si>
  <si>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</si>
  <si>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</si>
  <si>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</si>
  <si>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</si>
  <si>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</si>
  <si>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</si>
  <si>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</si>
  <si>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</si>
  <si>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</si>
  <si>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</si>
  <si>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</si>
  <si>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</si>
  <si>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</si>
  <si>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</si>
  <si>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</si>
  <si>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</si>
  <si>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</si>
  <si>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</si>
  <si>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</si>
  <si>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</si>
  <si>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</si>
  <si>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</si>
  <si>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</si>
  <si>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</si>
  <si>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</si>
  <si>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</si>
  <si>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</si>
  <si>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</si>
  <si>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</si>
  <si>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</si>
  <si>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</si>
  <si>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</si>
  <si>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</si>
  <si>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</si>
  <si>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</si>
  <si>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</si>
  <si>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</si>
  <si>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</si>
  <si>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</si>
  <si>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</si>
  <si>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</si>
  <si>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</si>
  <si>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</si>
  <si>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</si>
  <si>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</si>
  <si>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</si>
  <si>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</si>
  <si>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</si>
  <si>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</si>
  <si>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</si>
  <si>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</si>
  <si>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</si>
  <si>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</si>
  <si>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</si>
  <si>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</si>
  <si>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</si>
  <si>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</si>
  <si>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</si>
  <si>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</si>
  <si>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</si>
  <si>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</si>
  <si>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</si>
  <si>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</si>
  <si>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</si>
  <si>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</si>
  <si>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</si>
  <si>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</si>
  <si>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</si>
  <si>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</si>
  <si>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</si>
  <si>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</si>
  <si>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</si>
  <si>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</si>
  <si>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</si>
  <si>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</si>
  <si>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</si>
  <si>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</si>
  <si>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</si>
  <si>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</si>
  <si>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</si>
  <si>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</si>
  <si>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</si>
  <si>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</si>
  <si>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</si>
  <si>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</si>
  <si>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</si>
  <si>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</si>
  <si>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</si>
  <si>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</si>
  <si>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</si>
  <si>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</si>
  <si>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</si>
  <si>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</si>
  <si>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</si>
  <si>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</si>
  <si>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</si>
  <si>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</si>
  <si>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</si>
  <si>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</si>
  <si>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</si>
  <si>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</si>
  <si>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</si>
  <si>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Paser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</si>
</sst>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7">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
      <sz val="10"/>
      <name val="Arial"/>
    </font>
  </fonts>
  <fills count="2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
      <patternFill patternType="solid">
        <fgColor theme="8" tint="0.39997558519241921"/>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6" fillId="0" borderId="0" applyFont="0" applyFill="0" applyBorder="0" applyAlignment="0" applyProtection="0"/>
  </cellStyleXfs>
  <cellXfs count="875">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7"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10" fontId="1" fillId="14" borderId="0" xfId="2" applyNumberFormat="1" applyFont="1" applyFill="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35"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2" fontId="0" fillId="0" borderId="20" xfId="0" applyNumberFormat="1" applyFill="1" applyBorder="1" applyAlignment="1">
      <alignment vertical="center"/>
    </xf>
    <xf numFmtId="0" fontId="0" fillId="0" borderId="0" xfId="0" applyFill="1" applyAlignment="1">
      <alignment vertical="center"/>
    </xf>
    <xf numFmtId="9" fontId="0" fillId="24" borderId="29" xfId="2" applyFont="1" applyFill="1" applyBorder="1" applyAlignment="1" applyProtection="1">
      <alignment horizontal="center" vertical="center" wrapText="1"/>
      <protection locked="0"/>
    </xf>
    <xf numFmtId="9" fontId="0" fillId="24" borderId="30" xfId="2" applyFont="1" applyFill="1" applyBorder="1" applyAlignment="1" applyProtection="1">
      <alignment horizontal="center" vertical="center" wrapText="1"/>
      <protection locked="0"/>
    </xf>
    <xf numFmtId="43" fontId="1" fillId="0" borderId="56" xfId="4" applyFont="1" applyFill="1" applyBorder="1" applyAlignment="1">
      <alignment vertical="center"/>
    </xf>
    <xf numFmtId="43" fontId="1" fillId="0" borderId="51" xfId="4" applyFont="1" applyFill="1" applyBorder="1" applyAlignment="1">
      <alignment vertical="center"/>
    </xf>
    <xf numFmtId="43" fontId="1" fillId="0" borderId="25" xfId="4" applyFont="1" applyFill="1" applyBorder="1" applyAlignment="1">
      <alignment vertical="center"/>
    </xf>
    <xf numFmtId="43" fontId="1" fillId="0" borderId="3" xfId="4" applyFont="1" applyFill="1" applyBorder="1" applyAlignment="1">
      <alignment vertical="center"/>
    </xf>
    <xf numFmtId="43" fontId="1" fillId="0" borderId="47" xfId="4" applyFont="1" applyFill="1" applyBorder="1" applyAlignment="1">
      <alignment vertical="center"/>
    </xf>
    <xf numFmtId="43" fontId="1" fillId="0" borderId="25" xfId="4" applyFont="1" applyFill="1" applyBorder="1" applyAlignment="1" applyProtection="1">
      <alignment vertical="center"/>
    </xf>
    <xf numFmtId="43" fontId="1" fillId="11" borderId="0" xfId="4" applyFont="1" applyFill="1" applyBorder="1" applyAlignment="1">
      <alignment vertical="center"/>
    </xf>
    <xf numFmtId="43" fontId="1" fillId="8" borderId="25" xfId="4" applyFont="1" applyFill="1" applyBorder="1" applyAlignment="1">
      <alignment vertical="center"/>
    </xf>
    <xf numFmtId="43" fontId="1" fillId="0" borderId="43" xfId="4" applyFont="1" applyFill="1" applyBorder="1" applyAlignment="1">
      <alignment vertical="center"/>
    </xf>
    <xf numFmtId="43" fontId="1" fillId="0" borderId="30" xfId="4" applyFont="1" applyFill="1" applyBorder="1" applyAlignment="1">
      <alignment vertical="center"/>
    </xf>
    <xf numFmtId="43" fontId="1" fillId="0" borderId="1" xfId="4" applyFont="1" applyFill="1" applyBorder="1" applyAlignment="1">
      <alignment vertical="center"/>
    </xf>
    <xf numFmtId="43" fontId="1" fillId="0" borderId="48" xfId="4" applyFont="1" applyFill="1" applyBorder="1" applyAlignment="1">
      <alignment vertical="center"/>
    </xf>
    <xf numFmtId="43" fontId="1" fillId="0" borderId="1" xfId="4" applyFont="1" applyFill="1" applyBorder="1" applyAlignment="1" applyProtection="1">
      <alignment vertical="center"/>
    </xf>
    <xf numFmtId="43" fontId="1" fillId="8" borderId="1" xfId="4"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Paser/PASE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ASER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C30">
            <v>16.518126240000001</v>
          </cell>
        </row>
        <row r="31">
          <cell r="C31">
            <v>16.859325779999999</v>
          </cell>
        </row>
        <row r="32">
          <cell r="C32">
            <v>10.475288208000002</v>
          </cell>
        </row>
        <row r="33">
          <cell r="C33">
            <v>10.65485718</v>
          </cell>
        </row>
        <row r="34">
          <cell r="C34">
            <v>10.588774811999999</v>
          </cell>
        </row>
        <row r="35">
          <cell r="C35">
            <v>10.926892152000001</v>
          </cell>
        </row>
        <row r="36">
          <cell r="C36">
            <v>11.043522599999999</v>
          </cell>
        </row>
        <row r="37">
          <cell r="C37">
            <v>11.156700983999999</v>
          </cell>
        </row>
        <row r="38">
          <cell r="C38">
            <v>11.265132780000002</v>
          </cell>
        </row>
        <row r="39">
          <cell r="C39">
            <v>11.367276888000001</v>
          </cell>
        </row>
        <row r="40">
          <cell r="C40">
            <v>14.197599503999999</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C29">
            <v>13.32535932</v>
          </cell>
        </row>
        <row r="30">
          <cell r="C30">
            <v>13.679980440000001</v>
          </cell>
        </row>
        <row r="31">
          <cell r="C31">
            <v>14.009495640000001</v>
          </cell>
        </row>
        <row r="32">
          <cell r="C32">
            <v>14.356047</v>
          </cell>
        </row>
        <row r="33">
          <cell r="C33">
            <v>14.699348040000002</v>
          </cell>
        </row>
        <row r="34">
          <cell r="C34">
            <v>15.033346440000003</v>
          </cell>
        </row>
        <row r="35">
          <cell r="C35">
            <v>15.139735309008001</v>
          </cell>
        </row>
        <row r="36">
          <cell r="C36">
            <v>15.216950541218846</v>
          </cell>
        </row>
        <row r="37">
          <cell r="C37">
            <v>15.281914576708022</v>
          </cell>
        </row>
        <row r="38">
          <cell r="C38">
            <v>15.335166834643344</v>
          </cell>
        </row>
        <row r="39">
          <cell r="C39">
            <v>15.377227997408115</v>
          </cell>
        </row>
        <row r="40">
          <cell r="C40">
            <v>15.408600596923465</v>
          </cell>
        </row>
        <row r="41">
          <cell r="C41">
            <v>15.429769583675036</v>
          </cell>
        </row>
        <row r="42">
          <cell r="C42">
            <v>15.441202878935108</v>
          </cell>
        </row>
        <row r="43">
          <cell r="C43">
            <v>15.443351910657825</v>
          </cell>
        </row>
        <row r="44">
          <cell r="C44">
            <v>15.436652133511799</v>
          </cell>
        </row>
        <row r="45">
          <cell r="C45">
            <v>15.421523533501643</v>
          </cell>
        </row>
        <row r="46">
          <cell r="C46">
            <v>15.39837111761747</v>
          </cell>
        </row>
        <row r="47">
          <cell r="C47">
            <v>15.367585388939068</v>
          </cell>
        </row>
        <row r="48">
          <cell r="C48">
            <v>15.3302</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77" t="s">
        <v>212</v>
      </c>
      <c r="C7" s="777"/>
      <c r="D7" s="777"/>
      <c r="E7" s="777"/>
      <c r="F7" s="777"/>
      <c r="G7" s="777"/>
      <c r="H7" s="777"/>
      <c r="I7" s="777"/>
      <c r="J7" s="360"/>
      <c r="K7" s="360"/>
    </row>
    <row r="8" spans="2:11" s="9" customFormat="1">
      <c r="B8" s="10"/>
      <c r="C8" s="10"/>
      <c r="D8" s="10"/>
      <c r="E8" s="10"/>
      <c r="F8" s="10"/>
      <c r="G8" s="10"/>
      <c r="H8" s="10"/>
      <c r="I8" s="10"/>
      <c r="J8" s="10"/>
      <c r="K8" s="10"/>
    </row>
    <row r="9" spans="2:11" ht="44.1" customHeight="1">
      <c r="B9" s="778" t="s">
        <v>227</v>
      </c>
      <c r="C9" s="778"/>
      <c r="D9" s="778"/>
      <c r="E9" s="778"/>
      <c r="F9" s="778"/>
      <c r="G9" s="778"/>
      <c r="H9" s="778"/>
      <c r="I9" s="778"/>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41" t="str">
        <f>city</f>
        <v>Paser</v>
      </c>
      <c r="E2" s="842"/>
      <c r="F2" s="843"/>
    </row>
    <row r="3" spans="2:15" ht="13.5" thickBot="1">
      <c r="C3" s="490" t="s">
        <v>276</v>
      </c>
      <c r="D3" s="841" t="str">
        <f>province</f>
        <v>Kalimantan Timur</v>
      </c>
      <c r="E3" s="842"/>
      <c r="F3" s="843"/>
    </row>
    <row r="4" spans="2:15" ht="13.5" thickBot="1">
      <c r="B4" s="489"/>
      <c r="C4" s="490" t="s">
        <v>30</v>
      </c>
      <c r="D4" s="841">
        <v>0</v>
      </c>
      <c r="E4" s="842"/>
      <c r="F4" s="843"/>
      <c r="H4" s="844"/>
      <c r="I4" s="844"/>
      <c r="J4" s="844"/>
      <c r="K4" s="844"/>
    </row>
    <row r="5" spans="2:15">
      <c r="B5" s="489"/>
      <c r="H5" s="845"/>
      <c r="I5" s="845"/>
      <c r="J5" s="845"/>
      <c r="K5" s="845"/>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6.1545052800000014E-2</v>
      </c>
      <c r="E18" s="535">
        <v>0</v>
      </c>
      <c r="F18" s="535">
        <v>4.8670110720000007E-2</v>
      </c>
      <c r="G18" s="535">
        <v>4.0152841344000011E-2</v>
      </c>
      <c r="H18" s="535">
        <v>6.112060416E-3</v>
      </c>
      <c r="I18" s="536">
        <v>0</v>
      </c>
      <c r="J18" s="537">
        <v>0</v>
      </c>
      <c r="K18" s="538">
        <v>0</v>
      </c>
      <c r="L18" s="535">
        <v>0</v>
      </c>
      <c r="M18" s="536">
        <v>0</v>
      </c>
      <c r="N18" s="471">
        <v>0.15648006528000002</v>
      </c>
      <c r="O18" s="473">
        <f t="shared" ref="O18:O81" si="0">O17+N18</f>
        <v>0.15648006528000002</v>
      </c>
    </row>
    <row r="19" spans="2:15">
      <c r="B19" s="470">
        <f>B18+1</f>
        <v>1951</v>
      </c>
      <c r="C19" s="533">
        <v>0</v>
      </c>
      <c r="D19" s="534">
        <v>6.2816331599999997E-2</v>
      </c>
      <c r="E19" s="535">
        <v>0</v>
      </c>
      <c r="F19" s="535">
        <v>4.967544384E-2</v>
      </c>
      <c r="G19" s="535">
        <v>4.0982241168000005E-2</v>
      </c>
      <c r="H19" s="535">
        <v>6.2383115520000011E-3</v>
      </c>
      <c r="I19" s="536">
        <v>0</v>
      </c>
      <c r="J19" s="537">
        <v>0</v>
      </c>
      <c r="K19" s="538">
        <v>0</v>
      </c>
      <c r="L19" s="535">
        <v>0</v>
      </c>
      <c r="M19" s="536">
        <v>0</v>
      </c>
      <c r="N19" s="471">
        <v>0.15971232816</v>
      </c>
      <c r="O19" s="473">
        <f t="shared" si="0"/>
        <v>0.31619239344000005</v>
      </c>
    </row>
    <row r="20" spans="2:15">
      <c r="B20" s="470">
        <f t="shared" ref="B20:B83" si="1">B19+1</f>
        <v>1952</v>
      </c>
      <c r="C20" s="533">
        <v>0</v>
      </c>
      <c r="D20" s="534">
        <v>3.9029981759999999E-2</v>
      </c>
      <c r="E20" s="535">
        <v>0</v>
      </c>
      <c r="F20" s="535">
        <v>3.0865089024000005E-2</v>
      </c>
      <c r="G20" s="535">
        <v>2.5463698444799999E-2</v>
      </c>
      <c r="H20" s="535">
        <v>3.8760809472000004E-3</v>
      </c>
      <c r="I20" s="536">
        <v>0</v>
      </c>
      <c r="J20" s="537">
        <v>0</v>
      </c>
      <c r="K20" s="538">
        <v>0</v>
      </c>
      <c r="L20" s="535">
        <v>0</v>
      </c>
      <c r="M20" s="536">
        <v>0</v>
      </c>
      <c r="N20" s="471">
        <v>9.9234850176000006E-2</v>
      </c>
      <c r="O20" s="473">
        <f t="shared" si="0"/>
        <v>0.41542724361600003</v>
      </c>
    </row>
    <row r="21" spans="2:15">
      <c r="B21" s="470">
        <f t="shared" si="1"/>
        <v>1953</v>
      </c>
      <c r="C21" s="533">
        <v>0</v>
      </c>
      <c r="D21" s="534">
        <v>3.9699039600000006E-2</v>
      </c>
      <c r="E21" s="535">
        <v>0</v>
      </c>
      <c r="F21" s="535">
        <v>3.1394183040000009E-2</v>
      </c>
      <c r="G21" s="535">
        <v>2.5900201008000001E-2</v>
      </c>
      <c r="H21" s="535">
        <v>3.9425253120000002E-3</v>
      </c>
      <c r="I21" s="536">
        <v>0</v>
      </c>
      <c r="J21" s="537">
        <v>0</v>
      </c>
      <c r="K21" s="538">
        <v>0</v>
      </c>
      <c r="L21" s="535">
        <v>0</v>
      </c>
      <c r="M21" s="536">
        <v>0</v>
      </c>
      <c r="N21" s="471">
        <v>0.10093594896000001</v>
      </c>
      <c r="O21" s="473">
        <f t="shared" si="0"/>
        <v>0.51636319257600005</v>
      </c>
    </row>
    <row r="22" spans="2:15">
      <c r="B22" s="470">
        <f t="shared" si="1"/>
        <v>1954</v>
      </c>
      <c r="C22" s="533">
        <v>0</v>
      </c>
      <c r="D22" s="534">
        <v>3.9452822639999996E-2</v>
      </c>
      <c r="E22" s="535">
        <v>0</v>
      </c>
      <c r="F22" s="535">
        <v>3.1199473536E-2</v>
      </c>
      <c r="G22" s="535">
        <v>2.5739565667199999E-2</v>
      </c>
      <c r="H22" s="535">
        <v>3.9180734207999992E-3</v>
      </c>
      <c r="I22" s="536">
        <v>0</v>
      </c>
      <c r="J22" s="537">
        <v>0</v>
      </c>
      <c r="K22" s="538">
        <v>0</v>
      </c>
      <c r="L22" s="535">
        <v>0</v>
      </c>
      <c r="M22" s="536">
        <v>0</v>
      </c>
      <c r="N22" s="471">
        <v>0.10030993526399999</v>
      </c>
      <c r="O22" s="473">
        <f t="shared" si="0"/>
        <v>0.61667312784000006</v>
      </c>
    </row>
    <row r="23" spans="2:15">
      <c r="B23" s="470">
        <f t="shared" si="1"/>
        <v>1955</v>
      </c>
      <c r="C23" s="533">
        <v>0</v>
      </c>
      <c r="D23" s="534">
        <v>4.0712617440000001E-2</v>
      </c>
      <c r="E23" s="535">
        <v>0</v>
      </c>
      <c r="F23" s="535">
        <v>3.2195725056000012E-2</v>
      </c>
      <c r="G23" s="535">
        <v>2.6561473171200008E-2</v>
      </c>
      <c r="H23" s="535">
        <v>4.0431840768000004E-3</v>
      </c>
      <c r="I23" s="536">
        <v>0</v>
      </c>
      <c r="J23" s="537">
        <v>0</v>
      </c>
      <c r="K23" s="538">
        <v>0</v>
      </c>
      <c r="L23" s="535">
        <v>0</v>
      </c>
      <c r="M23" s="536">
        <v>0</v>
      </c>
      <c r="N23" s="471">
        <v>0.10351299974400001</v>
      </c>
      <c r="O23" s="473">
        <f t="shared" si="0"/>
        <v>0.72018612758400002</v>
      </c>
    </row>
    <row r="24" spans="2:15">
      <c r="B24" s="470">
        <f t="shared" si="1"/>
        <v>1956</v>
      </c>
      <c r="C24" s="533">
        <v>0</v>
      </c>
      <c r="D24" s="534">
        <v>4.1147172000000003E-2</v>
      </c>
      <c r="E24" s="535">
        <v>0</v>
      </c>
      <c r="F24" s="535">
        <v>3.2539372800000001E-2</v>
      </c>
      <c r="G24" s="535">
        <v>2.6844982559999998E-2</v>
      </c>
      <c r="H24" s="535">
        <v>4.0863398400000006E-3</v>
      </c>
      <c r="I24" s="536">
        <v>0</v>
      </c>
      <c r="J24" s="537">
        <v>0</v>
      </c>
      <c r="K24" s="538">
        <v>0</v>
      </c>
      <c r="L24" s="535">
        <v>0</v>
      </c>
      <c r="M24" s="536">
        <v>0</v>
      </c>
      <c r="N24" s="471">
        <v>0.10461786719999999</v>
      </c>
      <c r="O24" s="473">
        <f t="shared" si="0"/>
        <v>0.82480399478400002</v>
      </c>
    </row>
    <row r="25" spans="2:15">
      <c r="B25" s="470">
        <f t="shared" si="1"/>
        <v>1957</v>
      </c>
      <c r="C25" s="533">
        <v>0</v>
      </c>
      <c r="D25" s="534">
        <v>4.1568864479999995E-2</v>
      </c>
      <c r="E25" s="535">
        <v>0</v>
      </c>
      <c r="F25" s="535">
        <v>3.2872849151999999E-2</v>
      </c>
      <c r="G25" s="535">
        <v>2.7120100550400001E-2</v>
      </c>
      <c r="H25" s="535">
        <v>4.1282182655999989E-3</v>
      </c>
      <c r="I25" s="536">
        <v>0</v>
      </c>
      <c r="J25" s="537">
        <v>0</v>
      </c>
      <c r="K25" s="538">
        <v>0</v>
      </c>
      <c r="L25" s="535">
        <v>0</v>
      </c>
      <c r="M25" s="536">
        <v>0</v>
      </c>
      <c r="N25" s="471">
        <v>0.105690032448</v>
      </c>
      <c r="O25" s="473">
        <f t="shared" si="0"/>
        <v>0.93049402723200003</v>
      </c>
    </row>
    <row r="26" spans="2:15">
      <c r="B26" s="470">
        <f t="shared" si="1"/>
        <v>1958</v>
      </c>
      <c r="C26" s="533">
        <v>0</v>
      </c>
      <c r="D26" s="534">
        <v>4.1972871600000003E-2</v>
      </c>
      <c r="E26" s="535">
        <v>0</v>
      </c>
      <c r="F26" s="535">
        <v>3.3192339840000008E-2</v>
      </c>
      <c r="G26" s="535">
        <v>2.7383680368000009E-2</v>
      </c>
      <c r="H26" s="535">
        <v>4.1683403520000007E-3</v>
      </c>
      <c r="I26" s="536">
        <v>0</v>
      </c>
      <c r="J26" s="537">
        <v>0</v>
      </c>
      <c r="K26" s="538">
        <v>0</v>
      </c>
      <c r="L26" s="535">
        <v>0</v>
      </c>
      <c r="M26" s="536">
        <v>0</v>
      </c>
      <c r="N26" s="471">
        <v>0.10671723216000004</v>
      </c>
      <c r="O26" s="473">
        <f t="shared" si="0"/>
        <v>1.037211259392</v>
      </c>
    </row>
    <row r="27" spans="2:15">
      <c r="B27" s="470">
        <f t="shared" si="1"/>
        <v>1959</v>
      </c>
      <c r="C27" s="533">
        <v>0</v>
      </c>
      <c r="D27" s="534">
        <v>4.2353451360000009E-2</v>
      </c>
      <c r="E27" s="535">
        <v>0</v>
      </c>
      <c r="F27" s="535">
        <v>3.3493304064000008E-2</v>
      </c>
      <c r="G27" s="535">
        <v>2.7631975852800007E-2</v>
      </c>
      <c r="H27" s="535">
        <v>4.2061358592000008E-3</v>
      </c>
      <c r="I27" s="536">
        <v>0</v>
      </c>
      <c r="J27" s="537">
        <v>0</v>
      </c>
      <c r="K27" s="538">
        <v>0</v>
      </c>
      <c r="L27" s="535">
        <v>0</v>
      </c>
      <c r="M27" s="536">
        <v>0</v>
      </c>
      <c r="N27" s="471">
        <v>0.10768486713600002</v>
      </c>
      <c r="O27" s="473">
        <f t="shared" si="0"/>
        <v>1.144896126528</v>
      </c>
    </row>
    <row r="28" spans="2:15">
      <c r="B28" s="470">
        <f t="shared" si="1"/>
        <v>1960</v>
      </c>
      <c r="C28" s="533">
        <v>0</v>
      </c>
      <c r="D28" s="534">
        <v>5.2898978880000003E-2</v>
      </c>
      <c r="E28" s="535">
        <v>0</v>
      </c>
      <c r="F28" s="535">
        <v>4.1832755712000007E-2</v>
      </c>
      <c r="G28" s="535">
        <v>3.4512023462400003E-2</v>
      </c>
      <c r="H28" s="535">
        <v>5.2534158335999998E-3</v>
      </c>
      <c r="I28" s="536">
        <v>0</v>
      </c>
      <c r="J28" s="537">
        <v>0</v>
      </c>
      <c r="K28" s="538">
        <v>0</v>
      </c>
      <c r="L28" s="535">
        <v>0</v>
      </c>
      <c r="M28" s="536">
        <v>0</v>
      </c>
      <c r="N28" s="471">
        <v>0.13449717388800003</v>
      </c>
      <c r="O28" s="473">
        <f t="shared" si="0"/>
        <v>1.2793933004160001</v>
      </c>
    </row>
    <row r="29" spans="2:15">
      <c r="B29" s="470">
        <f t="shared" si="1"/>
        <v>1961</v>
      </c>
      <c r="C29" s="533">
        <v>0</v>
      </c>
      <c r="D29" s="534">
        <v>4.9649090400000012E-2</v>
      </c>
      <c r="E29" s="535">
        <v>0</v>
      </c>
      <c r="F29" s="535">
        <v>3.9262728960000007E-2</v>
      </c>
      <c r="G29" s="535">
        <v>3.2391751392000005E-2</v>
      </c>
      <c r="H29" s="535">
        <v>4.9306682880000006E-3</v>
      </c>
      <c r="I29" s="536">
        <v>0</v>
      </c>
      <c r="J29" s="537">
        <v>0</v>
      </c>
      <c r="K29" s="538">
        <v>0</v>
      </c>
      <c r="L29" s="535">
        <v>0</v>
      </c>
      <c r="M29" s="536">
        <v>0</v>
      </c>
      <c r="N29" s="471">
        <v>0.12623423904000003</v>
      </c>
      <c r="O29" s="473">
        <f t="shared" si="0"/>
        <v>1.4056275394560001</v>
      </c>
    </row>
    <row r="30" spans="2:15">
      <c r="B30" s="470">
        <f t="shared" si="1"/>
        <v>1962</v>
      </c>
      <c r="C30" s="533">
        <v>0</v>
      </c>
      <c r="D30" s="534">
        <v>5.0970376800000008E-2</v>
      </c>
      <c r="E30" s="535">
        <v>0</v>
      </c>
      <c r="F30" s="535">
        <v>4.0307608320000007E-2</v>
      </c>
      <c r="G30" s="535">
        <v>3.3253776864000009E-2</v>
      </c>
      <c r="H30" s="535">
        <v>5.0618856960000002E-3</v>
      </c>
      <c r="I30" s="536">
        <v>0</v>
      </c>
      <c r="J30" s="537">
        <v>0</v>
      </c>
      <c r="K30" s="538">
        <v>0</v>
      </c>
      <c r="L30" s="535">
        <v>0</v>
      </c>
      <c r="M30" s="536">
        <v>0</v>
      </c>
      <c r="N30" s="471">
        <v>0.12959364768000003</v>
      </c>
      <c r="O30" s="473">
        <f t="shared" si="0"/>
        <v>1.535221187136</v>
      </c>
    </row>
    <row r="31" spans="2:15">
      <c r="B31" s="470">
        <f t="shared" si="1"/>
        <v>1963</v>
      </c>
      <c r="C31" s="533">
        <v>0</v>
      </c>
      <c r="D31" s="534">
        <v>5.2198120800000004E-2</v>
      </c>
      <c r="E31" s="535">
        <v>0</v>
      </c>
      <c r="F31" s="535">
        <v>4.127851392000001E-2</v>
      </c>
      <c r="G31" s="535">
        <v>3.4054773984000003E-2</v>
      </c>
      <c r="H31" s="535">
        <v>5.1838133760000009E-3</v>
      </c>
      <c r="I31" s="536">
        <v>0</v>
      </c>
      <c r="J31" s="537">
        <v>0</v>
      </c>
      <c r="K31" s="538">
        <v>0</v>
      </c>
      <c r="L31" s="535">
        <v>0</v>
      </c>
      <c r="M31" s="536">
        <v>0</v>
      </c>
      <c r="N31" s="471">
        <v>0.13271522208</v>
      </c>
      <c r="O31" s="473">
        <f t="shared" si="0"/>
        <v>1.6679364092160001</v>
      </c>
    </row>
    <row r="32" spans="2:15">
      <c r="B32" s="470">
        <f t="shared" si="1"/>
        <v>1964</v>
      </c>
      <c r="C32" s="533">
        <v>0</v>
      </c>
      <c r="D32" s="534">
        <v>5.3489339999999996E-2</v>
      </c>
      <c r="E32" s="535">
        <v>0</v>
      </c>
      <c r="F32" s="535">
        <v>4.2299616000000012E-2</v>
      </c>
      <c r="G32" s="535">
        <v>3.4897183200000001E-2</v>
      </c>
      <c r="H32" s="535">
        <v>5.3120447999999995E-3</v>
      </c>
      <c r="I32" s="536">
        <v>0</v>
      </c>
      <c r="J32" s="537">
        <v>0</v>
      </c>
      <c r="K32" s="538">
        <v>0</v>
      </c>
      <c r="L32" s="535">
        <v>0</v>
      </c>
      <c r="M32" s="536">
        <v>0</v>
      </c>
      <c r="N32" s="471">
        <v>0.13599818399999999</v>
      </c>
      <c r="O32" s="473">
        <f t="shared" si="0"/>
        <v>1.803934593216</v>
      </c>
    </row>
    <row r="33" spans="2:15">
      <c r="B33" s="470">
        <f t="shared" si="1"/>
        <v>1965</v>
      </c>
      <c r="C33" s="533">
        <v>0</v>
      </c>
      <c r="D33" s="534">
        <v>5.4768448800000015E-2</v>
      </c>
      <c r="E33" s="535">
        <v>0</v>
      </c>
      <c r="F33" s="535">
        <v>4.3311141120000007E-2</v>
      </c>
      <c r="G33" s="535">
        <v>3.5731691424000005E-2</v>
      </c>
      <c r="H33" s="535">
        <v>5.4390735360000013E-3</v>
      </c>
      <c r="I33" s="536">
        <v>0</v>
      </c>
      <c r="J33" s="537">
        <v>0</v>
      </c>
      <c r="K33" s="538">
        <v>0</v>
      </c>
      <c r="L33" s="535">
        <v>0</v>
      </c>
      <c r="M33" s="536">
        <v>0</v>
      </c>
      <c r="N33" s="471">
        <v>0.13925035488000004</v>
      </c>
      <c r="O33" s="473">
        <f t="shared" si="0"/>
        <v>1.943184948096</v>
      </c>
    </row>
    <row r="34" spans="2:15">
      <c r="B34" s="470">
        <f t="shared" si="1"/>
        <v>1966</v>
      </c>
      <c r="C34" s="533">
        <v>0</v>
      </c>
      <c r="D34" s="534">
        <v>5.6012896800000003E-2</v>
      </c>
      <c r="E34" s="535">
        <v>0</v>
      </c>
      <c r="F34" s="535">
        <v>4.4295256320000011E-2</v>
      </c>
      <c r="G34" s="535">
        <v>3.6543586464000008E-2</v>
      </c>
      <c r="H34" s="535">
        <v>5.5626600960000001E-3</v>
      </c>
      <c r="I34" s="536">
        <v>0</v>
      </c>
      <c r="J34" s="537">
        <v>0</v>
      </c>
      <c r="K34" s="538">
        <v>0</v>
      </c>
      <c r="L34" s="535">
        <v>0</v>
      </c>
      <c r="M34" s="536">
        <v>0</v>
      </c>
      <c r="N34" s="471">
        <v>0.14241439968000005</v>
      </c>
      <c r="O34" s="473">
        <f t="shared" si="0"/>
        <v>2.0855993477760002</v>
      </c>
    </row>
    <row r="35" spans="2:15">
      <c r="B35" s="470">
        <f t="shared" si="1"/>
        <v>1967</v>
      </c>
      <c r="C35" s="533">
        <v>0</v>
      </c>
      <c r="D35" s="534">
        <v>5.7235611434400008E-2</v>
      </c>
      <c r="E35" s="535">
        <v>0</v>
      </c>
      <c r="F35" s="535">
        <v>4.5262184674560002E-2</v>
      </c>
      <c r="G35" s="535">
        <v>3.7341302356512E-2</v>
      </c>
      <c r="H35" s="535">
        <v>5.6840883079680004E-3</v>
      </c>
      <c r="I35" s="536">
        <v>0</v>
      </c>
      <c r="J35" s="537">
        <v>0</v>
      </c>
      <c r="K35" s="538">
        <v>0</v>
      </c>
      <c r="L35" s="535">
        <v>0</v>
      </c>
      <c r="M35" s="536">
        <v>0</v>
      </c>
      <c r="N35" s="471">
        <v>0.14552318677344001</v>
      </c>
      <c r="O35" s="473">
        <f t="shared" si="0"/>
        <v>2.2311225345494403</v>
      </c>
    </row>
    <row r="36" spans="2:15">
      <c r="B36" s="470">
        <f t="shared" si="1"/>
        <v>1968</v>
      </c>
      <c r="C36" s="533">
        <v>0</v>
      </c>
      <c r="D36" s="534">
        <v>5.8370222646703808E-2</v>
      </c>
      <c r="E36" s="535">
        <v>0</v>
      </c>
      <c r="F36" s="535">
        <v>4.6159440437853139E-2</v>
      </c>
      <c r="G36" s="535">
        <v>3.8081538361228837E-2</v>
      </c>
      <c r="H36" s="535">
        <v>5.7967669387071373E-3</v>
      </c>
      <c r="I36" s="536">
        <v>0</v>
      </c>
      <c r="J36" s="537">
        <v>0</v>
      </c>
      <c r="K36" s="538">
        <v>0</v>
      </c>
      <c r="L36" s="535">
        <v>0</v>
      </c>
      <c r="M36" s="536">
        <v>0</v>
      </c>
      <c r="N36" s="471">
        <v>0.14840796838449291</v>
      </c>
      <c r="O36" s="473">
        <f t="shared" si="0"/>
        <v>2.3795305029339331</v>
      </c>
    </row>
    <row r="37" spans="2:15">
      <c r="B37" s="470">
        <f t="shared" si="1"/>
        <v>1969</v>
      </c>
      <c r="C37" s="533">
        <v>0</v>
      </c>
      <c r="D37" s="534">
        <v>5.9478110732041893E-2</v>
      </c>
      <c r="E37" s="535">
        <v>0</v>
      </c>
      <c r="F37" s="535">
        <v>4.7035563429476818E-2</v>
      </c>
      <c r="G37" s="535">
        <v>3.8804339829318371E-2</v>
      </c>
      <c r="H37" s="535">
        <v>5.9067916864924373E-3</v>
      </c>
      <c r="I37" s="536">
        <v>0</v>
      </c>
      <c r="J37" s="537">
        <v>0</v>
      </c>
      <c r="K37" s="538">
        <v>0</v>
      </c>
      <c r="L37" s="535">
        <v>0</v>
      </c>
      <c r="M37" s="536">
        <v>0</v>
      </c>
      <c r="N37" s="471">
        <v>0.15122480567732954</v>
      </c>
      <c r="O37" s="473">
        <f t="shared" si="0"/>
        <v>2.5307553086112629</v>
      </c>
    </row>
    <row r="38" spans="2:15">
      <c r="B38" s="470">
        <f t="shared" si="1"/>
        <v>1970</v>
      </c>
      <c r="C38" s="533">
        <v>0</v>
      </c>
      <c r="D38" s="534">
        <v>6.0559681031164672E-2</v>
      </c>
      <c r="E38" s="535">
        <v>0</v>
      </c>
      <c r="F38" s="535">
        <v>4.7890874194760111E-2</v>
      </c>
      <c r="G38" s="535">
        <v>3.9509971210677092E-2</v>
      </c>
      <c r="H38" s="535">
        <v>6.0142028058535945E-3</v>
      </c>
      <c r="I38" s="536">
        <v>0</v>
      </c>
      <c r="J38" s="537">
        <v>0</v>
      </c>
      <c r="K38" s="538">
        <v>0</v>
      </c>
      <c r="L38" s="535">
        <v>0</v>
      </c>
      <c r="M38" s="536">
        <v>0</v>
      </c>
      <c r="N38" s="471">
        <v>0.15397472924245548</v>
      </c>
      <c r="O38" s="473">
        <f t="shared" si="0"/>
        <v>2.6847300378537184</v>
      </c>
    </row>
    <row r="39" spans="2:15">
      <c r="B39" s="470">
        <f t="shared" si="1"/>
        <v>1971</v>
      </c>
      <c r="C39" s="533">
        <v>0</v>
      </c>
      <c r="D39" s="534">
        <v>6.1615333595110566E-2</v>
      </c>
      <c r="E39" s="535">
        <v>0</v>
      </c>
      <c r="F39" s="535">
        <v>4.8725689095903531E-2</v>
      </c>
      <c r="G39" s="535">
        <v>4.019869350412042E-2</v>
      </c>
      <c r="H39" s="535">
        <v>6.119040025997188E-3</v>
      </c>
      <c r="I39" s="536">
        <v>0</v>
      </c>
      <c r="J39" s="537">
        <v>0</v>
      </c>
      <c r="K39" s="538">
        <v>0</v>
      </c>
      <c r="L39" s="535">
        <v>0</v>
      </c>
      <c r="M39" s="536">
        <v>0</v>
      </c>
      <c r="N39" s="471">
        <v>0.15665875622113171</v>
      </c>
      <c r="O39" s="473">
        <f t="shared" si="0"/>
        <v>2.8413887940748501</v>
      </c>
    </row>
    <row r="40" spans="2:15">
      <c r="B40" s="470">
        <f t="shared" si="1"/>
        <v>1972</v>
      </c>
      <c r="C40" s="533">
        <v>0</v>
      </c>
      <c r="D40" s="534">
        <v>6.2645463249128425E-2</v>
      </c>
      <c r="E40" s="535">
        <v>0</v>
      </c>
      <c r="F40" s="535">
        <v>4.9540320362529144E-2</v>
      </c>
      <c r="G40" s="535">
        <v>4.0870764299086551E-2</v>
      </c>
      <c r="H40" s="535">
        <v>6.2213425571548235E-3</v>
      </c>
      <c r="I40" s="536">
        <v>0</v>
      </c>
      <c r="J40" s="537">
        <v>0</v>
      </c>
      <c r="K40" s="538">
        <v>0</v>
      </c>
      <c r="L40" s="535">
        <v>0</v>
      </c>
      <c r="M40" s="536">
        <v>0</v>
      </c>
      <c r="N40" s="471">
        <v>0.15927789046789895</v>
      </c>
      <c r="O40" s="473">
        <f t="shared" si="0"/>
        <v>3.000666684542749</v>
      </c>
    </row>
    <row r="41" spans="2:15">
      <c r="B41" s="470">
        <f t="shared" si="1"/>
        <v>1973</v>
      </c>
      <c r="C41" s="533">
        <v>0</v>
      </c>
      <c r="D41" s="534">
        <v>6.3650459655862981E-2</v>
      </c>
      <c r="E41" s="535">
        <v>0</v>
      </c>
      <c r="F41" s="535">
        <v>5.0335076141647977E-2</v>
      </c>
      <c r="G41" s="535">
        <v>4.1526437816859579E-2</v>
      </c>
      <c r="H41" s="535">
        <v>6.3211490968581169E-3</v>
      </c>
      <c r="I41" s="536">
        <v>0</v>
      </c>
      <c r="J41" s="537">
        <v>0</v>
      </c>
      <c r="K41" s="538">
        <v>0</v>
      </c>
      <c r="L41" s="535">
        <v>0</v>
      </c>
      <c r="M41" s="536">
        <v>0</v>
      </c>
      <c r="N41" s="471">
        <v>0.16183312271122863</v>
      </c>
      <c r="O41" s="473">
        <f t="shared" si="0"/>
        <v>3.1624998072539778</v>
      </c>
    </row>
    <row r="42" spans="2:15">
      <c r="B42" s="470">
        <f t="shared" si="1"/>
        <v>1974</v>
      </c>
      <c r="C42" s="533">
        <v>0</v>
      </c>
      <c r="D42" s="534">
        <v>6.4630707377811347E-2</v>
      </c>
      <c r="E42" s="535">
        <v>0</v>
      </c>
      <c r="F42" s="535">
        <v>5.1110260547050812E-2</v>
      </c>
      <c r="G42" s="535">
        <v>4.2165964951316921E-2</v>
      </c>
      <c r="H42" s="535">
        <v>6.418497836141266E-3</v>
      </c>
      <c r="I42" s="536">
        <v>0</v>
      </c>
      <c r="J42" s="537">
        <v>0</v>
      </c>
      <c r="K42" s="538">
        <v>0</v>
      </c>
      <c r="L42" s="535">
        <v>0</v>
      </c>
      <c r="M42" s="536">
        <v>0</v>
      </c>
      <c r="N42" s="471">
        <v>0.16432543071232034</v>
      </c>
      <c r="O42" s="473">
        <f t="shared" si="0"/>
        <v>3.3268252379662981</v>
      </c>
    </row>
    <row r="43" spans="2:15">
      <c r="B43" s="470">
        <f t="shared" si="1"/>
        <v>1975</v>
      </c>
      <c r="C43" s="533">
        <v>0</v>
      </c>
      <c r="D43" s="534">
        <v>6.558658593905875E-2</v>
      </c>
      <c r="E43" s="535">
        <v>0</v>
      </c>
      <c r="F43" s="535">
        <v>5.1866173708129217E-2</v>
      </c>
      <c r="G43" s="535">
        <v>4.2789593309206606E-2</v>
      </c>
      <c r="H43" s="535">
        <v>6.5134264656720418E-3</v>
      </c>
      <c r="I43" s="536">
        <v>0</v>
      </c>
      <c r="J43" s="537">
        <v>0</v>
      </c>
      <c r="K43" s="538">
        <v>0</v>
      </c>
      <c r="L43" s="535">
        <v>0</v>
      </c>
      <c r="M43" s="536">
        <v>0</v>
      </c>
      <c r="N43" s="471">
        <v>0.1667557794220666</v>
      </c>
      <c r="O43" s="473">
        <f t="shared" si="0"/>
        <v>3.4935810173883648</v>
      </c>
    </row>
    <row r="44" spans="2:15">
      <c r="B44" s="470">
        <f t="shared" si="1"/>
        <v>1976</v>
      </c>
      <c r="C44" s="533">
        <v>0</v>
      </c>
      <c r="D44" s="534">
        <v>6.6518469886301612E-2</v>
      </c>
      <c r="E44" s="535">
        <v>0</v>
      </c>
      <c r="F44" s="535">
        <v>5.2603111818132778E-2</v>
      </c>
      <c r="G44" s="535">
        <v>4.3397567249959544E-2</v>
      </c>
      <c r="H44" s="535">
        <v>6.6059721818120228E-3</v>
      </c>
      <c r="I44" s="536">
        <v>0</v>
      </c>
      <c r="J44" s="537">
        <v>0</v>
      </c>
      <c r="K44" s="538">
        <v>0</v>
      </c>
      <c r="L44" s="535">
        <v>0</v>
      </c>
      <c r="M44" s="536">
        <v>0</v>
      </c>
      <c r="N44" s="471">
        <v>0.16912512113620595</v>
      </c>
      <c r="O44" s="473">
        <f t="shared" si="0"/>
        <v>3.6627061385245709</v>
      </c>
    </row>
    <row r="45" spans="2:15">
      <c r="B45" s="470">
        <f t="shared" si="1"/>
        <v>1977</v>
      </c>
      <c r="C45" s="533">
        <v>0</v>
      </c>
      <c r="D45" s="534">
        <v>6.742672884916584E-2</v>
      </c>
      <c r="E45" s="535">
        <v>0</v>
      </c>
      <c r="F45" s="535">
        <v>5.3321367181869077E-2</v>
      </c>
      <c r="G45" s="535">
        <v>4.3990127925041998E-2</v>
      </c>
      <c r="H45" s="535">
        <v>6.6961716926068129E-3</v>
      </c>
      <c r="I45" s="536">
        <v>0</v>
      </c>
      <c r="J45" s="537">
        <v>0</v>
      </c>
      <c r="K45" s="538">
        <v>0</v>
      </c>
      <c r="L45" s="535">
        <v>0</v>
      </c>
      <c r="M45" s="536">
        <v>0</v>
      </c>
      <c r="N45" s="471">
        <v>0.17143439564868374</v>
      </c>
      <c r="O45" s="473">
        <f t="shared" si="0"/>
        <v>3.8341405341732546</v>
      </c>
    </row>
    <row r="46" spans="2:15">
      <c r="B46" s="470">
        <f t="shared" si="1"/>
        <v>1978</v>
      </c>
      <c r="C46" s="533">
        <v>0</v>
      </c>
      <c r="D46" s="534">
        <v>6.8311727599828426E-2</v>
      </c>
      <c r="E46" s="535">
        <v>0</v>
      </c>
      <c r="F46" s="535">
        <v>5.4021228262852827E-2</v>
      </c>
      <c r="G46" s="535">
        <v>4.4567513316853581E-2</v>
      </c>
      <c r="H46" s="535">
        <v>6.7840612237070989E-3</v>
      </c>
      <c r="I46" s="536">
        <v>0</v>
      </c>
      <c r="J46" s="537">
        <v>0</v>
      </c>
      <c r="K46" s="538">
        <v>0</v>
      </c>
      <c r="L46" s="535">
        <v>0</v>
      </c>
      <c r="M46" s="536">
        <v>0</v>
      </c>
      <c r="N46" s="471">
        <v>0.17368453040324192</v>
      </c>
      <c r="O46" s="473">
        <f t="shared" si="0"/>
        <v>4.0078250645764966</v>
      </c>
    </row>
    <row r="47" spans="2:15">
      <c r="B47" s="470">
        <f t="shared" si="1"/>
        <v>1979</v>
      </c>
      <c r="C47" s="533">
        <v>0</v>
      </c>
      <c r="D47" s="534">
        <v>6.9173826111949804E-2</v>
      </c>
      <c r="E47" s="535">
        <v>0</v>
      </c>
      <c r="F47" s="535">
        <v>5.4702979729909729E-2</v>
      </c>
      <c r="G47" s="535">
        <v>4.512995827717553E-2</v>
      </c>
      <c r="H47" s="535">
        <v>6.8696765242212219E-3</v>
      </c>
      <c r="I47" s="536">
        <v>0</v>
      </c>
      <c r="J47" s="537">
        <v>0</v>
      </c>
      <c r="K47" s="538">
        <v>0</v>
      </c>
      <c r="L47" s="535">
        <v>0</v>
      </c>
      <c r="M47" s="536">
        <v>0</v>
      </c>
      <c r="N47" s="471">
        <v>0.17587644064325628</v>
      </c>
      <c r="O47" s="473">
        <f t="shared" si="0"/>
        <v>4.1837015052197533</v>
      </c>
    </row>
    <row r="48" spans="2:15">
      <c r="B48" s="470">
        <f t="shared" si="1"/>
        <v>1980</v>
      </c>
      <c r="C48" s="533">
        <v>0</v>
      </c>
      <c r="D48" s="534">
        <v>7.0020688499999997E-2</v>
      </c>
      <c r="E48" s="535">
        <v>0</v>
      </c>
      <c r="F48" s="535">
        <v>5.5372682400000012E-2</v>
      </c>
      <c r="G48" s="535">
        <v>4.5682462980000005E-2</v>
      </c>
      <c r="H48" s="535">
        <v>6.9537787199999996E-3</v>
      </c>
      <c r="I48" s="536">
        <v>0</v>
      </c>
      <c r="J48" s="537">
        <v>0</v>
      </c>
      <c r="K48" s="538">
        <v>0</v>
      </c>
      <c r="L48" s="535">
        <v>0</v>
      </c>
      <c r="M48" s="536">
        <v>0</v>
      </c>
      <c r="N48" s="471">
        <v>0.17802961260000003</v>
      </c>
      <c r="O48" s="473">
        <f t="shared" si="0"/>
        <v>4.3617311178197529</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4.3617311178197529</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4.3617311178197529</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4.3617311178197529</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4.3617311178197529</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4.3617311178197529</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4.3617311178197529</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4.3617311178197529</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4.3617311178197529</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4.3617311178197529</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4.3617311178197529</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4.3617311178197529</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4.3617311178197529</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4.3617311178197529</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4.3617311178197529</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4.3617311178197529</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4.3617311178197529</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4.3617311178197529</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4.3617311178197529</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4.3617311178197529</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4.3617311178197529</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4.3617311178197529</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4.3617311178197529</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4.3617311178197529</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4.3617311178197529</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4.3617311178197529</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4.3617311178197529</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4.3617311178197529</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4.3617311178197529</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4.3617311178197529</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4.3617311178197529</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4.3617311178197529</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4.3617311178197529</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4.3617311178197529</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4.3617311178197529</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4.3617311178197529</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4.3617311178197529</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4.3617311178197529</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4.3617311178197529</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4.3617311178197529</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4.3617311178197529</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4.3617311178197529</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4.3617311178197529</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4.3617311178197529</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4.3617311178197529</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4.3617311178197529</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4.3617311178197529</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4.3617311178197529</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4.3617311178197529</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4.3617311178197529</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4.3617311178197529</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63" t="s">
        <v>52</v>
      </c>
      <c r="C2" s="863"/>
      <c r="D2" s="863"/>
      <c r="E2" s="863"/>
      <c r="F2" s="863"/>
      <c r="G2" s="863"/>
      <c r="H2" s="863"/>
    </row>
    <row r="3" spans="1:35" ht="13.5" thickBot="1">
      <c r="B3" s="863"/>
      <c r="C3" s="863"/>
      <c r="D3" s="863"/>
      <c r="E3" s="863"/>
      <c r="F3" s="863"/>
      <c r="G3" s="863"/>
      <c r="H3" s="863"/>
    </row>
    <row r="4" spans="1:35" ht="13.5" thickBot="1">
      <c r="P4" s="846" t="s">
        <v>242</v>
      </c>
      <c r="Q4" s="847"/>
      <c r="R4" s="848" t="s">
        <v>243</v>
      </c>
      <c r="S4" s="849"/>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65" t="s">
        <v>47</v>
      </c>
      <c r="E5" s="866"/>
      <c r="F5" s="866"/>
      <c r="G5" s="855"/>
      <c r="H5" s="866" t="s">
        <v>57</v>
      </c>
      <c r="I5" s="866"/>
      <c r="J5" s="866"/>
      <c r="K5" s="855"/>
      <c r="L5" s="135"/>
      <c r="M5" s="135"/>
      <c r="N5" s="135"/>
      <c r="O5" s="163"/>
      <c r="P5" s="207" t="s">
        <v>116</v>
      </c>
      <c r="Q5" s="208" t="s">
        <v>113</v>
      </c>
      <c r="R5" s="207" t="s">
        <v>116</v>
      </c>
      <c r="S5" s="208" t="s">
        <v>113</v>
      </c>
      <c r="V5" s="305" t="s">
        <v>118</v>
      </c>
      <c r="W5" s="306">
        <v>3</v>
      </c>
      <c r="AF5" s="867" t="s">
        <v>126</v>
      </c>
      <c r="AG5" s="867" t="s">
        <v>129</v>
      </c>
      <c r="AH5" s="867" t="s">
        <v>154</v>
      </c>
      <c r="AI5"/>
    </row>
    <row r="6" spans="1:35" ht="13.5" thickBot="1">
      <c r="B6" s="166"/>
      <c r="C6" s="152"/>
      <c r="D6" s="864" t="s">
        <v>45</v>
      </c>
      <c r="E6" s="864"/>
      <c r="F6" s="864" t="s">
        <v>46</v>
      </c>
      <c r="G6" s="864"/>
      <c r="H6" s="864" t="s">
        <v>45</v>
      </c>
      <c r="I6" s="864"/>
      <c r="J6" s="864" t="s">
        <v>99</v>
      </c>
      <c r="K6" s="864"/>
      <c r="L6" s="135"/>
      <c r="M6" s="135"/>
      <c r="N6" s="135"/>
      <c r="O6" s="203" t="s">
        <v>6</v>
      </c>
      <c r="P6" s="162">
        <v>0.38</v>
      </c>
      <c r="Q6" s="164" t="s">
        <v>234</v>
      </c>
      <c r="R6" s="162">
        <v>0.15</v>
      </c>
      <c r="S6" s="164" t="s">
        <v>244</v>
      </c>
      <c r="W6" s="872" t="s">
        <v>125</v>
      </c>
      <c r="X6" s="874"/>
      <c r="Y6" s="874"/>
      <c r="Z6" s="874"/>
      <c r="AA6" s="874"/>
      <c r="AB6" s="874"/>
      <c r="AC6" s="874"/>
      <c r="AD6" s="874"/>
      <c r="AE6" s="874"/>
      <c r="AF6" s="868"/>
      <c r="AG6" s="868"/>
      <c r="AH6" s="868"/>
      <c r="AI6"/>
    </row>
    <row r="7" spans="1:35" ht="26.25" thickBot="1">
      <c r="B7" s="872" t="s">
        <v>133</v>
      </c>
      <c r="C7" s="873"/>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69"/>
      <c r="AG7" s="869"/>
      <c r="AH7" s="869"/>
      <c r="AI7"/>
    </row>
    <row r="8" spans="1:35" ht="25.5" customHeight="1">
      <c r="B8" s="870"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71"/>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60" t="s">
        <v>264</v>
      </c>
      <c r="P13" s="861"/>
      <c r="Q13" s="861"/>
      <c r="R13" s="861"/>
      <c r="S13" s="862"/>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52" t="s">
        <v>70</v>
      </c>
      <c r="C26" s="852"/>
      <c r="D26" s="852"/>
      <c r="E26" s="852"/>
      <c r="F26" s="852"/>
      <c r="G26" s="852"/>
      <c r="H26" s="852"/>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53"/>
      <c r="C27" s="853"/>
      <c r="D27" s="853"/>
      <c r="E27" s="853"/>
      <c r="F27" s="853"/>
      <c r="G27" s="853"/>
      <c r="H27" s="853"/>
      <c r="O27" s="84"/>
      <c r="P27" s="402"/>
      <c r="Q27" s="84"/>
      <c r="R27" s="84"/>
      <c r="S27" s="84"/>
      <c r="U27" s="171"/>
      <c r="V27" s="173"/>
    </row>
    <row r="28" spans="1:35">
      <c r="B28" s="853"/>
      <c r="C28" s="853"/>
      <c r="D28" s="853"/>
      <c r="E28" s="853"/>
      <c r="F28" s="853"/>
      <c r="G28" s="853"/>
      <c r="H28" s="853"/>
      <c r="O28" s="84"/>
      <c r="P28" s="402"/>
      <c r="Q28" s="84"/>
      <c r="R28" s="84"/>
      <c r="S28" s="84"/>
      <c r="V28" s="173"/>
    </row>
    <row r="29" spans="1:35">
      <c r="B29" s="853"/>
      <c r="C29" s="853"/>
      <c r="D29" s="853"/>
      <c r="E29" s="853"/>
      <c r="F29" s="853"/>
      <c r="G29" s="853"/>
      <c r="H29" s="853"/>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53"/>
      <c r="C30" s="853"/>
      <c r="D30" s="853"/>
      <c r="E30" s="853"/>
      <c r="F30" s="853"/>
      <c r="G30" s="853"/>
      <c r="H30" s="853"/>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54" t="s">
        <v>75</v>
      </c>
      <c r="D38" s="855"/>
      <c r="O38" s="394"/>
      <c r="P38" s="395"/>
      <c r="Q38" s="396"/>
      <c r="R38" s="84"/>
    </row>
    <row r="39" spans="2:18">
      <c r="B39" s="142">
        <v>35</v>
      </c>
      <c r="C39" s="858">
        <f>LN(2)/B39</f>
        <v>1.980420515885558E-2</v>
      </c>
      <c r="D39" s="859"/>
    </row>
    <row r="40" spans="2:18" ht="27">
      <c r="B40" s="364" t="s">
        <v>76</v>
      </c>
      <c r="C40" s="856" t="s">
        <v>77</v>
      </c>
      <c r="D40" s="857"/>
    </row>
    <row r="41" spans="2:18" ht="13.5" thickBot="1">
      <c r="B41" s="143">
        <v>0.05</v>
      </c>
      <c r="C41" s="850">
        <f>LN(2)/B41</f>
        <v>13.862943611198904</v>
      </c>
      <c r="D41" s="851"/>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7.1853849144000002</v>
      </c>
      <c r="D19" s="416">
        <f>Dry_Matter_Content!C6</f>
        <v>0.59</v>
      </c>
      <c r="E19" s="283">
        <f>MCF!R18</f>
        <v>0.8</v>
      </c>
      <c r="F19" s="130">
        <f>C19*D19*$K$6*DOCF*E19</f>
        <v>0.64438531912339203</v>
      </c>
      <c r="G19" s="65">
        <f t="shared" ref="G19:G50" si="0">F19*$K$12</f>
        <v>0.64438531912339203</v>
      </c>
      <c r="H19" s="65">
        <f t="shared" ref="H19:H50" si="1">F19*(1-$K$12)</f>
        <v>0</v>
      </c>
      <c r="I19" s="65">
        <f t="shared" ref="I19:I50" si="2">G19+I18*$K$10</f>
        <v>0.64438531912339203</v>
      </c>
      <c r="J19" s="65">
        <f t="shared" ref="J19:J50" si="3">I18*(1-$K$10)+H19</f>
        <v>0</v>
      </c>
      <c r="K19" s="66">
        <f>J19*CH4_fraction*conv</f>
        <v>0</v>
      </c>
      <c r="O19" s="95">
        <f>Amnt_Deposited!B14</f>
        <v>2000</v>
      </c>
      <c r="P19" s="98">
        <f>Amnt_Deposited!C14</f>
        <v>7.1853849144000002</v>
      </c>
      <c r="Q19" s="283">
        <f>MCF!R18</f>
        <v>0.8</v>
      </c>
      <c r="R19" s="130">
        <f t="shared" ref="R19:R50" si="4">P19*$W$6*DOCF*Q19</f>
        <v>0.43112309486399997</v>
      </c>
      <c r="S19" s="65">
        <f>R19*$W$12</f>
        <v>0.43112309486399997</v>
      </c>
      <c r="T19" s="65">
        <f>R19*(1-$W$12)</f>
        <v>0</v>
      </c>
      <c r="U19" s="65">
        <f>S19+U18*$W$10</f>
        <v>0.43112309486399997</v>
      </c>
      <c r="V19" s="65">
        <f>U18*(1-$W$10)+T19</f>
        <v>0</v>
      </c>
      <c r="W19" s="66">
        <f>V19*CH4_fraction*conv</f>
        <v>0</v>
      </c>
    </row>
    <row r="20" spans="2:23">
      <c r="B20" s="96">
        <f>Amnt_Deposited!B15</f>
        <v>2001</v>
      </c>
      <c r="C20" s="99">
        <f>Amnt_Deposited!C15</f>
        <v>7.3338067142999996</v>
      </c>
      <c r="D20" s="418">
        <f>Dry_Matter_Content!C7</f>
        <v>0.59</v>
      </c>
      <c r="E20" s="284">
        <f>MCF!R19</f>
        <v>0.8</v>
      </c>
      <c r="F20" s="67">
        <f t="shared" ref="F20:F50" si="5">C20*D20*$K$6*DOCF*E20</f>
        <v>0.65769578613842405</v>
      </c>
      <c r="G20" s="67">
        <f t="shared" si="0"/>
        <v>0.65769578613842405</v>
      </c>
      <c r="H20" s="67">
        <f t="shared" si="1"/>
        <v>0</v>
      </c>
      <c r="I20" s="67">
        <f t="shared" si="2"/>
        <v>1.0896401829179063</v>
      </c>
      <c r="J20" s="67">
        <f t="shared" si="3"/>
        <v>0.21244092234390974</v>
      </c>
      <c r="K20" s="100">
        <f>J20*CH4_fraction*conv</f>
        <v>0.14162728156260648</v>
      </c>
      <c r="M20" s="393"/>
      <c r="O20" s="96">
        <f>Amnt_Deposited!B15</f>
        <v>2001</v>
      </c>
      <c r="P20" s="99">
        <f>Amnt_Deposited!C15</f>
        <v>7.3338067142999996</v>
      </c>
      <c r="Q20" s="284">
        <f>MCF!R19</f>
        <v>0.8</v>
      </c>
      <c r="R20" s="67">
        <f t="shared" si="4"/>
        <v>0.44002840285799999</v>
      </c>
      <c r="S20" s="67">
        <f>R20*$W$12</f>
        <v>0.44002840285799999</v>
      </c>
      <c r="T20" s="67">
        <f>R20*(1-$W$12)</f>
        <v>0</v>
      </c>
      <c r="U20" s="67">
        <f>S20+U19*$W$10</f>
        <v>0.72901885565426383</v>
      </c>
      <c r="V20" s="67">
        <f>U19*(1-$W$10)+T20</f>
        <v>0.14213264206773621</v>
      </c>
      <c r="W20" s="100">
        <f>V20*CH4_fraction*conv</f>
        <v>9.4755094711824139E-2</v>
      </c>
    </row>
    <row r="21" spans="2:23">
      <c r="B21" s="96">
        <f>Amnt_Deposited!B16</f>
        <v>2002</v>
      </c>
      <c r="C21" s="99">
        <f>Amnt_Deposited!C16</f>
        <v>4.5567503704800005</v>
      </c>
      <c r="D21" s="418">
        <f>Dry_Matter_Content!C8</f>
        <v>0.59</v>
      </c>
      <c r="E21" s="284">
        <f>MCF!R20</f>
        <v>0.8</v>
      </c>
      <c r="F21" s="67">
        <f t="shared" si="5"/>
        <v>0.40864937322464645</v>
      </c>
      <c r="G21" s="67">
        <f t="shared" si="0"/>
        <v>0.40864937322464645</v>
      </c>
      <c r="H21" s="67">
        <f t="shared" si="1"/>
        <v>0</v>
      </c>
      <c r="I21" s="67">
        <f t="shared" si="2"/>
        <v>1.1390570308004597</v>
      </c>
      <c r="J21" s="67">
        <f t="shared" si="3"/>
        <v>0.35923252534209288</v>
      </c>
      <c r="K21" s="100">
        <f t="shared" ref="K21:K84" si="6">J21*CH4_fraction*conv</f>
        <v>0.23948835022806192</v>
      </c>
      <c r="O21" s="96">
        <f>Amnt_Deposited!B16</f>
        <v>2002</v>
      </c>
      <c r="P21" s="99">
        <f>Amnt_Deposited!C16</f>
        <v>4.5567503704800005</v>
      </c>
      <c r="Q21" s="284">
        <f>MCF!R20</f>
        <v>0.8</v>
      </c>
      <c r="R21" s="67">
        <f t="shared" si="4"/>
        <v>0.27340502222880003</v>
      </c>
      <c r="S21" s="67">
        <f t="shared" ref="S21:S84" si="7">R21*$W$12</f>
        <v>0.27340502222880003</v>
      </c>
      <c r="T21" s="67">
        <f t="shared" ref="T21:T84" si="8">R21*(1-$W$12)</f>
        <v>0</v>
      </c>
      <c r="U21" s="67">
        <f t="shared" ref="U21:U84" si="9">S21+U20*$W$10</f>
        <v>0.76208097511181527</v>
      </c>
      <c r="V21" s="67">
        <f t="shared" ref="V21:V84" si="10">U20*(1-$W$10)+T21</f>
        <v>0.24034290277124859</v>
      </c>
      <c r="W21" s="100">
        <f t="shared" ref="W21:W84" si="11">V21*CH4_fraction*conv</f>
        <v>0.16022860184749904</v>
      </c>
    </row>
    <row r="22" spans="2:23">
      <c r="B22" s="96">
        <f>Amnt_Deposited!B17</f>
        <v>2003</v>
      </c>
      <c r="C22" s="99">
        <f>Amnt_Deposited!C17</f>
        <v>4.6348628733000004</v>
      </c>
      <c r="D22" s="418">
        <f>Dry_Matter_Content!C9</f>
        <v>0.59</v>
      </c>
      <c r="E22" s="284">
        <f>MCF!R21</f>
        <v>0.8</v>
      </c>
      <c r="F22" s="67">
        <f t="shared" si="5"/>
        <v>0.41565450247754399</v>
      </c>
      <c r="G22" s="67">
        <f t="shared" si="0"/>
        <v>0.41565450247754399</v>
      </c>
      <c r="H22" s="67">
        <f t="shared" si="1"/>
        <v>0</v>
      </c>
      <c r="I22" s="67">
        <f t="shared" si="2"/>
        <v>1.1791872638009266</v>
      </c>
      <c r="J22" s="67">
        <f t="shared" si="3"/>
        <v>0.3755242694770769</v>
      </c>
      <c r="K22" s="100">
        <f t="shared" si="6"/>
        <v>0.25034951298471791</v>
      </c>
      <c r="N22" s="258"/>
      <c r="O22" s="96">
        <f>Amnt_Deposited!B17</f>
        <v>2003</v>
      </c>
      <c r="P22" s="99">
        <f>Amnt_Deposited!C17</f>
        <v>4.6348628733000004</v>
      </c>
      <c r="Q22" s="284">
        <f>MCF!R21</f>
        <v>0.8</v>
      </c>
      <c r="R22" s="67">
        <f t="shared" si="4"/>
        <v>0.27809177239800004</v>
      </c>
      <c r="S22" s="67">
        <f t="shared" si="7"/>
        <v>0.27809177239800004</v>
      </c>
      <c r="T22" s="67">
        <f t="shared" si="8"/>
        <v>0</v>
      </c>
      <c r="U22" s="67">
        <f t="shared" si="9"/>
        <v>0.7889299267178369</v>
      </c>
      <c r="V22" s="67">
        <f t="shared" si="10"/>
        <v>0.25124282079197835</v>
      </c>
      <c r="W22" s="100">
        <f t="shared" si="11"/>
        <v>0.16749521386131888</v>
      </c>
    </row>
    <row r="23" spans="2:23">
      <c r="B23" s="96">
        <f>Amnt_Deposited!B18</f>
        <v>2004</v>
      </c>
      <c r="C23" s="99">
        <f>Amnt_Deposited!C18</f>
        <v>4.6061170432199994</v>
      </c>
      <c r="D23" s="418">
        <f>Dry_Matter_Content!C10</f>
        <v>0.59</v>
      </c>
      <c r="E23" s="284">
        <f>MCF!R22</f>
        <v>0.8</v>
      </c>
      <c r="F23" s="67">
        <f t="shared" si="5"/>
        <v>0.41307657643596951</v>
      </c>
      <c r="G23" s="67">
        <f t="shared" si="0"/>
        <v>0.41307657643596951</v>
      </c>
      <c r="H23" s="67">
        <f t="shared" si="1"/>
        <v>0</v>
      </c>
      <c r="I23" s="67">
        <f t="shared" si="2"/>
        <v>1.2035094373916464</v>
      </c>
      <c r="J23" s="67">
        <f t="shared" si="3"/>
        <v>0.38875440284524992</v>
      </c>
      <c r="K23" s="100">
        <f t="shared" si="6"/>
        <v>0.25916960189683325</v>
      </c>
      <c r="N23" s="258"/>
      <c r="O23" s="96">
        <f>Amnt_Deposited!B18</f>
        <v>2004</v>
      </c>
      <c r="P23" s="99">
        <f>Amnt_Deposited!C18</f>
        <v>4.6061170432199994</v>
      </c>
      <c r="Q23" s="284">
        <f>MCF!R22</f>
        <v>0.8</v>
      </c>
      <c r="R23" s="67">
        <f t="shared" si="4"/>
        <v>0.27636702259319995</v>
      </c>
      <c r="S23" s="67">
        <f t="shared" si="7"/>
        <v>0.27636702259319995</v>
      </c>
      <c r="T23" s="67">
        <f t="shared" si="8"/>
        <v>0</v>
      </c>
      <c r="U23" s="67">
        <f t="shared" si="9"/>
        <v>0.80520256738959395</v>
      </c>
      <c r="V23" s="67">
        <f t="shared" si="10"/>
        <v>0.26009438192144291</v>
      </c>
      <c r="W23" s="100">
        <f t="shared" si="11"/>
        <v>0.17339625461429525</v>
      </c>
    </row>
    <row r="24" spans="2:23">
      <c r="B24" s="96">
        <f>Amnt_Deposited!B19</f>
        <v>2005</v>
      </c>
      <c r="C24" s="99">
        <f>Amnt_Deposited!C19</f>
        <v>4.7531980861200003</v>
      </c>
      <c r="D24" s="418">
        <f>Dry_Matter_Content!C11</f>
        <v>0.59</v>
      </c>
      <c r="E24" s="284">
        <f>MCF!R23</f>
        <v>0.8</v>
      </c>
      <c r="F24" s="67">
        <f t="shared" si="5"/>
        <v>0.4262668043632416</v>
      </c>
      <c r="G24" s="67">
        <f t="shared" si="0"/>
        <v>0.4262668043632416</v>
      </c>
      <c r="H24" s="67">
        <f t="shared" si="1"/>
        <v>0</v>
      </c>
      <c r="I24" s="67">
        <f t="shared" si="2"/>
        <v>1.2330033058399366</v>
      </c>
      <c r="J24" s="67">
        <f t="shared" si="3"/>
        <v>0.39677293591495161</v>
      </c>
      <c r="K24" s="100">
        <f t="shared" si="6"/>
        <v>0.2645152906099677</v>
      </c>
      <c r="N24" s="258"/>
      <c r="O24" s="96">
        <f>Amnt_Deposited!B19</f>
        <v>2005</v>
      </c>
      <c r="P24" s="99">
        <f>Amnt_Deposited!C19</f>
        <v>4.7531980861200003</v>
      </c>
      <c r="Q24" s="284">
        <f>MCF!R23</f>
        <v>0.8</v>
      </c>
      <c r="R24" s="67">
        <f t="shared" si="4"/>
        <v>0.28519188516720001</v>
      </c>
      <c r="S24" s="67">
        <f t="shared" si="7"/>
        <v>0.28519188516720001</v>
      </c>
      <c r="T24" s="67">
        <f t="shared" si="8"/>
        <v>0</v>
      </c>
      <c r="U24" s="67">
        <f t="shared" si="9"/>
        <v>0.82493530720780761</v>
      </c>
      <c r="V24" s="67">
        <f t="shared" si="10"/>
        <v>0.26545914534898635</v>
      </c>
      <c r="W24" s="100">
        <f t="shared" si="11"/>
        <v>0.1769727635659909</v>
      </c>
    </row>
    <row r="25" spans="2:23">
      <c r="B25" s="96">
        <f>Amnt_Deposited!B20</f>
        <v>2006</v>
      </c>
      <c r="C25" s="99">
        <f>Amnt_Deposited!C20</f>
        <v>4.8039323309999995</v>
      </c>
      <c r="D25" s="418">
        <f>Dry_Matter_Content!C12</f>
        <v>0.59</v>
      </c>
      <c r="E25" s="284">
        <f>MCF!R24</f>
        <v>0.8</v>
      </c>
      <c r="F25" s="67">
        <f t="shared" si="5"/>
        <v>0.43081665144407993</v>
      </c>
      <c r="G25" s="67">
        <f t="shared" si="0"/>
        <v>0.43081665144407993</v>
      </c>
      <c r="H25" s="67">
        <f t="shared" si="1"/>
        <v>0</v>
      </c>
      <c r="I25" s="67">
        <f t="shared" si="2"/>
        <v>1.2573234841768017</v>
      </c>
      <c r="J25" s="67">
        <f t="shared" si="3"/>
        <v>0.40649647310721482</v>
      </c>
      <c r="K25" s="100">
        <f t="shared" si="6"/>
        <v>0.27099764873814319</v>
      </c>
      <c r="N25" s="258"/>
      <c r="O25" s="96">
        <f>Amnt_Deposited!B20</f>
        <v>2006</v>
      </c>
      <c r="P25" s="99">
        <f>Amnt_Deposited!C20</f>
        <v>4.8039323309999995</v>
      </c>
      <c r="Q25" s="284">
        <f>MCF!R24</f>
        <v>0.8</v>
      </c>
      <c r="R25" s="67">
        <f t="shared" si="4"/>
        <v>0.28823593986000001</v>
      </c>
      <c r="S25" s="67">
        <f t="shared" si="7"/>
        <v>0.28823593986000001</v>
      </c>
      <c r="T25" s="67">
        <f t="shared" si="8"/>
        <v>0</v>
      </c>
      <c r="U25" s="67">
        <f t="shared" si="9"/>
        <v>0.84120661296396193</v>
      </c>
      <c r="V25" s="67">
        <f t="shared" si="10"/>
        <v>0.27196463410384575</v>
      </c>
      <c r="W25" s="100">
        <f t="shared" si="11"/>
        <v>0.1813097560692305</v>
      </c>
    </row>
    <row r="26" spans="2:23">
      <c r="B26" s="96">
        <f>Amnt_Deposited!B21</f>
        <v>2007</v>
      </c>
      <c r="C26" s="99">
        <f>Amnt_Deposited!C21</f>
        <v>4.8531649280399991</v>
      </c>
      <c r="D26" s="418">
        <f>Dry_Matter_Content!C13</f>
        <v>0.59</v>
      </c>
      <c r="E26" s="284">
        <f>MCF!R25</f>
        <v>0.8</v>
      </c>
      <c r="F26" s="67">
        <f t="shared" si="5"/>
        <v>0.43523183074662708</v>
      </c>
      <c r="G26" s="67">
        <f t="shared" si="0"/>
        <v>0.43523183074662708</v>
      </c>
      <c r="H26" s="67">
        <f t="shared" si="1"/>
        <v>0</v>
      </c>
      <c r="I26" s="67">
        <f t="shared" si="2"/>
        <v>1.2780409665417114</v>
      </c>
      <c r="J26" s="67">
        <f t="shared" si="3"/>
        <v>0.41451434838171758</v>
      </c>
      <c r="K26" s="100">
        <f t="shared" si="6"/>
        <v>0.27634289892114505</v>
      </c>
      <c r="N26" s="258"/>
      <c r="O26" s="96">
        <f>Amnt_Deposited!B21</f>
        <v>2007</v>
      </c>
      <c r="P26" s="99">
        <f>Amnt_Deposited!C21</f>
        <v>4.8531649280399991</v>
      </c>
      <c r="Q26" s="284">
        <f>MCF!R25</f>
        <v>0.8</v>
      </c>
      <c r="R26" s="67">
        <f t="shared" si="4"/>
        <v>0.29118989568239995</v>
      </c>
      <c r="S26" s="67">
        <f t="shared" si="7"/>
        <v>0.29118989568239995</v>
      </c>
      <c r="T26" s="67">
        <f t="shared" si="8"/>
        <v>0</v>
      </c>
      <c r="U26" s="67">
        <f t="shared" si="9"/>
        <v>0.85506755120988709</v>
      </c>
      <c r="V26" s="67">
        <f t="shared" si="10"/>
        <v>0.27732895743647473</v>
      </c>
      <c r="W26" s="100">
        <f t="shared" si="11"/>
        <v>0.18488597162431647</v>
      </c>
    </row>
    <row r="27" spans="2:23">
      <c r="B27" s="96">
        <f>Amnt_Deposited!B22</f>
        <v>2008</v>
      </c>
      <c r="C27" s="99">
        <f>Amnt_Deposited!C22</f>
        <v>4.9003327593000003</v>
      </c>
      <c r="D27" s="418">
        <f>Dry_Matter_Content!C14</f>
        <v>0.59</v>
      </c>
      <c r="E27" s="284">
        <f>MCF!R26</f>
        <v>0.8</v>
      </c>
      <c r="F27" s="67">
        <f t="shared" si="5"/>
        <v>0.43946184185402404</v>
      </c>
      <c r="G27" s="67">
        <f t="shared" si="0"/>
        <v>0.43946184185402404</v>
      </c>
      <c r="H27" s="67">
        <f t="shared" si="1"/>
        <v>0</v>
      </c>
      <c r="I27" s="67">
        <f t="shared" si="2"/>
        <v>1.296158321381697</v>
      </c>
      <c r="J27" s="67">
        <f t="shared" si="3"/>
        <v>0.42134448701403843</v>
      </c>
      <c r="K27" s="100">
        <f t="shared" si="6"/>
        <v>0.2808963246760256</v>
      </c>
      <c r="N27" s="258"/>
      <c r="O27" s="96">
        <f>Amnt_Deposited!B22</f>
        <v>2008</v>
      </c>
      <c r="P27" s="99">
        <f>Amnt_Deposited!C22</f>
        <v>4.9003327593000003</v>
      </c>
      <c r="Q27" s="284">
        <f>MCF!R26</f>
        <v>0.8</v>
      </c>
      <c r="R27" s="67">
        <f t="shared" si="4"/>
        <v>0.29401996555800003</v>
      </c>
      <c r="S27" s="67">
        <f t="shared" si="7"/>
        <v>0.29401996555800003</v>
      </c>
      <c r="T27" s="67">
        <f t="shared" si="8"/>
        <v>0</v>
      </c>
      <c r="U27" s="67">
        <f t="shared" si="9"/>
        <v>0.86718888584859288</v>
      </c>
      <c r="V27" s="67">
        <f t="shared" si="10"/>
        <v>0.28189863091929418</v>
      </c>
      <c r="W27" s="100">
        <f t="shared" si="11"/>
        <v>0.18793242061286278</v>
      </c>
    </row>
    <row r="28" spans="2:23">
      <c r="B28" s="96">
        <f>Amnt_Deposited!B23</f>
        <v>2009</v>
      </c>
      <c r="C28" s="99">
        <f>Amnt_Deposited!C23</f>
        <v>4.9447654462800008</v>
      </c>
      <c r="D28" s="418">
        <f>Dry_Matter_Content!C15</f>
        <v>0.59</v>
      </c>
      <c r="E28" s="284">
        <f>MCF!R27</f>
        <v>0.8</v>
      </c>
      <c r="F28" s="67">
        <f t="shared" si="5"/>
        <v>0.44344656522239045</v>
      </c>
      <c r="G28" s="67">
        <f t="shared" si="0"/>
        <v>0.44344656522239045</v>
      </c>
      <c r="H28" s="67">
        <f t="shared" si="1"/>
        <v>0</v>
      </c>
      <c r="I28" s="67">
        <f t="shared" si="2"/>
        <v>1.3122874708804466</v>
      </c>
      <c r="J28" s="67">
        <f t="shared" si="3"/>
        <v>0.42731741572364085</v>
      </c>
      <c r="K28" s="100">
        <f t="shared" si="6"/>
        <v>0.28487827714909386</v>
      </c>
      <c r="N28" s="258"/>
      <c r="O28" s="96">
        <f>Amnt_Deposited!B23</f>
        <v>2009</v>
      </c>
      <c r="P28" s="99">
        <f>Amnt_Deposited!C23</f>
        <v>4.9447654462800008</v>
      </c>
      <c r="Q28" s="284">
        <f>MCF!R27</f>
        <v>0.8</v>
      </c>
      <c r="R28" s="67">
        <f t="shared" si="4"/>
        <v>0.29668592677680006</v>
      </c>
      <c r="S28" s="67">
        <f t="shared" si="7"/>
        <v>0.29668592677680006</v>
      </c>
      <c r="T28" s="67">
        <f t="shared" si="8"/>
        <v>0</v>
      </c>
      <c r="U28" s="67">
        <f t="shared" si="9"/>
        <v>0.87798002066042358</v>
      </c>
      <c r="V28" s="67">
        <f t="shared" si="10"/>
        <v>0.28589479196496931</v>
      </c>
      <c r="W28" s="100">
        <f t="shared" si="11"/>
        <v>0.1905965279766462</v>
      </c>
    </row>
    <row r="29" spans="2:23">
      <c r="B29" s="96">
        <f>Amnt_Deposited!B24</f>
        <v>2010</v>
      </c>
      <c r="C29" s="99">
        <f>Amnt_Deposited!C24</f>
        <v>6.1759557842400001</v>
      </c>
      <c r="D29" s="418">
        <f>Dry_Matter_Content!C16</f>
        <v>0.59</v>
      </c>
      <c r="E29" s="284">
        <f>MCF!R28</f>
        <v>0.8</v>
      </c>
      <c r="F29" s="67">
        <f t="shared" si="5"/>
        <v>0.55385971473064322</v>
      </c>
      <c r="G29" s="67">
        <f t="shared" si="0"/>
        <v>0.55385971473064322</v>
      </c>
      <c r="H29" s="67">
        <f t="shared" si="1"/>
        <v>0</v>
      </c>
      <c r="I29" s="67">
        <f t="shared" si="2"/>
        <v>1.433512312623217</v>
      </c>
      <c r="J29" s="67">
        <f t="shared" si="3"/>
        <v>0.43263487298787295</v>
      </c>
      <c r="K29" s="100">
        <f t="shared" si="6"/>
        <v>0.28842324865858193</v>
      </c>
      <c r="O29" s="96">
        <f>Amnt_Deposited!B24</f>
        <v>2010</v>
      </c>
      <c r="P29" s="99">
        <f>Amnt_Deposited!C24</f>
        <v>6.1759557842400001</v>
      </c>
      <c r="Q29" s="284">
        <f>MCF!R28</f>
        <v>0.8</v>
      </c>
      <c r="R29" s="67">
        <f t="shared" si="4"/>
        <v>0.37055734705440002</v>
      </c>
      <c r="S29" s="67">
        <f t="shared" si="7"/>
        <v>0.37055734705440002</v>
      </c>
      <c r="T29" s="67">
        <f t="shared" si="8"/>
        <v>0</v>
      </c>
      <c r="U29" s="67">
        <f t="shared" si="9"/>
        <v>0.95908495492186674</v>
      </c>
      <c r="V29" s="67">
        <f t="shared" si="10"/>
        <v>0.28945241279295686</v>
      </c>
      <c r="W29" s="100">
        <f t="shared" si="11"/>
        <v>0.19296827519530457</v>
      </c>
    </row>
    <row r="30" spans="2:23">
      <c r="B30" s="96">
        <f>Amnt_Deposited!B25</f>
        <v>2011</v>
      </c>
      <c r="C30" s="99">
        <f>Amnt_Deposited!C25</f>
        <v>5.7965313042000002</v>
      </c>
      <c r="D30" s="418">
        <f>Dry_Matter_Content!C17</f>
        <v>0.59</v>
      </c>
      <c r="E30" s="284">
        <f>MCF!R29</f>
        <v>0.8</v>
      </c>
      <c r="F30" s="67">
        <f t="shared" si="5"/>
        <v>0.51983292736065601</v>
      </c>
      <c r="G30" s="67">
        <f t="shared" si="0"/>
        <v>0.51983292736065601</v>
      </c>
      <c r="H30" s="67">
        <f t="shared" si="1"/>
        <v>0</v>
      </c>
      <c r="I30" s="67">
        <f t="shared" si="2"/>
        <v>1.4807449667509065</v>
      </c>
      <c r="J30" s="67">
        <f t="shared" si="3"/>
        <v>0.47260027323296638</v>
      </c>
      <c r="K30" s="100">
        <f t="shared" si="6"/>
        <v>0.31506684882197755</v>
      </c>
      <c r="O30" s="96">
        <f>Amnt_Deposited!B25</f>
        <v>2011</v>
      </c>
      <c r="P30" s="99">
        <f>Amnt_Deposited!C25</f>
        <v>5.7965313042000002</v>
      </c>
      <c r="Q30" s="284">
        <f>MCF!R29</f>
        <v>0.8</v>
      </c>
      <c r="R30" s="67">
        <f t="shared" si="4"/>
        <v>0.34779187825200003</v>
      </c>
      <c r="S30" s="67">
        <f t="shared" si="7"/>
        <v>0.34779187825200003</v>
      </c>
      <c r="T30" s="67">
        <f t="shared" si="8"/>
        <v>0</v>
      </c>
      <c r="U30" s="67">
        <f t="shared" si="9"/>
        <v>0.99068574938731491</v>
      </c>
      <c r="V30" s="67">
        <f t="shared" si="10"/>
        <v>0.31619108378655197</v>
      </c>
      <c r="W30" s="100">
        <f t="shared" si="11"/>
        <v>0.21079405585770131</v>
      </c>
    </row>
    <row r="31" spans="2:23">
      <c r="B31" s="96">
        <f>Amnt_Deposited!B26</f>
        <v>2012</v>
      </c>
      <c r="C31" s="99">
        <f>Amnt_Deposited!C26</f>
        <v>5.9507914914000004</v>
      </c>
      <c r="D31" s="418">
        <f>Dry_Matter_Content!C18</f>
        <v>0.59</v>
      </c>
      <c r="E31" s="284">
        <f>MCF!R30</f>
        <v>0.8</v>
      </c>
      <c r="F31" s="67">
        <f t="shared" si="5"/>
        <v>0.53366698094875209</v>
      </c>
      <c r="G31" s="67">
        <f t="shared" si="0"/>
        <v>0.53366698094875209</v>
      </c>
      <c r="H31" s="67">
        <f t="shared" si="1"/>
        <v>0</v>
      </c>
      <c r="I31" s="67">
        <f t="shared" si="2"/>
        <v>1.5262400152282609</v>
      </c>
      <c r="J31" s="67">
        <f t="shared" si="3"/>
        <v>0.48817193247139762</v>
      </c>
      <c r="K31" s="100">
        <f t="shared" si="6"/>
        <v>0.32544795498093171</v>
      </c>
      <c r="O31" s="96">
        <f>Amnt_Deposited!B26</f>
        <v>2012</v>
      </c>
      <c r="P31" s="99">
        <f>Amnt_Deposited!C26</f>
        <v>5.9507914914000004</v>
      </c>
      <c r="Q31" s="284">
        <f>MCF!R30</f>
        <v>0.8</v>
      </c>
      <c r="R31" s="67">
        <f t="shared" si="4"/>
        <v>0.35704748948400006</v>
      </c>
      <c r="S31" s="67">
        <f t="shared" si="7"/>
        <v>0.35704748948400006</v>
      </c>
      <c r="T31" s="67">
        <f t="shared" si="8"/>
        <v>0</v>
      </c>
      <c r="U31" s="67">
        <f t="shared" si="9"/>
        <v>1.0211240066201568</v>
      </c>
      <c r="V31" s="67">
        <f t="shared" si="10"/>
        <v>0.32660923225115812</v>
      </c>
      <c r="W31" s="100">
        <f t="shared" si="11"/>
        <v>0.21773948816743874</v>
      </c>
    </row>
    <row r="32" spans="2:23">
      <c r="B32" s="96">
        <f>Amnt_Deposited!B27</f>
        <v>2013</v>
      </c>
      <c r="C32" s="99">
        <f>Amnt_Deposited!C27</f>
        <v>6.0941306034</v>
      </c>
      <c r="D32" s="418">
        <f>Dry_Matter_Content!C19</f>
        <v>0.59</v>
      </c>
      <c r="E32" s="284">
        <f>MCF!R31</f>
        <v>0.8</v>
      </c>
      <c r="F32" s="67">
        <f t="shared" si="5"/>
        <v>0.54652163251291197</v>
      </c>
      <c r="G32" s="67">
        <f t="shared" si="0"/>
        <v>0.54652163251291197</v>
      </c>
      <c r="H32" s="67">
        <f t="shared" si="1"/>
        <v>0</v>
      </c>
      <c r="I32" s="67">
        <f t="shared" si="2"/>
        <v>1.5695909097821548</v>
      </c>
      <c r="J32" s="67">
        <f t="shared" si="3"/>
        <v>0.50317073795901823</v>
      </c>
      <c r="K32" s="100">
        <f t="shared" si="6"/>
        <v>0.33544715863934549</v>
      </c>
      <c r="O32" s="96">
        <f>Amnt_Deposited!B27</f>
        <v>2013</v>
      </c>
      <c r="P32" s="99">
        <f>Amnt_Deposited!C27</f>
        <v>6.0941306034</v>
      </c>
      <c r="Q32" s="284">
        <f>MCF!R31</f>
        <v>0.8</v>
      </c>
      <c r="R32" s="67">
        <f t="shared" si="4"/>
        <v>0.36564783620399999</v>
      </c>
      <c r="S32" s="67">
        <f t="shared" si="7"/>
        <v>0.36564783620399999</v>
      </c>
      <c r="T32" s="67">
        <f t="shared" si="8"/>
        <v>0</v>
      </c>
      <c r="U32" s="67">
        <f t="shared" si="9"/>
        <v>1.0501277273297198</v>
      </c>
      <c r="V32" s="67">
        <f t="shared" si="10"/>
        <v>0.33664411549443679</v>
      </c>
      <c r="W32" s="100">
        <f t="shared" si="11"/>
        <v>0.22442941032962452</v>
      </c>
    </row>
    <row r="33" spans="2:23">
      <c r="B33" s="96">
        <f>Amnt_Deposited!B28</f>
        <v>2014</v>
      </c>
      <c r="C33" s="99">
        <f>Amnt_Deposited!C28</f>
        <v>6.2448804449999997</v>
      </c>
      <c r="D33" s="418">
        <f>Dry_Matter_Content!C20</f>
        <v>0.59</v>
      </c>
      <c r="E33" s="284">
        <f>MCF!R32</f>
        <v>0.8</v>
      </c>
      <c r="F33" s="67">
        <f t="shared" si="5"/>
        <v>0.56004087830759997</v>
      </c>
      <c r="G33" s="67">
        <f t="shared" si="0"/>
        <v>0.56004087830759997</v>
      </c>
      <c r="H33" s="67">
        <f t="shared" si="1"/>
        <v>0</v>
      </c>
      <c r="I33" s="67">
        <f t="shared" si="2"/>
        <v>1.612169129209895</v>
      </c>
      <c r="J33" s="67">
        <f t="shared" si="3"/>
        <v>0.51746265887985976</v>
      </c>
      <c r="K33" s="100">
        <f t="shared" si="6"/>
        <v>0.34497510591990649</v>
      </c>
      <c r="O33" s="96">
        <f>Amnt_Deposited!B28</f>
        <v>2014</v>
      </c>
      <c r="P33" s="99">
        <f>Amnt_Deposited!C28</f>
        <v>6.2448804449999997</v>
      </c>
      <c r="Q33" s="284">
        <f>MCF!R32</f>
        <v>0.8</v>
      </c>
      <c r="R33" s="67">
        <f t="shared" si="4"/>
        <v>0.37469282669999998</v>
      </c>
      <c r="S33" s="67">
        <f t="shared" si="7"/>
        <v>0.37469282669999998</v>
      </c>
      <c r="T33" s="67">
        <f t="shared" si="8"/>
        <v>0</v>
      </c>
      <c r="U33" s="67">
        <f t="shared" si="9"/>
        <v>1.078614493226959</v>
      </c>
      <c r="V33" s="67">
        <f t="shared" si="10"/>
        <v>0.34620606080276073</v>
      </c>
      <c r="W33" s="100">
        <f t="shared" si="11"/>
        <v>0.23080404053517381</v>
      </c>
    </row>
    <row r="34" spans="2:23">
      <c r="B34" s="96">
        <f>Amnt_Deposited!B29</f>
        <v>2015</v>
      </c>
      <c r="C34" s="99">
        <f>Amnt_Deposited!C29</f>
        <v>6.394216397400001</v>
      </c>
      <c r="D34" s="418">
        <f>Dry_Matter_Content!C21</f>
        <v>0.59</v>
      </c>
      <c r="E34" s="284">
        <f>MCF!R33</f>
        <v>0.8</v>
      </c>
      <c r="F34" s="67">
        <f t="shared" si="5"/>
        <v>0.57343332651883205</v>
      </c>
      <c r="G34" s="67">
        <f t="shared" si="0"/>
        <v>0.57343332651883205</v>
      </c>
      <c r="H34" s="67">
        <f t="shared" si="1"/>
        <v>0</v>
      </c>
      <c r="I34" s="67">
        <f t="shared" si="2"/>
        <v>1.6541026114280455</v>
      </c>
      <c r="J34" s="67">
        <f t="shared" si="3"/>
        <v>0.53149984430068165</v>
      </c>
      <c r="K34" s="100">
        <f t="shared" si="6"/>
        <v>0.35433322953378776</v>
      </c>
      <c r="O34" s="96">
        <f>Amnt_Deposited!B29</f>
        <v>2015</v>
      </c>
      <c r="P34" s="99">
        <f>Amnt_Deposited!C29</f>
        <v>6.394216397400001</v>
      </c>
      <c r="Q34" s="284">
        <f>MCF!R33</f>
        <v>0.8</v>
      </c>
      <c r="R34" s="67">
        <f t="shared" si="4"/>
        <v>0.3836529838440001</v>
      </c>
      <c r="S34" s="67">
        <f t="shared" si="7"/>
        <v>0.3836529838440001</v>
      </c>
      <c r="T34" s="67">
        <f t="shared" si="8"/>
        <v>0</v>
      </c>
      <c r="U34" s="67">
        <f t="shared" si="9"/>
        <v>1.1066699005986032</v>
      </c>
      <c r="V34" s="67">
        <f t="shared" si="10"/>
        <v>0.35559757647235607</v>
      </c>
      <c r="W34" s="100">
        <f t="shared" si="11"/>
        <v>0.23706505098157071</v>
      </c>
    </row>
    <row r="35" spans="2:23">
      <c r="B35" s="96">
        <f>Amnt_Deposited!B30</f>
        <v>2016</v>
      </c>
      <c r="C35" s="99">
        <f>Amnt_Deposited!C30</f>
        <v>6.5395057014000013</v>
      </c>
      <c r="D35" s="418">
        <f>Dry_Matter_Content!C22</f>
        <v>0.59</v>
      </c>
      <c r="E35" s="284">
        <f>MCF!R34</f>
        <v>0.8</v>
      </c>
      <c r="F35" s="67">
        <f t="shared" si="5"/>
        <v>0.58646287130155217</v>
      </c>
      <c r="G35" s="67">
        <f t="shared" si="0"/>
        <v>0.58646287130155217</v>
      </c>
      <c r="H35" s="67">
        <f t="shared" si="1"/>
        <v>0</v>
      </c>
      <c r="I35" s="67">
        <f t="shared" si="2"/>
        <v>1.6952410099416708</v>
      </c>
      <c r="J35" s="67">
        <f t="shared" si="3"/>
        <v>0.54532447278792684</v>
      </c>
      <c r="K35" s="100">
        <f t="shared" si="6"/>
        <v>0.36354964852528454</v>
      </c>
      <c r="O35" s="96">
        <f>Amnt_Deposited!B30</f>
        <v>2016</v>
      </c>
      <c r="P35" s="99">
        <f>Amnt_Deposited!C30</f>
        <v>6.5395057014000013</v>
      </c>
      <c r="Q35" s="284">
        <f>MCF!R34</f>
        <v>0.8</v>
      </c>
      <c r="R35" s="67">
        <f t="shared" si="4"/>
        <v>0.39237034208400012</v>
      </c>
      <c r="S35" s="67">
        <f t="shared" si="7"/>
        <v>0.39237034208400012</v>
      </c>
      <c r="T35" s="67">
        <f t="shared" si="8"/>
        <v>0</v>
      </c>
      <c r="U35" s="67">
        <f t="shared" si="9"/>
        <v>1.1341933607995123</v>
      </c>
      <c r="V35" s="67">
        <f t="shared" si="10"/>
        <v>0.36484688188309111</v>
      </c>
      <c r="W35" s="100">
        <f t="shared" si="11"/>
        <v>0.24323125458872741</v>
      </c>
    </row>
    <row r="36" spans="2:23">
      <c r="B36" s="96">
        <f>Amnt_Deposited!B31</f>
        <v>2017</v>
      </c>
      <c r="C36" s="99">
        <f>Amnt_Deposited!C31</f>
        <v>6.5857848594184807</v>
      </c>
      <c r="D36" s="418">
        <f>Dry_Matter_Content!C23</f>
        <v>0.59</v>
      </c>
      <c r="E36" s="284">
        <f>MCF!R35</f>
        <v>0.8</v>
      </c>
      <c r="F36" s="67">
        <f t="shared" si="5"/>
        <v>0.59061318619264935</v>
      </c>
      <c r="G36" s="67">
        <f t="shared" si="0"/>
        <v>0.59061318619264935</v>
      </c>
      <c r="H36" s="67">
        <f t="shared" si="1"/>
        <v>0</v>
      </c>
      <c r="I36" s="67">
        <f t="shared" si="2"/>
        <v>1.7269672180182538</v>
      </c>
      <c r="J36" s="67">
        <f t="shared" si="3"/>
        <v>0.55888697811606636</v>
      </c>
      <c r="K36" s="100">
        <f t="shared" si="6"/>
        <v>0.37259131874404422</v>
      </c>
      <c r="O36" s="96">
        <f>Amnt_Deposited!B31</f>
        <v>2017</v>
      </c>
      <c r="P36" s="99">
        <f>Amnt_Deposited!C31</f>
        <v>6.5857848594184807</v>
      </c>
      <c r="Q36" s="284">
        <f>MCF!R35</f>
        <v>0.8</v>
      </c>
      <c r="R36" s="67">
        <f t="shared" si="4"/>
        <v>0.39514709156510885</v>
      </c>
      <c r="S36" s="67">
        <f t="shared" si="7"/>
        <v>0.39514709156510885</v>
      </c>
      <c r="T36" s="67">
        <f t="shared" si="8"/>
        <v>0</v>
      </c>
      <c r="U36" s="67">
        <f t="shared" si="9"/>
        <v>1.1554196373895544</v>
      </c>
      <c r="V36" s="67">
        <f t="shared" si="10"/>
        <v>0.37392081497506674</v>
      </c>
      <c r="W36" s="100">
        <f t="shared" si="11"/>
        <v>0.24928054331671115</v>
      </c>
    </row>
    <row r="37" spans="2:23">
      <c r="B37" s="96">
        <f>Amnt_Deposited!B32</f>
        <v>2018</v>
      </c>
      <c r="C37" s="99">
        <f>Amnt_Deposited!C32</f>
        <v>6.6193734854301978</v>
      </c>
      <c r="D37" s="418">
        <f>Dry_Matter_Content!C24</f>
        <v>0.59</v>
      </c>
      <c r="E37" s="284">
        <f>MCF!R36</f>
        <v>0.8</v>
      </c>
      <c r="F37" s="67">
        <f t="shared" si="5"/>
        <v>0.59362541417338022</v>
      </c>
      <c r="G37" s="67">
        <f t="shared" si="0"/>
        <v>0.59362541417338022</v>
      </c>
      <c r="H37" s="67">
        <f t="shared" si="1"/>
        <v>0</v>
      </c>
      <c r="I37" s="67">
        <f t="shared" si="2"/>
        <v>1.7512461592574162</v>
      </c>
      <c r="J37" s="67">
        <f t="shared" si="3"/>
        <v>0.56934647293421792</v>
      </c>
      <c r="K37" s="100">
        <f t="shared" si="6"/>
        <v>0.37956431528947859</v>
      </c>
      <c r="O37" s="96">
        <f>Amnt_Deposited!B32</f>
        <v>2018</v>
      </c>
      <c r="P37" s="99">
        <f>Amnt_Deposited!C32</f>
        <v>6.6193734854301978</v>
      </c>
      <c r="Q37" s="284">
        <f>MCF!R36</f>
        <v>0.8</v>
      </c>
      <c r="R37" s="67">
        <f t="shared" si="4"/>
        <v>0.39716240912581191</v>
      </c>
      <c r="S37" s="67">
        <f t="shared" si="7"/>
        <v>0.39716240912581191</v>
      </c>
      <c r="T37" s="67">
        <f t="shared" si="8"/>
        <v>0</v>
      </c>
      <c r="U37" s="67">
        <f t="shared" si="9"/>
        <v>1.1716633536512597</v>
      </c>
      <c r="V37" s="67">
        <f t="shared" si="10"/>
        <v>0.38091869286410662</v>
      </c>
      <c r="W37" s="100">
        <f t="shared" si="11"/>
        <v>0.25394579524273775</v>
      </c>
    </row>
    <row r="38" spans="2:23">
      <c r="B38" s="96">
        <f>Amnt_Deposited!B33</f>
        <v>2019</v>
      </c>
      <c r="C38" s="99">
        <f>Amnt_Deposited!C33</f>
        <v>6.6476328408679892</v>
      </c>
      <c r="D38" s="418">
        <f>Dry_Matter_Content!C25</f>
        <v>0.59</v>
      </c>
      <c r="E38" s="284">
        <f>MCF!R37</f>
        <v>0.8</v>
      </c>
      <c r="F38" s="67">
        <f t="shared" si="5"/>
        <v>0.59615971316904126</v>
      </c>
      <c r="G38" s="67">
        <f t="shared" si="0"/>
        <v>0.59615971316904126</v>
      </c>
      <c r="H38" s="67">
        <f t="shared" si="1"/>
        <v>0</v>
      </c>
      <c r="I38" s="67">
        <f t="shared" si="2"/>
        <v>1.7700551192622092</v>
      </c>
      <c r="J38" s="67">
        <f t="shared" si="3"/>
        <v>0.57735075316424844</v>
      </c>
      <c r="K38" s="100">
        <f t="shared" si="6"/>
        <v>0.38490050210949894</v>
      </c>
      <c r="O38" s="96">
        <f>Amnt_Deposited!B33</f>
        <v>2019</v>
      </c>
      <c r="P38" s="99">
        <f>Amnt_Deposited!C33</f>
        <v>6.6476328408679892</v>
      </c>
      <c r="Q38" s="284">
        <f>MCF!R37</f>
        <v>0.8</v>
      </c>
      <c r="R38" s="67">
        <f t="shared" si="4"/>
        <v>0.39885797045207938</v>
      </c>
      <c r="S38" s="67">
        <f t="shared" si="7"/>
        <v>0.39885797045207938</v>
      </c>
      <c r="T38" s="67">
        <f t="shared" si="8"/>
        <v>0</v>
      </c>
      <c r="U38" s="67">
        <f t="shared" si="9"/>
        <v>1.1842474036098634</v>
      </c>
      <c r="V38" s="67">
        <f t="shared" si="10"/>
        <v>0.38627392049347575</v>
      </c>
      <c r="W38" s="100">
        <f t="shared" si="11"/>
        <v>0.2575159469956505</v>
      </c>
    </row>
    <row r="39" spans="2:23">
      <c r="B39" s="96">
        <f>Amnt_Deposited!B34</f>
        <v>2020</v>
      </c>
      <c r="C39" s="99">
        <f>Amnt_Deposited!C34</f>
        <v>6.6707975730698541</v>
      </c>
      <c r="D39" s="418">
        <f>Dry_Matter_Content!C26</f>
        <v>0.59</v>
      </c>
      <c r="E39" s="284">
        <f>MCF!R38</f>
        <v>0.8</v>
      </c>
      <c r="F39" s="67">
        <f t="shared" si="5"/>
        <v>0.5982371263529046</v>
      </c>
      <c r="G39" s="67">
        <f t="shared" si="0"/>
        <v>0.5982371263529046</v>
      </c>
      <c r="H39" s="67">
        <f t="shared" si="1"/>
        <v>0</v>
      </c>
      <c r="I39" s="67">
        <f t="shared" si="2"/>
        <v>1.7847405553823679</v>
      </c>
      <c r="J39" s="67">
        <f t="shared" si="3"/>
        <v>0.583551690232746</v>
      </c>
      <c r="K39" s="100">
        <f t="shared" si="6"/>
        <v>0.38903446015516396</v>
      </c>
      <c r="O39" s="96">
        <f>Amnt_Deposited!B34</f>
        <v>2020</v>
      </c>
      <c r="P39" s="99">
        <f>Amnt_Deposited!C34</f>
        <v>6.6707975730698541</v>
      </c>
      <c r="Q39" s="284">
        <f>MCF!R38</f>
        <v>0.8</v>
      </c>
      <c r="R39" s="67">
        <f t="shared" si="4"/>
        <v>0.40024785438419119</v>
      </c>
      <c r="S39" s="67">
        <f t="shared" si="7"/>
        <v>0.40024785438419119</v>
      </c>
      <c r="T39" s="67">
        <f t="shared" si="8"/>
        <v>0</v>
      </c>
      <c r="U39" s="67">
        <f t="shared" si="9"/>
        <v>1.1940726284895411</v>
      </c>
      <c r="V39" s="67">
        <f t="shared" si="10"/>
        <v>0.3904226295045134</v>
      </c>
      <c r="W39" s="100">
        <f t="shared" si="11"/>
        <v>0.26028175300300893</v>
      </c>
    </row>
    <row r="40" spans="2:23">
      <c r="B40" s="96">
        <f>Amnt_Deposited!B35</f>
        <v>2021</v>
      </c>
      <c r="C40" s="99">
        <f>Amnt_Deposited!C35</f>
        <v>6.68909417887253</v>
      </c>
      <c r="D40" s="418">
        <f>Dry_Matter_Content!C27</f>
        <v>0.59</v>
      </c>
      <c r="E40" s="284">
        <f>MCF!R39</f>
        <v>0.8</v>
      </c>
      <c r="F40" s="67">
        <f t="shared" si="5"/>
        <v>0.59987796596128851</v>
      </c>
      <c r="G40" s="67">
        <f t="shared" si="0"/>
        <v>0.59987796596128851</v>
      </c>
      <c r="H40" s="67">
        <f t="shared" si="1"/>
        <v>0</v>
      </c>
      <c r="I40" s="67">
        <f t="shared" si="2"/>
        <v>1.7962253372068699</v>
      </c>
      <c r="J40" s="67">
        <f t="shared" si="3"/>
        <v>0.58839318413678654</v>
      </c>
      <c r="K40" s="100">
        <f t="shared" si="6"/>
        <v>0.39226212275785766</v>
      </c>
      <c r="O40" s="96">
        <f>Amnt_Deposited!B35</f>
        <v>2021</v>
      </c>
      <c r="P40" s="99">
        <f>Amnt_Deposited!C35</f>
        <v>6.68909417887253</v>
      </c>
      <c r="Q40" s="284">
        <f>MCF!R39</f>
        <v>0.8</v>
      </c>
      <c r="R40" s="67">
        <f t="shared" si="4"/>
        <v>0.40134565073235184</v>
      </c>
      <c r="S40" s="67">
        <f t="shared" si="7"/>
        <v>0.40134565073235184</v>
      </c>
      <c r="T40" s="67">
        <f t="shared" si="8"/>
        <v>0</v>
      </c>
      <c r="U40" s="67">
        <f t="shared" si="9"/>
        <v>1.2017564700313579</v>
      </c>
      <c r="V40" s="67">
        <f t="shared" si="10"/>
        <v>0.39366180919053506</v>
      </c>
      <c r="W40" s="100">
        <f t="shared" si="11"/>
        <v>0.26244120612702337</v>
      </c>
    </row>
    <row r="41" spans="2:23">
      <c r="B41" s="96">
        <f>Amnt_Deposited!B36</f>
        <v>2022</v>
      </c>
      <c r="C41" s="99">
        <f>Amnt_Deposited!C36</f>
        <v>6.7027412596617078</v>
      </c>
      <c r="D41" s="418">
        <f>Dry_Matter_Content!C28</f>
        <v>0.59</v>
      </c>
      <c r="E41" s="284">
        <f>MCF!R40</f>
        <v>0.8</v>
      </c>
      <c r="F41" s="67">
        <f t="shared" si="5"/>
        <v>0.60110183616646196</v>
      </c>
      <c r="G41" s="67">
        <f t="shared" si="0"/>
        <v>0.60110183616646196</v>
      </c>
      <c r="H41" s="67">
        <f t="shared" si="1"/>
        <v>0</v>
      </c>
      <c r="I41" s="67">
        <f t="shared" si="2"/>
        <v>1.8051476868933527</v>
      </c>
      <c r="J41" s="67">
        <f t="shared" si="3"/>
        <v>0.59217948647997909</v>
      </c>
      <c r="K41" s="100">
        <f t="shared" si="6"/>
        <v>0.39478632431998606</v>
      </c>
      <c r="O41" s="96">
        <f>Amnt_Deposited!B36</f>
        <v>2022</v>
      </c>
      <c r="P41" s="99">
        <f>Amnt_Deposited!C36</f>
        <v>6.7027412596617078</v>
      </c>
      <c r="Q41" s="284">
        <f>MCF!R40</f>
        <v>0.8</v>
      </c>
      <c r="R41" s="67">
        <f t="shared" si="4"/>
        <v>0.40216447557970247</v>
      </c>
      <c r="S41" s="67">
        <f t="shared" si="7"/>
        <v>0.40216447557970247</v>
      </c>
      <c r="T41" s="67">
        <f t="shared" si="8"/>
        <v>0</v>
      </c>
      <c r="U41" s="67">
        <f t="shared" si="9"/>
        <v>1.2077259278947499</v>
      </c>
      <c r="V41" s="67">
        <f t="shared" si="10"/>
        <v>0.39619501771631066</v>
      </c>
      <c r="W41" s="100">
        <f t="shared" si="11"/>
        <v>0.26413001181087375</v>
      </c>
    </row>
    <row r="42" spans="2:23">
      <c r="B42" s="96">
        <f>Amnt_Deposited!B37</f>
        <v>2023</v>
      </c>
      <c r="C42" s="99">
        <f>Amnt_Deposited!C37</f>
        <v>6.7119497688986405</v>
      </c>
      <c r="D42" s="418">
        <f>Dry_Matter_Content!C29</f>
        <v>0.59</v>
      </c>
      <c r="E42" s="284">
        <f>MCF!R41</f>
        <v>0.8</v>
      </c>
      <c r="F42" s="67">
        <f t="shared" si="5"/>
        <v>0.60192765527483016</v>
      </c>
      <c r="G42" s="67">
        <f t="shared" si="0"/>
        <v>0.60192765527483016</v>
      </c>
      <c r="H42" s="67">
        <f t="shared" si="1"/>
        <v>0</v>
      </c>
      <c r="I42" s="67">
        <f t="shared" si="2"/>
        <v>1.8119543358543102</v>
      </c>
      <c r="J42" s="67">
        <f t="shared" si="3"/>
        <v>0.59512100631387266</v>
      </c>
      <c r="K42" s="100">
        <f t="shared" si="6"/>
        <v>0.39674733754258174</v>
      </c>
      <c r="O42" s="96">
        <f>Amnt_Deposited!B37</f>
        <v>2023</v>
      </c>
      <c r="P42" s="99">
        <f>Amnt_Deposited!C37</f>
        <v>6.7119497688986405</v>
      </c>
      <c r="Q42" s="284">
        <f>MCF!R41</f>
        <v>0.8</v>
      </c>
      <c r="R42" s="67">
        <f t="shared" si="4"/>
        <v>0.40271698613391838</v>
      </c>
      <c r="S42" s="67">
        <f t="shared" si="7"/>
        <v>0.40271698613391838</v>
      </c>
      <c r="T42" s="67">
        <f t="shared" si="8"/>
        <v>0</v>
      </c>
      <c r="U42" s="67">
        <f t="shared" si="9"/>
        <v>1.2122798857187624</v>
      </c>
      <c r="V42" s="67">
        <f t="shared" si="10"/>
        <v>0.39816302830990591</v>
      </c>
      <c r="W42" s="100">
        <f t="shared" si="11"/>
        <v>0.26544201887327057</v>
      </c>
    </row>
    <row r="43" spans="2:23">
      <c r="B43" s="96">
        <f>Amnt_Deposited!B38</f>
        <v>2024</v>
      </c>
      <c r="C43" s="99">
        <f>Amnt_Deposited!C38</f>
        <v>6.7169232523367723</v>
      </c>
      <c r="D43" s="418">
        <f>Dry_Matter_Content!C30</f>
        <v>0.59</v>
      </c>
      <c r="E43" s="284">
        <f>MCF!R42</f>
        <v>0.8</v>
      </c>
      <c r="F43" s="67">
        <f t="shared" si="5"/>
        <v>0.60237367726956181</v>
      </c>
      <c r="G43" s="67">
        <f t="shared" si="0"/>
        <v>0.60237367726956181</v>
      </c>
      <c r="H43" s="67">
        <f t="shared" si="1"/>
        <v>0</v>
      </c>
      <c r="I43" s="67">
        <f t="shared" si="2"/>
        <v>1.8169629910938994</v>
      </c>
      <c r="J43" s="67">
        <f t="shared" si="3"/>
        <v>0.59736502202997266</v>
      </c>
      <c r="K43" s="100">
        <f t="shared" si="6"/>
        <v>0.39824334801998174</v>
      </c>
      <c r="O43" s="96">
        <f>Amnt_Deposited!B38</f>
        <v>2024</v>
      </c>
      <c r="P43" s="99">
        <f>Amnt_Deposited!C38</f>
        <v>6.7169232523367723</v>
      </c>
      <c r="Q43" s="284">
        <f>MCF!R42</f>
        <v>0.8</v>
      </c>
      <c r="R43" s="67">
        <f t="shared" si="4"/>
        <v>0.40301539514020635</v>
      </c>
      <c r="S43" s="67">
        <f t="shared" si="7"/>
        <v>0.40301539514020635</v>
      </c>
      <c r="T43" s="67">
        <f t="shared" si="8"/>
        <v>0</v>
      </c>
      <c r="U43" s="67">
        <f t="shared" si="9"/>
        <v>1.2156309039432869</v>
      </c>
      <c r="V43" s="67">
        <f t="shared" si="10"/>
        <v>0.39966437691568202</v>
      </c>
      <c r="W43" s="100">
        <f t="shared" si="11"/>
        <v>0.26644291794378799</v>
      </c>
    </row>
    <row r="44" spans="2:23">
      <c r="B44" s="96">
        <f>Amnt_Deposited!B39</f>
        <v>2025</v>
      </c>
      <c r="C44" s="99">
        <f>Amnt_Deposited!C39</f>
        <v>6.7178580811361535</v>
      </c>
      <c r="D44" s="418">
        <f>Dry_Matter_Content!C31</f>
        <v>0.59</v>
      </c>
      <c r="E44" s="284">
        <f>MCF!R43</f>
        <v>0.8</v>
      </c>
      <c r="F44" s="67">
        <f t="shared" si="5"/>
        <v>0.60245751271629022</v>
      </c>
      <c r="G44" s="67">
        <f t="shared" si="0"/>
        <v>0.60245751271629022</v>
      </c>
      <c r="H44" s="67">
        <f t="shared" si="1"/>
        <v>0</v>
      </c>
      <c r="I44" s="67">
        <f t="shared" si="2"/>
        <v>1.8204042285514057</v>
      </c>
      <c r="J44" s="67">
        <f t="shared" si="3"/>
        <v>0.59901627525878376</v>
      </c>
      <c r="K44" s="100">
        <f t="shared" si="6"/>
        <v>0.39934418350585582</v>
      </c>
      <c r="O44" s="96">
        <f>Amnt_Deposited!B39</f>
        <v>2025</v>
      </c>
      <c r="P44" s="99">
        <f>Amnt_Deposited!C39</f>
        <v>6.7178580811361535</v>
      </c>
      <c r="Q44" s="284">
        <f>MCF!R43</f>
        <v>0.8</v>
      </c>
      <c r="R44" s="67">
        <f t="shared" si="4"/>
        <v>0.40307148486816918</v>
      </c>
      <c r="S44" s="67">
        <f t="shared" si="7"/>
        <v>0.40307148486816918</v>
      </c>
      <c r="T44" s="67">
        <f t="shared" si="8"/>
        <v>0</v>
      </c>
      <c r="U44" s="67">
        <f t="shared" si="9"/>
        <v>1.2179332483617791</v>
      </c>
      <c r="V44" s="67">
        <f t="shared" si="10"/>
        <v>0.40076914044967699</v>
      </c>
      <c r="W44" s="100">
        <f t="shared" si="11"/>
        <v>0.26717942696645131</v>
      </c>
    </row>
    <row r="45" spans="2:23">
      <c r="B45" s="96">
        <f>Amnt_Deposited!B40</f>
        <v>2026</v>
      </c>
      <c r="C45" s="99">
        <f>Amnt_Deposited!C40</f>
        <v>6.714943678077633</v>
      </c>
      <c r="D45" s="418">
        <f>Dry_Matter_Content!C32</f>
        <v>0.59</v>
      </c>
      <c r="E45" s="284">
        <f>MCF!R44</f>
        <v>0.8</v>
      </c>
      <c r="F45" s="67">
        <f t="shared" si="5"/>
        <v>0.60219614905000218</v>
      </c>
      <c r="G45" s="67">
        <f t="shared" si="0"/>
        <v>0.60219614905000218</v>
      </c>
      <c r="H45" s="67">
        <f t="shared" si="1"/>
        <v>0</v>
      </c>
      <c r="I45" s="67">
        <f t="shared" si="2"/>
        <v>1.8224495953360531</v>
      </c>
      <c r="J45" s="67">
        <f t="shared" si="3"/>
        <v>0.6001507822653549</v>
      </c>
      <c r="K45" s="100">
        <f t="shared" si="6"/>
        <v>0.40010052151023656</v>
      </c>
      <c r="O45" s="96">
        <f>Amnt_Deposited!B40</f>
        <v>2026</v>
      </c>
      <c r="P45" s="99">
        <f>Amnt_Deposited!C40</f>
        <v>6.714943678077633</v>
      </c>
      <c r="Q45" s="284">
        <f>MCF!R44</f>
        <v>0.8</v>
      </c>
      <c r="R45" s="67">
        <f t="shared" si="4"/>
        <v>0.40289662068465798</v>
      </c>
      <c r="S45" s="67">
        <f t="shared" si="7"/>
        <v>0.40289662068465798</v>
      </c>
      <c r="T45" s="67">
        <f t="shared" si="8"/>
        <v>0</v>
      </c>
      <c r="U45" s="67">
        <f t="shared" si="9"/>
        <v>1.2193016917948616</v>
      </c>
      <c r="V45" s="67">
        <f t="shared" si="10"/>
        <v>0.40152817725157558</v>
      </c>
      <c r="W45" s="100">
        <f t="shared" si="11"/>
        <v>0.26768545150105039</v>
      </c>
    </row>
    <row r="46" spans="2:23">
      <c r="B46" s="96">
        <f>Amnt_Deposited!B41</f>
        <v>2027</v>
      </c>
      <c r="C46" s="99">
        <f>Amnt_Deposited!C41</f>
        <v>6.7083627370732151</v>
      </c>
      <c r="D46" s="418">
        <f>Dry_Matter_Content!C33</f>
        <v>0.59</v>
      </c>
      <c r="E46" s="284">
        <f>MCF!R45</f>
        <v>0.8</v>
      </c>
      <c r="F46" s="67">
        <f t="shared" si="5"/>
        <v>0.60160597026072593</v>
      </c>
      <c r="G46" s="67">
        <f t="shared" si="0"/>
        <v>0.60160597026072593</v>
      </c>
      <c r="H46" s="67">
        <f t="shared" si="1"/>
        <v>0</v>
      </c>
      <c r="I46" s="67">
        <f t="shared" si="2"/>
        <v>1.8232304669040214</v>
      </c>
      <c r="J46" s="67">
        <f t="shared" si="3"/>
        <v>0.60082509869275769</v>
      </c>
      <c r="K46" s="100">
        <f t="shared" si="6"/>
        <v>0.40055006579517177</v>
      </c>
      <c r="O46" s="96">
        <f>Amnt_Deposited!B41</f>
        <v>2027</v>
      </c>
      <c r="P46" s="99">
        <f>Amnt_Deposited!C41</f>
        <v>6.7083627370732151</v>
      </c>
      <c r="Q46" s="284">
        <f>MCF!R45</f>
        <v>0.8</v>
      </c>
      <c r="R46" s="67">
        <f t="shared" si="4"/>
        <v>0.40250176422439293</v>
      </c>
      <c r="S46" s="67">
        <f t="shared" si="7"/>
        <v>0.40250176422439293</v>
      </c>
      <c r="T46" s="67">
        <f t="shared" si="8"/>
        <v>0</v>
      </c>
      <c r="U46" s="67">
        <f t="shared" si="9"/>
        <v>1.2198241303996575</v>
      </c>
      <c r="V46" s="67">
        <f t="shared" si="10"/>
        <v>0.40197932561959704</v>
      </c>
      <c r="W46" s="100">
        <f t="shared" si="11"/>
        <v>0.26798621707973136</v>
      </c>
    </row>
    <row r="47" spans="2:23">
      <c r="B47" s="96">
        <f>Amnt_Deposited!B42</f>
        <v>2028</v>
      </c>
      <c r="C47" s="99">
        <f>Amnt_Deposited!C42</f>
        <v>6.6982914361635997</v>
      </c>
      <c r="D47" s="418">
        <f>Dry_Matter_Content!C34</f>
        <v>0.59</v>
      </c>
      <c r="E47" s="284">
        <f>MCF!R46</f>
        <v>0.8</v>
      </c>
      <c r="F47" s="67">
        <f t="shared" si="5"/>
        <v>0.60070277599515165</v>
      </c>
      <c r="G47" s="67">
        <f t="shared" si="0"/>
        <v>0.60070277599515165</v>
      </c>
      <c r="H47" s="67">
        <f t="shared" si="1"/>
        <v>0</v>
      </c>
      <c r="I47" s="67">
        <f t="shared" si="2"/>
        <v>1.8228507065038353</v>
      </c>
      <c r="J47" s="67">
        <f t="shared" si="3"/>
        <v>0.6010825363953376</v>
      </c>
      <c r="K47" s="100">
        <f t="shared" si="6"/>
        <v>0.40072169093022503</v>
      </c>
      <c r="O47" s="96">
        <f>Amnt_Deposited!B42</f>
        <v>2028</v>
      </c>
      <c r="P47" s="99">
        <f>Amnt_Deposited!C42</f>
        <v>6.6982914361635997</v>
      </c>
      <c r="Q47" s="284">
        <f>MCF!R46</f>
        <v>0.8</v>
      </c>
      <c r="R47" s="67">
        <f t="shared" si="4"/>
        <v>0.40189748616981602</v>
      </c>
      <c r="S47" s="67">
        <f t="shared" si="7"/>
        <v>0.40189748616981602</v>
      </c>
      <c r="T47" s="67">
        <f t="shared" si="8"/>
        <v>0</v>
      </c>
      <c r="U47" s="67">
        <f t="shared" si="9"/>
        <v>1.219570053414698</v>
      </c>
      <c r="V47" s="67">
        <f t="shared" si="10"/>
        <v>0.4021515631547754</v>
      </c>
      <c r="W47" s="100">
        <f t="shared" si="11"/>
        <v>0.26810104210318358</v>
      </c>
    </row>
    <row r="48" spans="2:23">
      <c r="B48" s="96">
        <f>Amnt_Deposited!B43</f>
        <v>2029</v>
      </c>
      <c r="C48" s="99">
        <f>Amnt_Deposited!C43</f>
        <v>6.6848996441884942</v>
      </c>
      <c r="D48" s="418">
        <f>Dry_Matter_Content!C35</f>
        <v>0.59</v>
      </c>
      <c r="E48" s="284">
        <f>MCF!R47</f>
        <v>0.8</v>
      </c>
      <c r="F48" s="67">
        <f t="shared" si="5"/>
        <v>0.59950180009082421</v>
      </c>
      <c r="G48" s="67">
        <f t="shared" si="0"/>
        <v>0.59950180009082421</v>
      </c>
      <c r="H48" s="67">
        <f t="shared" si="1"/>
        <v>0</v>
      </c>
      <c r="I48" s="67">
        <f t="shared" si="2"/>
        <v>1.8213951695905726</v>
      </c>
      <c r="J48" s="67">
        <f t="shared" si="3"/>
        <v>0.60095733700408671</v>
      </c>
      <c r="K48" s="100">
        <f t="shared" si="6"/>
        <v>0.40063822466939114</v>
      </c>
      <c r="O48" s="96">
        <f>Amnt_Deposited!B43</f>
        <v>2029</v>
      </c>
      <c r="P48" s="99">
        <f>Amnt_Deposited!C43</f>
        <v>6.6848996441884942</v>
      </c>
      <c r="Q48" s="284">
        <f>MCF!R47</f>
        <v>0.8</v>
      </c>
      <c r="R48" s="67">
        <f t="shared" si="4"/>
        <v>0.40109397865130964</v>
      </c>
      <c r="S48" s="67">
        <f t="shared" si="7"/>
        <v>0.40109397865130964</v>
      </c>
      <c r="T48" s="67">
        <f t="shared" si="8"/>
        <v>0</v>
      </c>
      <c r="U48" s="67">
        <f t="shared" si="9"/>
        <v>1.2185962329999371</v>
      </c>
      <c r="V48" s="67">
        <f t="shared" si="10"/>
        <v>0.40206779906607054</v>
      </c>
      <c r="W48" s="100">
        <f t="shared" si="11"/>
        <v>0.26804519937738036</v>
      </c>
    </row>
    <row r="49" spans="2:23">
      <c r="B49" s="96">
        <f>Amnt_Deposited!B44</f>
        <v>2030</v>
      </c>
      <c r="C49" s="99">
        <f>Amnt_Deposited!C44</f>
        <v>6.6686369999999995</v>
      </c>
      <c r="D49" s="418">
        <f>Dry_Matter_Content!C36</f>
        <v>0.59</v>
      </c>
      <c r="E49" s="284">
        <f>MCF!R48</f>
        <v>0.8</v>
      </c>
      <c r="F49" s="67">
        <f t="shared" si="5"/>
        <v>0.59804336615999998</v>
      </c>
      <c r="G49" s="67">
        <f t="shared" si="0"/>
        <v>0.59804336615999998</v>
      </c>
      <c r="H49" s="67">
        <f t="shared" si="1"/>
        <v>0</v>
      </c>
      <c r="I49" s="67">
        <f t="shared" si="2"/>
        <v>1.8189610600890438</v>
      </c>
      <c r="J49" s="67">
        <f t="shared" si="3"/>
        <v>0.60047747566152887</v>
      </c>
      <c r="K49" s="100">
        <f t="shared" si="6"/>
        <v>0.40031831710768589</v>
      </c>
      <c r="O49" s="96">
        <f>Amnt_Deposited!B44</f>
        <v>2030</v>
      </c>
      <c r="P49" s="99">
        <f>Amnt_Deposited!C44</f>
        <v>6.6686369999999995</v>
      </c>
      <c r="Q49" s="284">
        <f>MCF!R48</f>
        <v>0.8</v>
      </c>
      <c r="R49" s="67">
        <f t="shared" si="4"/>
        <v>0.40011821999999997</v>
      </c>
      <c r="S49" s="67">
        <f t="shared" si="7"/>
        <v>0.40011821999999997</v>
      </c>
      <c r="T49" s="67">
        <f t="shared" si="8"/>
        <v>0</v>
      </c>
      <c r="U49" s="67">
        <f t="shared" si="9"/>
        <v>1.2169677030033745</v>
      </c>
      <c r="V49" s="67">
        <f t="shared" si="10"/>
        <v>0.40174674999656262</v>
      </c>
      <c r="W49" s="100">
        <f t="shared" si="11"/>
        <v>0.26783116666437506</v>
      </c>
    </row>
    <row r="50" spans="2:23">
      <c r="B50" s="96">
        <f>Amnt_Deposited!B45</f>
        <v>2031</v>
      </c>
      <c r="C50" s="99">
        <f>Amnt_Deposited!C45</f>
        <v>0</v>
      </c>
      <c r="D50" s="418">
        <f>Dry_Matter_Content!C37</f>
        <v>0.59</v>
      </c>
      <c r="E50" s="284">
        <f>MCF!R49</f>
        <v>0.8</v>
      </c>
      <c r="F50" s="67">
        <f t="shared" si="5"/>
        <v>0</v>
      </c>
      <c r="G50" s="67">
        <f t="shared" si="0"/>
        <v>0</v>
      </c>
      <c r="H50" s="67">
        <f t="shared" si="1"/>
        <v>0</v>
      </c>
      <c r="I50" s="67">
        <f t="shared" si="2"/>
        <v>1.2192860615359231</v>
      </c>
      <c r="J50" s="67">
        <f t="shared" si="3"/>
        <v>0.59967499855312068</v>
      </c>
      <c r="K50" s="100">
        <f t="shared" si="6"/>
        <v>0.39978333236874708</v>
      </c>
      <c r="O50" s="96">
        <f>Amnt_Deposited!B45</f>
        <v>2031</v>
      </c>
      <c r="P50" s="99">
        <f>Amnt_Deposited!C45</f>
        <v>0</v>
      </c>
      <c r="Q50" s="284">
        <f>MCF!R49</f>
        <v>0.8</v>
      </c>
      <c r="R50" s="67">
        <f t="shared" si="4"/>
        <v>0</v>
      </c>
      <c r="S50" s="67">
        <f t="shared" si="7"/>
        <v>0</v>
      </c>
      <c r="T50" s="67">
        <f t="shared" si="8"/>
        <v>0</v>
      </c>
      <c r="U50" s="67">
        <f t="shared" si="9"/>
        <v>0.81575784670110829</v>
      </c>
      <c r="V50" s="67">
        <f t="shared" si="10"/>
        <v>0.40120985630226624</v>
      </c>
      <c r="W50" s="100">
        <f t="shared" si="11"/>
        <v>0.26747323753484414</v>
      </c>
    </row>
    <row r="51" spans="2:23">
      <c r="B51" s="96">
        <f>Amnt_Deposited!B46</f>
        <v>2032</v>
      </c>
      <c r="C51" s="99">
        <f>Amnt_Deposited!C46</f>
        <v>0</v>
      </c>
      <c r="D51" s="418">
        <f>Dry_Matter_Content!C38</f>
        <v>0.59</v>
      </c>
      <c r="E51" s="284">
        <f>MCF!R50</f>
        <v>0.8</v>
      </c>
      <c r="F51" s="67">
        <f t="shared" ref="F51:F82" si="12">C51*D51*$K$6*DOCF*E51</f>
        <v>0</v>
      </c>
      <c r="G51" s="67">
        <f t="shared" ref="G51:G82" si="13">F51*$K$12</f>
        <v>0</v>
      </c>
      <c r="H51" s="67">
        <f t="shared" ref="H51:H82" si="14">F51*(1-$K$12)</f>
        <v>0</v>
      </c>
      <c r="I51" s="67">
        <f t="shared" ref="I51:I82" si="15">G51+I50*$K$10</f>
        <v>0.81731188889937334</v>
      </c>
      <c r="J51" s="67">
        <f t="shared" ref="J51:J82" si="16">I50*(1-$K$10)+H51</f>
        <v>0.40197417263654978</v>
      </c>
      <c r="K51" s="100">
        <f t="shared" si="6"/>
        <v>0.26798278175769985</v>
      </c>
      <c r="O51" s="96">
        <f>Amnt_Deposited!B46</f>
        <v>2032</v>
      </c>
      <c r="P51" s="99">
        <f>Amnt_Deposited!C46</f>
        <v>0</v>
      </c>
      <c r="Q51" s="284">
        <f>MCF!R50</f>
        <v>0.8</v>
      </c>
      <c r="R51" s="67">
        <f t="shared" ref="R51:R82" si="17">P51*$W$6*DOCF*Q51</f>
        <v>0</v>
      </c>
      <c r="S51" s="67">
        <f t="shared" si="7"/>
        <v>0</v>
      </c>
      <c r="T51" s="67">
        <f t="shared" si="8"/>
        <v>0</v>
      </c>
      <c r="U51" s="67">
        <f t="shared" si="9"/>
        <v>0.54681883735462089</v>
      </c>
      <c r="V51" s="67">
        <f t="shared" si="10"/>
        <v>0.26893900934648735</v>
      </c>
      <c r="W51" s="100">
        <f t="shared" si="11"/>
        <v>0.17929267289765821</v>
      </c>
    </row>
    <row r="52" spans="2:23">
      <c r="B52" s="96">
        <f>Amnt_Deposited!B47</f>
        <v>2033</v>
      </c>
      <c r="C52" s="99">
        <f>Amnt_Deposited!C47</f>
        <v>0</v>
      </c>
      <c r="D52" s="418">
        <f>Dry_Matter_Content!C39</f>
        <v>0.59</v>
      </c>
      <c r="E52" s="284">
        <f>MCF!R51</f>
        <v>0.8</v>
      </c>
      <c r="F52" s="67">
        <f t="shared" si="12"/>
        <v>0</v>
      </c>
      <c r="G52" s="67">
        <f t="shared" si="13"/>
        <v>0</v>
      </c>
      <c r="H52" s="67">
        <f t="shared" si="14"/>
        <v>0</v>
      </c>
      <c r="I52" s="67">
        <f t="shared" si="15"/>
        <v>0.54786054299250331</v>
      </c>
      <c r="J52" s="67">
        <f t="shared" si="16"/>
        <v>0.26945134590687009</v>
      </c>
      <c r="K52" s="100">
        <f t="shared" si="6"/>
        <v>0.17963423060458006</v>
      </c>
      <c r="O52" s="96">
        <f>Amnt_Deposited!B47</f>
        <v>2033</v>
      </c>
      <c r="P52" s="99">
        <f>Amnt_Deposited!C47</f>
        <v>0</v>
      </c>
      <c r="Q52" s="284">
        <f>MCF!R51</f>
        <v>0.8</v>
      </c>
      <c r="R52" s="67">
        <f t="shared" si="17"/>
        <v>0</v>
      </c>
      <c r="S52" s="67">
        <f t="shared" si="7"/>
        <v>0</v>
      </c>
      <c r="T52" s="67">
        <f t="shared" si="8"/>
        <v>0</v>
      </c>
      <c r="U52" s="67">
        <f t="shared" si="9"/>
        <v>0.36654362822870423</v>
      </c>
      <c r="V52" s="67">
        <f t="shared" si="10"/>
        <v>0.18027520912591663</v>
      </c>
      <c r="W52" s="100">
        <f t="shared" si="11"/>
        <v>0.12018347275061109</v>
      </c>
    </row>
    <row r="53" spans="2:23">
      <c r="B53" s="96">
        <f>Amnt_Deposited!B48</f>
        <v>2034</v>
      </c>
      <c r="C53" s="99">
        <f>Amnt_Deposited!C48</f>
        <v>0</v>
      </c>
      <c r="D53" s="418">
        <f>Dry_Matter_Content!C40</f>
        <v>0.59</v>
      </c>
      <c r="E53" s="284">
        <f>MCF!R52</f>
        <v>0.8</v>
      </c>
      <c r="F53" s="67">
        <f t="shared" si="12"/>
        <v>0</v>
      </c>
      <c r="G53" s="67">
        <f t="shared" si="13"/>
        <v>0</v>
      </c>
      <c r="H53" s="67">
        <f t="shared" si="14"/>
        <v>0</v>
      </c>
      <c r="I53" s="67">
        <f t="shared" si="15"/>
        <v>0.36724190439984516</v>
      </c>
      <c r="J53" s="67">
        <f t="shared" si="16"/>
        <v>0.18061863859265814</v>
      </c>
      <c r="K53" s="100">
        <f t="shared" si="6"/>
        <v>0.12041242572843876</v>
      </c>
      <c r="O53" s="96">
        <f>Amnt_Deposited!B48</f>
        <v>2034</v>
      </c>
      <c r="P53" s="99">
        <f>Amnt_Deposited!C48</f>
        <v>0</v>
      </c>
      <c r="Q53" s="284">
        <f>MCF!R52</f>
        <v>0.8</v>
      </c>
      <c r="R53" s="67">
        <f t="shared" si="17"/>
        <v>0</v>
      </c>
      <c r="S53" s="67">
        <f t="shared" si="7"/>
        <v>0</v>
      </c>
      <c r="T53" s="67">
        <f t="shared" si="8"/>
        <v>0</v>
      </c>
      <c r="U53" s="67">
        <f t="shared" si="9"/>
        <v>0.24570154174833528</v>
      </c>
      <c r="V53" s="67">
        <f t="shared" si="10"/>
        <v>0.12084208648036894</v>
      </c>
      <c r="W53" s="100">
        <f t="shared" si="11"/>
        <v>8.0561390986912618E-2</v>
      </c>
    </row>
    <row r="54" spans="2:23">
      <c r="B54" s="96">
        <f>Amnt_Deposited!B49</f>
        <v>2035</v>
      </c>
      <c r="C54" s="99">
        <f>Amnt_Deposited!C49</f>
        <v>0</v>
      </c>
      <c r="D54" s="418">
        <f>Dry_Matter_Content!C41</f>
        <v>0.59</v>
      </c>
      <c r="E54" s="284">
        <f>MCF!R53</f>
        <v>0.8</v>
      </c>
      <c r="F54" s="67">
        <f t="shared" si="12"/>
        <v>0</v>
      </c>
      <c r="G54" s="67">
        <f t="shared" si="13"/>
        <v>0</v>
      </c>
      <c r="H54" s="67">
        <f t="shared" si="14"/>
        <v>0</v>
      </c>
      <c r="I54" s="67">
        <f t="shared" si="15"/>
        <v>0.24616961026352008</v>
      </c>
      <c r="J54" s="67">
        <f t="shared" si="16"/>
        <v>0.1210722941363251</v>
      </c>
      <c r="K54" s="100">
        <f t="shared" si="6"/>
        <v>8.0714862757550063E-2</v>
      </c>
      <c r="O54" s="96">
        <f>Amnt_Deposited!B49</f>
        <v>2035</v>
      </c>
      <c r="P54" s="99">
        <f>Amnt_Deposited!C49</f>
        <v>0</v>
      </c>
      <c r="Q54" s="284">
        <f>MCF!R53</f>
        <v>0.8</v>
      </c>
      <c r="R54" s="67">
        <f t="shared" si="17"/>
        <v>0</v>
      </c>
      <c r="S54" s="67">
        <f t="shared" si="7"/>
        <v>0</v>
      </c>
      <c r="T54" s="67">
        <f t="shared" si="8"/>
        <v>0</v>
      </c>
      <c r="U54" s="67">
        <f t="shared" si="9"/>
        <v>0.16469866877577166</v>
      </c>
      <c r="V54" s="67">
        <f t="shared" si="10"/>
        <v>8.1002872972563617E-2</v>
      </c>
      <c r="W54" s="100">
        <f t="shared" si="11"/>
        <v>5.4001915315042406E-2</v>
      </c>
    </row>
    <row r="55" spans="2:23">
      <c r="B55" s="96">
        <f>Amnt_Deposited!B50</f>
        <v>2036</v>
      </c>
      <c r="C55" s="99">
        <f>Amnt_Deposited!C50</f>
        <v>0</v>
      </c>
      <c r="D55" s="418">
        <f>Dry_Matter_Content!C42</f>
        <v>0.59</v>
      </c>
      <c r="E55" s="284">
        <f>MCF!R54</f>
        <v>0.8</v>
      </c>
      <c r="F55" s="67">
        <f t="shared" si="12"/>
        <v>0</v>
      </c>
      <c r="G55" s="67">
        <f t="shared" si="13"/>
        <v>0</v>
      </c>
      <c r="H55" s="67">
        <f t="shared" si="14"/>
        <v>0</v>
      </c>
      <c r="I55" s="67">
        <f t="shared" si="15"/>
        <v>0.16501242448441816</v>
      </c>
      <c r="J55" s="67">
        <f t="shared" si="16"/>
        <v>8.1157185779101915E-2</v>
      </c>
      <c r="K55" s="100">
        <f t="shared" si="6"/>
        <v>5.4104790519401272E-2</v>
      </c>
      <c r="O55" s="96">
        <f>Amnt_Deposited!B50</f>
        <v>2036</v>
      </c>
      <c r="P55" s="99">
        <f>Amnt_Deposited!C50</f>
        <v>0</v>
      </c>
      <c r="Q55" s="284">
        <f>MCF!R54</f>
        <v>0.8</v>
      </c>
      <c r="R55" s="67">
        <f t="shared" si="17"/>
        <v>0</v>
      </c>
      <c r="S55" s="67">
        <f t="shared" si="7"/>
        <v>0</v>
      </c>
      <c r="T55" s="67">
        <f t="shared" si="8"/>
        <v>0</v>
      </c>
      <c r="U55" s="67">
        <f t="shared" si="9"/>
        <v>0.11040081923578378</v>
      </c>
      <c r="V55" s="67">
        <f t="shared" si="10"/>
        <v>5.429784953998789E-2</v>
      </c>
      <c r="W55" s="100">
        <f t="shared" si="11"/>
        <v>3.6198566359991927E-2</v>
      </c>
    </row>
    <row r="56" spans="2:23">
      <c r="B56" s="96">
        <f>Amnt_Deposited!B51</f>
        <v>2037</v>
      </c>
      <c r="C56" s="99">
        <f>Amnt_Deposited!C51</f>
        <v>0</v>
      </c>
      <c r="D56" s="418">
        <f>Dry_Matter_Content!C43</f>
        <v>0.59</v>
      </c>
      <c r="E56" s="284">
        <f>MCF!R55</f>
        <v>0.8</v>
      </c>
      <c r="F56" s="67">
        <f t="shared" si="12"/>
        <v>0</v>
      </c>
      <c r="G56" s="67">
        <f t="shared" si="13"/>
        <v>0</v>
      </c>
      <c r="H56" s="67">
        <f t="shared" si="14"/>
        <v>0</v>
      </c>
      <c r="I56" s="67">
        <f t="shared" si="15"/>
        <v>0.11061113597684764</v>
      </c>
      <c r="J56" s="67">
        <f t="shared" si="16"/>
        <v>5.4401288507570519E-2</v>
      </c>
      <c r="K56" s="100">
        <f t="shared" si="6"/>
        <v>3.626752567171368E-2</v>
      </c>
      <c r="O56" s="96">
        <f>Amnt_Deposited!B51</f>
        <v>2037</v>
      </c>
      <c r="P56" s="99">
        <f>Amnt_Deposited!C51</f>
        <v>0</v>
      </c>
      <c r="Q56" s="284">
        <f>MCF!R55</f>
        <v>0.8</v>
      </c>
      <c r="R56" s="67">
        <f t="shared" si="17"/>
        <v>0</v>
      </c>
      <c r="S56" s="67">
        <f t="shared" si="7"/>
        <v>0</v>
      </c>
      <c r="T56" s="67">
        <f t="shared" si="8"/>
        <v>0</v>
      </c>
      <c r="U56" s="67">
        <f t="shared" si="9"/>
        <v>7.4003882232502885E-2</v>
      </c>
      <c r="V56" s="67">
        <f t="shared" si="10"/>
        <v>3.6396937003280901E-2</v>
      </c>
      <c r="W56" s="100">
        <f t="shared" si="11"/>
        <v>2.4264624668853933E-2</v>
      </c>
    </row>
    <row r="57" spans="2:23">
      <c r="B57" s="96">
        <f>Amnt_Deposited!B52</f>
        <v>2038</v>
      </c>
      <c r="C57" s="99">
        <f>Amnt_Deposited!C52</f>
        <v>0</v>
      </c>
      <c r="D57" s="418">
        <f>Dry_Matter_Content!C44</f>
        <v>0.59</v>
      </c>
      <c r="E57" s="284">
        <f>MCF!R56</f>
        <v>0.8</v>
      </c>
      <c r="F57" s="67">
        <f t="shared" si="12"/>
        <v>0</v>
      </c>
      <c r="G57" s="67">
        <f t="shared" si="13"/>
        <v>0</v>
      </c>
      <c r="H57" s="67">
        <f t="shared" si="14"/>
        <v>0</v>
      </c>
      <c r="I57" s="67">
        <f t="shared" si="15"/>
        <v>7.4144861760054873E-2</v>
      </c>
      <c r="J57" s="67">
        <f t="shared" si="16"/>
        <v>3.6466274216792771E-2</v>
      </c>
      <c r="K57" s="100">
        <f t="shared" si="6"/>
        <v>2.4310849477861846E-2</v>
      </c>
      <c r="O57" s="96">
        <f>Amnt_Deposited!B52</f>
        <v>2038</v>
      </c>
      <c r="P57" s="99">
        <f>Amnt_Deposited!C52</f>
        <v>0</v>
      </c>
      <c r="Q57" s="284">
        <f>MCF!R56</f>
        <v>0.8</v>
      </c>
      <c r="R57" s="67">
        <f t="shared" si="17"/>
        <v>0</v>
      </c>
      <c r="S57" s="67">
        <f t="shared" si="7"/>
        <v>0</v>
      </c>
      <c r="T57" s="67">
        <f t="shared" si="8"/>
        <v>0</v>
      </c>
      <c r="U57" s="67">
        <f t="shared" si="9"/>
        <v>4.9606285744907365E-2</v>
      </c>
      <c r="V57" s="67">
        <f t="shared" si="10"/>
        <v>2.439759648759552E-2</v>
      </c>
      <c r="W57" s="100">
        <f t="shared" si="11"/>
        <v>1.626506432506368E-2</v>
      </c>
    </row>
    <row r="58" spans="2:23">
      <c r="B58" s="96">
        <f>Amnt_Deposited!B53</f>
        <v>2039</v>
      </c>
      <c r="C58" s="99">
        <f>Amnt_Deposited!C53</f>
        <v>0</v>
      </c>
      <c r="D58" s="418">
        <f>Dry_Matter_Content!C45</f>
        <v>0.59</v>
      </c>
      <c r="E58" s="284">
        <f>MCF!R57</f>
        <v>0.8</v>
      </c>
      <c r="F58" s="67">
        <f t="shared" si="12"/>
        <v>0</v>
      </c>
      <c r="G58" s="67">
        <f t="shared" si="13"/>
        <v>0</v>
      </c>
      <c r="H58" s="67">
        <f t="shared" si="14"/>
        <v>0</v>
      </c>
      <c r="I58" s="67">
        <f t="shared" si="15"/>
        <v>4.9700787148306093E-2</v>
      </c>
      <c r="J58" s="67">
        <f t="shared" si="16"/>
        <v>2.4444074611748776E-2</v>
      </c>
      <c r="K58" s="100">
        <f t="shared" si="6"/>
        <v>1.6296049741165851E-2</v>
      </c>
      <c r="O58" s="96">
        <f>Amnt_Deposited!B53</f>
        <v>2039</v>
      </c>
      <c r="P58" s="99">
        <f>Amnt_Deposited!C53</f>
        <v>0</v>
      </c>
      <c r="Q58" s="284">
        <f>MCF!R57</f>
        <v>0.8</v>
      </c>
      <c r="R58" s="67">
        <f t="shared" si="17"/>
        <v>0</v>
      </c>
      <c r="S58" s="67">
        <f t="shared" si="7"/>
        <v>0</v>
      </c>
      <c r="T58" s="67">
        <f t="shared" si="8"/>
        <v>0</v>
      </c>
      <c r="U58" s="67">
        <f t="shared" si="9"/>
        <v>3.3252087744183381E-2</v>
      </c>
      <c r="V58" s="67">
        <f t="shared" si="10"/>
        <v>1.635419800072398E-2</v>
      </c>
      <c r="W58" s="100">
        <f t="shared" si="11"/>
        <v>1.090279866714932E-2</v>
      </c>
    </row>
    <row r="59" spans="2:23">
      <c r="B59" s="96">
        <f>Amnt_Deposited!B54</f>
        <v>2040</v>
      </c>
      <c r="C59" s="99">
        <f>Amnt_Deposited!C54</f>
        <v>0</v>
      </c>
      <c r="D59" s="418">
        <f>Dry_Matter_Content!C46</f>
        <v>0.59</v>
      </c>
      <c r="E59" s="284">
        <f>MCF!R58</f>
        <v>0.8</v>
      </c>
      <c r="F59" s="67">
        <f t="shared" si="12"/>
        <v>0</v>
      </c>
      <c r="G59" s="67">
        <f t="shared" si="13"/>
        <v>0</v>
      </c>
      <c r="H59" s="67">
        <f t="shared" si="14"/>
        <v>0</v>
      </c>
      <c r="I59" s="67">
        <f t="shared" si="15"/>
        <v>3.3315433929260049E-2</v>
      </c>
      <c r="J59" s="67">
        <f t="shared" si="16"/>
        <v>1.638535321904604E-2</v>
      </c>
      <c r="K59" s="100">
        <f t="shared" si="6"/>
        <v>1.0923568812697359E-2</v>
      </c>
      <c r="O59" s="96">
        <f>Amnt_Deposited!B54</f>
        <v>2040</v>
      </c>
      <c r="P59" s="99">
        <f>Amnt_Deposited!C54</f>
        <v>0</v>
      </c>
      <c r="Q59" s="284">
        <f>MCF!R58</f>
        <v>0.8</v>
      </c>
      <c r="R59" s="67">
        <f t="shared" si="17"/>
        <v>0</v>
      </c>
      <c r="S59" s="67">
        <f t="shared" si="7"/>
        <v>0</v>
      </c>
      <c r="T59" s="67">
        <f t="shared" si="8"/>
        <v>0</v>
      </c>
      <c r="U59" s="67">
        <f t="shared" si="9"/>
        <v>2.2289540987462123E-2</v>
      </c>
      <c r="V59" s="67">
        <f t="shared" si="10"/>
        <v>1.0962546756721259E-2</v>
      </c>
      <c r="W59" s="100">
        <f t="shared" si="11"/>
        <v>7.3083645044808385E-3</v>
      </c>
    </row>
    <row r="60" spans="2:23">
      <c r="B60" s="96">
        <f>Amnt_Deposited!B55</f>
        <v>2041</v>
      </c>
      <c r="C60" s="99">
        <f>Amnt_Deposited!C55</f>
        <v>0</v>
      </c>
      <c r="D60" s="418">
        <f>Dry_Matter_Content!C47</f>
        <v>0.59</v>
      </c>
      <c r="E60" s="284">
        <f>MCF!R59</f>
        <v>0.8</v>
      </c>
      <c r="F60" s="67">
        <f t="shared" si="12"/>
        <v>0</v>
      </c>
      <c r="G60" s="67">
        <f t="shared" si="13"/>
        <v>0</v>
      </c>
      <c r="H60" s="67">
        <f t="shared" si="14"/>
        <v>0</v>
      </c>
      <c r="I60" s="67">
        <f t="shared" si="15"/>
        <v>2.2332003205158896E-2</v>
      </c>
      <c r="J60" s="67">
        <f t="shared" si="16"/>
        <v>1.0983430724101153E-2</v>
      </c>
      <c r="K60" s="100">
        <f t="shared" si="6"/>
        <v>7.322287149400768E-3</v>
      </c>
      <c r="O60" s="96">
        <f>Amnt_Deposited!B55</f>
        <v>2041</v>
      </c>
      <c r="P60" s="99">
        <f>Amnt_Deposited!C55</f>
        <v>0</v>
      </c>
      <c r="Q60" s="284">
        <f>MCF!R59</f>
        <v>0.8</v>
      </c>
      <c r="R60" s="67">
        <f t="shared" si="17"/>
        <v>0</v>
      </c>
      <c r="S60" s="67">
        <f t="shared" si="7"/>
        <v>0</v>
      </c>
      <c r="T60" s="67">
        <f t="shared" si="8"/>
        <v>0</v>
      </c>
      <c r="U60" s="67">
        <f t="shared" si="9"/>
        <v>1.4941126140828879E-2</v>
      </c>
      <c r="V60" s="67">
        <f t="shared" si="10"/>
        <v>7.3484148466332428E-3</v>
      </c>
      <c r="W60" s="100">
        <f t="shared" si="11"/>
        <v>4.898943231088828E-3</v>
      </c>
    </row>
    <row r="61" spans="2:23">
      <c r="B61" s="96">
        <f>Amnt_Deposited!B56</f>
        <v>2042</v>
      </c>
      <c r="C61" s="99">
        <f>Amnt_Deposited!C56</f>
        <v>0</v>
      </c>
      <c r="D61" s="418">
        <f>Dry_Matter_Content!C48</f>
        <v>0.59</v>
      </c>
      <c r="E61" s="284">
        <f>MCF!R60</f>
        <v>0.8</v>
      </c>
      <c r="F61" s="67">
        <f t="shared" si="12"/>
        <v>0</v>
      </c>
      <c r="G61" s="67">
        <f t="shared" si="13"/>
        <v>0</v>
      </c>
      <c r="H61" s="67">
        <f t="shared" si="14"/>
        <v>0</v>
      </c>
      <c r="I61" s="67">
        <f t="shared" si="15"/>
        <v>1.4969589416550156E-2</v>
      </c>
      <c r="J61" s="67">
        <f t="shared" si="16"/>
        <v>7.3624137886087399E-3</v>
      </c>
      <c r="K61" s="100">
        <f t="shared" si="6"/>
        <v>4.908275859072493E-3</v>
      </c>
      <c r="O61" s="96">
        <f>Amnt_Deposited!B56</f>
        <v>2042</v>
      </c>
      <c r="P61" s="99">
        <f>Amnt_Deposited!C56</f>
        <v>0</v>
      </c>
      <c r="Q61" s="284">
        <f>MCF!R60</f>
        <v>0.8</v>
      </c>
      <c r="R61" s="67">
        <f t="shared" si="17"/>
        <v>0</v>
      </c>
      <c r="S61" s="67">
        <f t="shared" si="7"/>
        <v>0</v>
      </c>
      <c r="T61" s="67">
        <f t="shared" si="8"/>
        <v>0</v>
      </c>
      <c r="U61" s="67">
        <f t="shared" si="9"/>
        <v>1.0015336362544707E-2</v>
      </c>
      <c r="V61" s="67">
        <f t="shared" si="10"/>
        <v>4.9257897782841705E-3</v>
      </c>
      <c r="W61" s="100">
        <f t="shared" si="11"/>
        <v>3.2838598521894467E-3</v>
      </c>
    </row>
    <row r="62" spans="2:23">
      <c r="B62" s="96">
        <f>Amnt_Deposited!B57</f>
        <v>2043</v>
      </c>
      <c r="C62" s="99">
        <f>Amnt_Deposited!C57</f>
        <v>0</v>
      </c>
      <c r="D62" s="418">
        <f>Dry_Matter_Content!C49</f>
        <v>0.59</v>
      </c>
      <c r="E62" s="284">
        <f>MCF!R61</f>
        <v>0.8</v>
      </c>
      <c r="F62" s="67">
        <f t="shared" si="12"/>
        <v>0</v>
      </c>
      <c r="G62" s="67">
        <f t="shared" si="13"/>
        <v>0</v>
      </c>
      <c r="H62" s="67">
        <f t="shared" si="14"/>
        <v>0</v>
      </c>
      <c r="I62" s="67">
        <f t="shared" si="15"/>
        <v>1.0034415866836519E-2</v>
      </c>
      <c r="J62" s="67">
        <f t="shared" si="16"/>
        <v>4.9351735497136359E-3</v>
      </c>
      <c r="K62" s="100">
        <f t="shared" si="6"/>
        <v>3.2901156998090906E-3</v>
      </c>
      <c r="O62" s="96">
        <f>Amnt_Deposited!B57</f>
        <v>2043</v>
      </c>
      <c r="P62" s="99">
        <f>Amnt_Deposited!C57</f>
        <v>0</v>
      </c>
      <c r="Q62" s="284">
        <f>MCF!R61</f>
        <v>0.8</v>
      </c>
      <c r="R62" s="67">
        <f t="shared" si="17"/>
        <v>0</v>
      </c>
      <c r="S62" s="67">
        <f t="shared" si="7"/>
        <v>0</v>
      </c>
      <c r="T62" s="67">
        <f t="shared" si="8"/>
        <v>0</v>
      </c>
      <c r="U62" s="67">
        <f t="shared" si="9"/>
        <v>6.7134807316033811E-3</v>
      </c>
      <c r="V62" s="67">
        <f t="shared" si="10"/>
        <v>3.3018556309413268E-3</v>
      </c>
      <c r="W62" s="100">
        <f t="shared" si="11"/>
        <v>2.2012370872942178E-3</v>
      </c>
    </row>
    <row r="63" spans="2:23">
      <c r="B63" s="96">
        <f>Amnt_Deposited!B58</f>
        <v>2044</v>
      </c>
      <c r="C63" s="99">
        <f>Amnt_Deposited!C58</f>
        <v>0</v>
      </c>
      <c r="D63" s="418">
        <f>Dry_Matter_Content!C50</f>
        <v>0.59</v>
      </c>
      <c r="E63" s="284">
        <f>MCF!R62</f>
        <v>0.8</v>
      </c>
      <c r="F63" s="67">
        <f t="shared" si="12"/>
        <v>0</v>
      </c>
      <c r="G63" s="67">
        <f t="shared" si="13"/>
        <v>0</v>
      </c>
      <c r="H63" s="67">
        <f t="shared" si="14"/>
        <v>0</v>
      </c>
      <c r="I63" s="67">
        <f t="shared" si="15"/>
        <v>6.7262701057986055E-3</v>
      </c>
      <c r="J63" s="67">
        <f t="shared" si="16"/>
        <v>3.3081457610379139E-3</v>
      </c>
      <c r="K63" s="100">
        <f t="shared" si="6"/>
        <v>2.2054305073586091E-3</v>
      </c>
      <c r="O63" s="96">
        <f>Amnt_Deposited!B58</f>
        <v>2044</v>
      </c>
      <c r="P63" s="99">
        <f>Amnt_Deposited!C58</f>
        <v>0</v>
      </c>
      <c r="Q63" s="284">
        <f>MCF!R62</f>
        <v>0.8</v>
      </c>
      <c r="R63" s="67">
        <f t="shared" si="17"/>
        <v>0</v>
      </c>
      <c r="S63" s="67">
        <f t="shared" si="7"/>
        <v>0</v>
      </c>
      <c r="T63" s="67">
        <f t="shared" si="8"/>
        <v>0</v>
      </c>
      <c r="U63" s="67">
        <f t="shared" si="9"/>
        <v>4.5001807130677562E-3</v>
      </c>
      <c r="V63" s="67">
        <f t="shared" si="10"/>
        <v>2.2133000185356249E-3</v>
      </c>
      <c r="W63" s="100">
        <f t="shared" si="11"/>
        <v>1.4755333456904166E-3</v>
      </c>
    </row>
    <row r="64" spans="2:23">
      <c r="B64" s="96">
        <f>Amnt_Deposited!B59</f>
        <v>2045</v>
      </c>
      <c r="C64" s="99">
        <f>Amnt_Deposited!C59</f>
        <v>0</v>
      </c>
      <c r="D64" s="418">
        <f>Dry_Matter_Content!C51</f>
        <v>0.59</v>
      </c>
      <c r="E64" s="284">
        <f>MCF!R63</f>
        <v>0.8</v>
      </c>
      <c r="F64" s="67">
        <f t="shared" si="12"/>
        <v>0</v>
      </c>
      <c r="G64" s="67">
        <f t="shared" si="13"/>
        <v>0</v>
      </c>
      <c r="H64" s="67">
        <f t="shared" si="14"/>
        <v>0</v>
      </c>
      <c r="I64" s="67">
        <f t="shared" si="15"/>
        <v>4.5087536869670656E-3</v>
      </c>
      <c r="J64" s="67">
        <f t="shared" si="16"/>
        <v>2.2175164188315394E-3</v>
      </c>
      <c r="K64" s="100">
        <f t="shared" si="6"/>
        <v>1.4783442792210262E-3</v>
      </c>
      <c r="O64" s="96">
        <f>Amnt_Deposited!B59</f>
        <v>2045</v>
      </c>
      <c r="P64" s="99">
        <f>Amnt_Deposited!C59</f>
        <v>0</v>
      </c>
      <c r="Q64" s="284">
        <f>MCF!R63</f>
        <v>0.8</v>
      </c>
      <c r="R64" s="67">
        <f t="shared" si="17"/>
        <v>0</v>
      </c>
      <c r="S64" s="67">
        <f t="shared" si="7"/>
        <v>0</v>
      </c>
      <c r="T64" s="67">
        <f t="shared" si="8"/>
        <v>0</v>
      </c>
      <c r="U64" s="67">
        <f t="shared" si="9"/>
        <v>3.0165613427522745E-3</v>
      </c>
      <c r="V64" s="67">
        <f t="shared" si="10"/>
        <v>1.4836193703154817E-3</v>
      </c>
      <c r="W64" s="100">
        <f t="shared" si="11"/>
        <v>9.8907958021032111E-4</v>
      </c>
    </row>
    <row r="65" spans="2:23">
      <c r="B65" s="96">
        <f>Amnt_Deposited!B60</f>
        <v>2046</v>
      </c>
      <c r="C65" s="99">
        <f>Amnt_Deposited!C60</f>
        <v>0</v>
      </c>
      <c r="D65" s="418">
        <f>Dry_Matter_Content!C52</f>
        <v>0.59</v>
      </c>
      <c r="E65" s="284">
        <f>MCF!R64</f>
        <v>0.8</v>
      </c>
      <c r="F65" s="67">
        <f t="shared" si="12"/>
        <v>0</v>
      </c>
      <c r="G65" s="67">
        <f t="shared" si="13"/>
        <v>0</v>
      </c>
      <c r="H65" s="67">
        <f t="shared" si="14"/>
        <v>0</v>
      </c>
      <c r="I65" s="67">
        <f t="shared" si="15"/>
        <v>3.0223079790111219E-3</v>
      </c>
      <c r="J65" s="67">
        <f t="shared" si="16"/>
        <v>1.4864457079559437E-3</v>
      </c>
      <c r="K65" s="100">
        <f t="shared" si="6"/>
        <v>9.9096380530396249E-4</v>
      </c>
      <c r="O65" s="96">
        <f>Amnt_Deposited!B60</f>
        <v>2046</v>
      </c>
      <c r="P65" s="99">
        <f>Amnt_Deposited!C60</f>
        <v>0</v>
      </c>
      <c r="Q65" s="284">
        <f>MCF!R64</f>
        <v>0.8</v>
      </c>
      <c r="R65" s="67">
        <f t="shared" si="17"/>
        <v>0</v>
      </c>
      <c r="S65" s="67">
        <f t="shared" si="7"/>
        <v>0</v>
      </c>
      <c r="T65" s="67">
        <f t="shared" si="8"/>
        <v>0</v>
      </c>
      <c r="U65" s="67">
        <f t="shared" si="9"/>
        <v>2.0220615381430348E-3</v>
      </c>
      <c r="V65" s="67">
        <f t="shared" si="10"/>
        <v>9.9449980460923995E-4</v>
      </c>
      <c r="W65" s="100">
        <f t="shared" si="11"/>
        <v>6.6299986973949326E-4</v>
      </c>
    </row>
    <row r="66" spans="2:23">
      <c r="B66" s="96">
        <f>Amnt_Deposited!B61</f>
        <v>2047</v>
      </c>
      <c r="C66" s="99">
        <f>Amnt_Deposited!C61</f>
        <v>0</v>
      </c>
      <c r="D66" s="418">
        <f>Dry_Matter_Content!C53</f>
        <v>0.59</v>
      </c>
      <c r="E66" s="284">
        <f>MCF!R65</f>
        <v>0.8</v>
      </c>
      <c r="F66" s="67">
        <f t="shared" si="12"/>
        <v>0</v>
      </c>
      <c r="G66" s="67">
        <f t="shared" si="13"/>
        <v>0</v>
      </c>
      <c r="H66" s="67">
        <f t="shared" si="14"/>
        <v>0</v>
      </c>
      <c r="I66" s="67">
        <f t="shared" si="15"/>
        <v>2.0259136236246153E-3</v>
      </c>
      <c r="J66" s="67">
        <f t="shared" si="16"/>
        <v>9.9639435538650652E-4</v>
      </c>
      <c r="K66" s="100">
        <f t="shared" si="6"/>
        <v>6.6426290359100431E-4</v>
      </c>
      <c r="O66" s="96">
        <f>Amnt_Deposited!B61</f>
        <v>2047</v>
      </c>
      <c r="P66" s="99">
        <f>Amnt_Deposited!C61</f>
        <v>0</v>
      </c>
      <c r="Q66" s="284">
        <f>MCF!R65</f>
        <v>0.8</v>
      </c>
      <c r="R66" s="67">
        <f t="shared" si="17"/>
        <v>0</v>
      </c>
      <c r="S66" s="67">
        <f t="shared" si="7"/>
        <v>0</v>
      </c>
      <c r="T66" s="67">
        <f t="shared" si="8"/>
        <v>0</v>
      </c>
      <c r="U66" s="67">
        <f t="shared" si="9"/>
        <v>1.3554283833349349E-3</v>
      </c>
      <c r="V66" s="67">
        <f t="shared" si="10"/>
        <v>6.6663315480810007E-4</v>
      </c>
      <c r="W66" s="100">
        <f t="shared" si="11"/>
        <v>4.4442210320540004E-4</v>
      </c>
    </row>
    <row r="67" spans="2:23">
      <c r="B67" s="96">
        <f>Amnt_Deposited!B62</f>
        <v>2048</v>
      </c>
      <c r="C67" s="99">
        <f>Amnt_Deposited!C62</f>
        <v>0</v>
      </c>
      <c r="D67" s="418">
        <f>Dry_Matter_Content!C54</f>
        <v>0.59</v>
      </c>
      <c r="E67" s="284">
        <f>MCF!R66</f>
        <v>0.8</v>
      </c>
      <c r="F67" s="67">
        <f t="shared" si="12"/>
        <v>0</v>
      </c>
      <c r="G67" s="67">
        <f t="shared" si="13"/>
        <v>0</v>
      </c>
      <c r="H67" s="67">
        <f t="shared" si="14"/>
        <v>0</v>
      </c>
      <c r="I67" s="67">
        <f t="shared" si="15"/>
        <v>1.3580105134522811E-3</v>
      </c>
      <c r="J67" s="67">
        <f t="shared" si="16"/>
        <v>6.6790311017233433E-4</v>
      </c>
      <c r="K67" s="100">
        <f t="shared" si="6"/>
        <v>4.4526874011488953E-4</v>
      </c>
      <c r="O67" s="96">
        <f>Amnt_Deposited!B62</f>
        <v>2048</v>
      </c>
      <c r="P67" s="99">
        <f>Amnt_Deposited!C62</f>
        <v>0</v>
      </c>
      <c r="Q67" s="284">
        <f>MCF!R66</f>
        <v>0.8</v>
      </c>
      <c r="R67" s="67">
        <f t="shared" si="17"/>
        <v>0</v>
      </c>
      <c r="S67" s="67">
        <f t="shared" si="7"/>
        <v>0</v>
      </c>
      <c r="T67" s="67">
        <f t="shared" si="8"/>
        <v>0</v>
      </c>
      <c r="U67" s="67">
        <f t="shared" si="9"/>
        <v>9.0857081631508577E-4</v>
      </c>
      <c r="V67" s="67">
        <f t="shared" si="10"/>
        <v>4.4685756701984915E-4</v>
      </c>
      <c r="W67" s="100">
        <f t="shared" si="11"/>
        <v>2.9790504467989943E-4</v>
      </c>
    </row>
    <row r="68" spans="2:23">
      <c r="B68" s="96">
        <f>Amnt_Deposited!B63</f>
        <v>2049</v>
      </c>
      <c r="C68" s="99">
        <f>Amnt_Deposited!C63</f>
        <v>0</v>
      </c>
      <c r="D68" s="418">
        <f>Dry_Matter_Content!C55</f>
        <v>0.59</v>
      </c>
      <c r="E68" s="284">
        <f>MCF!R67</f>
        <v>0.8</v>
      </c>
      <c r="F68" s="67">
        <f t="shared" si="12"/>
        <v>0</v>
      </c>
      <c r="G68" s="67">
        <f t="shared" si="13"/>
        <v>0</v>
      </c>
      <c r="H68" s="67">
        <f t="shared" si="14"/>
        <v>0</v>
      </c>
      <c r="I68" s="67">
        <f t="shared" si="15"/>
        <v>9.1030166989421527E-4</v>
      </c>
      <c r="J68" s="67">
        <f t="shared" si="16"/>
        <v>4.4770884355806585E-4</v>
      </c>
      <c r="K68" s="100">
        <f t="shared" si="6"/>
        <v>2.9847256237204388E-4</v>
      </c>
      <c r="O68" s="96">
        <f>Amnt_Deposited!B63</f>
        <v>2049</v>
      </c>
      <c r="P68" s="99">
        <f>Amnt_Deposited!C63</f>
        <v>0</v>
      </c>
      <c r="Q68" s="284">
        <f>MCF!R67</f>
        <v>0.8</v>
      </c>
      <c r="R68" s="67">
        <f t="shared" si="17"/>
        <v>0</v>
      </c>
      <c r="S68" s="67">
        <f t="shared" si="7"/>
        <v>0</v>
      </c>
      <c r="T68" s="67">
        <f t="shared" si="8"/>
        <v>0</v>
      </c>
      <c r="U68" s="67">
        <f t="shared" si="9"/>
        <v>6.0903323141896671E-4</v>
      </c>
      <c r="V68" s="67">
        <f t="shared" si="10"/>
        <v>2.9953758489611906E-4</v>
      </c>
      <c r="W68" s="100">
        <f t="shared" si="11"/>
        <v>1.9969172326407937E-4</v>
      </c>
    </row>
    <row r="69" spans="2:23">
      <c r="B69" s="96">
        <f>Amnt_Deposited!B64</f>
        <v>2050</v>
      </c>
      <c r="C69" s="99">
        <f>Amnt_Deposited!C64</f>
        <v>0</v>
      </c>
      <c r="D69" s="418">
        <f>Dry_Matter_Content!C56</f>
        <v>0.59</v>
      </c>
      <c r="E69" s="284">
        <f>MCF!R68</f>
        <v>0.8</v>
      </c>
      <c r="F69" s="67">
        <f t="shared" si="12"/>
        <v>0</v>
      </c>
      <c r="G69" s="67">
        <f t="shared" si="13"/>
        <v>0</v>
      </c>
      <c r="H69" s="67">
        <f t="shared" si="14"/>
        <v>0</v>
      </c>
      <c r="I69" s="67">
        <f t="shared" si="15"/>
        <v>6.1019345726980978E-4</v>
      </c>
      <c r="J69" s="67">
        <f t="shared" si="16"/>
        <v>3.0010821262440554E-4</v>
      </c>
      <c r="K69" s="100">
        <f t="shared" si="6"/>
        <v>2.0007214174960368E-4</v>
      </c>
      <c r="O69" s="96">
        <f>Amnt_Deposited!B64</f>
        <v>2050</v>
      </c>
      <c r="P69" s="99">
        <f>Amnt_Deposited!C64</f>
        <v>0</v>
      </c>
      <c r="Q69" s="284">
        <f>MCF!R68</f>
        <v>0.8</v>
      </c>
      <c r="R69" s="67">
        <f t="shared" si="17"/>
        <v>0</v>
      </c>
      <c r="S69" s="67">
        <f t="shared" si="7"/>
        <v>0</v>
      </c>
      <c r="T69" s="67">
        <f t="shared" si="8"/>
        <v>0</v>
      </c>
      <c r="U69" s="67">
        <f t="shared" si="9"/>
        <v>4.0824718372199593E-4</v>
      </c>
      <c r="V69" s="67">
        <f t="shared" si="10"/>
        <v>2.0078604769697077E-4</v>
      </c>
      <c r="W69" s="100">
        <f t="shared" si="11"/>
        <v>1.3385736513131383E-4</v>
      </c>
    </row>
    <row r="70" spans="2:23">
      <c r="B70" s="96">
        <f>Amnt_Deposited!B65</f>
        <v>2051</v>
      </c>
      <c r="C70" s="99">
        <f>Amnt_Deposited!C65</f>
        <v>0</v>
      </c>
      <c r="D70" s="418">
        <f>Dry_Matter_Content!C57</f>
        <v>0.59</v>
      </c>
      <c r="E70" s="284">
        <f>MCF!R69</f>
        <v>0.8</v>
      </c>
      <c r="F70" s="67">
        <f t="shared" si="12"/>
        <v>0</v>
      </c>
      <c r="G70" s="67">
        <f t="shared" si="13"/>
        <v>0</v>
      </c>
      <c r="H70" s="67">
        <f t="shared" si="14"/>
        <v>0</v>
      </c>
      <c r="I70" s="67">
        <f t="shared" si="15"/>
        <v>4.0902490636774482E-4</v>
      </c>
      <c r="J70" s="67">
        <f t="shared" si="16"/>
        <v>2.0116855090206496E-4</v>
      </c>
      <c r="K70" s="100">
        <f t="shared" si="6"/>
        <v>1.3411236726804329E-4</v>
      </c>
      <c r="O70" s="96">
        <f>Amnt_Deposited!B65</f>
        <v>2051</v>
      </c>
      <c r="P70" s="99">
        <f>Amnt_Deposited!C65</f>
        <v>0</v>
      </c>
      <c r="Q70" s="284">
        <f>MCF!R69</f>
        <v>0.8</v>
      </c>
      <c r="R70" s="67">
        <f t="shared" si="17"/>
        <v>0</v>
      </c>
      <c r="S70" s="67">
        <f t="shared" si="7"/>
        <v>0</v>
      </c>
      <c r="T70" s="67">
        <f t="shared" si="8"/>
        <v>0</v>
      </c>
      <c r="U70" s="67">
        <f t="shared" si="9"/>
        <v>2.7365627098644845E-4</v>
      </c>
      <c r="V70" s="67">
        <f t="shared" si="10"/>
        <v>1.3459091273554751E-4</v>
      </c>
      <c r="W70" s="100">
        <f t="shared" si="11"/>
        <v>8.9727275157031671E-5</v>
      </c>
    </row>
    <row r="71" spans="2:23">
      <c r="B71" s="96">
        <f>Amnt_Deposited!B66</f>
        <v>2052</v>
      </c>
      <c r="C71" s="99">
        <f>Amnt_Deposited!C66</f>
        <v>0</v>
      </c>
      <c r="D71" s="418">
        <f>Dry_Matter_Content!C58</f>
        <v>0.59</v>
      </c>
      <c r="E71" s="284">
        <f>MCF!R70</f>
        <v>0.8</v>
      </c>
      <c r="F71" s="67">
        <f t="shared" si="12"/>
        <v>0</v>
      </c>
      <c r="G71" s="67">
        <f t="shared" si="13"/>
        <v>0</v>
      </c>
      <c r="H71" s="67">
        <f t="shared" si="14"/>
        <v>0</v>
      </c>
      <c r="I71" s="67">
        <f t="shared" si="15"/>
        <v>2.7417759406614975E-4</v>
      </c>
      <c r="J71" s="67">
        <f t="shared" si="16"/>
        <v>1.3484731230159504E-4</v>
      </c>
      <c r="K71" s="100">
        <f t="shared" si="6"/>
        <v>8.9898208201063363E-5</v>
      </c>
      <c r="O71" s="96">
        <f>Amnt_Deposited!B66</f>
        <v>2052</v>
      </c>
      <c r="P71" s="99">
        <f>Amnt_Deposited!C66</f>
        <v>0</v>
      </c>
      <c r="Q71" s="284">
        <f>MCF!R70</f>
        <v>0.8</v>
      </c>
      <c r="R71" s="67">
        <f t="shared" si="17"/>
        <v>0</v>
      </c>
      <c r="S71" s="67">
        <f t="shared" si="7"/>
        <v>0</v>
      </c>
      <c r="T71" s="67">
        <f t="shared" si="8"/>
        <v>0</v>
      </c>
      <c r="U71" s="67">
        <f t="shared" si="9"/>
        <v>1.8343728416557752E-4</v>
      </c>
      <c r="V71" s="67">
        <f t="shared" si="10"/>
        <v>9.0218986820870932E-5</v>
      </c>
      <c r="W71" s="100">
        <f t="shared" si="11"/>
        <v>6.0145991213913954E-5</v>
      </c>
    </row>
    <row r="72" spans="2:23">
      <c r="B72" s="96">
        <f>Amnt_Deposited!B67</f>
        <v>2053</v>
      </c>
      <c r="C72" s="99">
        <f>Amnt_Deposited!C67</f>
        <v>0</v>
      </c>
      <c r="D72" s="418">
        <f>Dry_Matter_Content!C59</f>
        <v>0.59</v>
      </c>
      <c r="E72" s="284">
        <f>MCF!R71</f>
        <v>0.8</v>
      </c>
      <c r="F72" s="67">
        <f t="shared" si="12"/>
        <v>0</v>
      </c>
      <c r="G72" s="67">
        <f t="shared" si="13"/>
        <v>0</v>
      </c>
      <c r="H72" s="67">
        <f t="shared" si="14"/>
        <v>0</v>
      </c>
      <c r="I72" s="67">
        <f t="shared" si="15"/>
        <v>1.8378673747636233E-4</v>
      </c>
      <c r="J72" s="67">
        <f t="shared" si="16"/>
        <v>9.0390856589787417E-5</v>
      </c>
      <c r="K72" s="100">
        <f t="shared" si="6"/>
        <v>6.0260571059858278E-5</v>
      </c>
      <c r="O72" s="96">
        <f>Amnt_Deposited!B67</f>
        <v>2053</v>
      </c>
      <c r="P72" s="99">
        <f>Amnt_Deposited!C67</f>
        <v>0</v>
      </c>
      <c r="Q72" s="284">
        <f>MCF!R71</f>
        <v>0.8</v>
      </c>
      <c r="R72" s="67">
        <f t="shared" si="17"/>
        <v>0</v>
      </c>
      <c r="S72" s="67">
        <f t="shared" si="7"/>
        <v>0</v>
      </c>
      <c r="T72" s="67">
        <f t="shared" si="8"/>
        <v>0</v>
      </c>
      <c r="U72" s="67">
        <f t="shared" si="9"/>
        <v>1.2296168876652257E-4</v>
      </c>
      <c r="V72" s="67">
        <f t="shared" si="10"/>
        <v>6.0475595399054942E-5</v>
      </c>
      <c r="W72" s="100">
        <f t="shared" si="11"/>
        <v>4.0317063599369959E-5</v>
      </c>
    </row>
    <row r="73" spans="2:23">
      <c r="B73" s="96">
        <f>Amnt_Deposited!B68</f>
        <v>2054</v>
      </c>
      <c r="C73" s="99">
        <f>Amnt_Deposited!C68</f>
        <v>0</v>
      </c>
      <c r="D73" s="418">
        <f>Dry_Matter_Content!C60</f>
        <v>0.59</v>
      </c>
      <c r="E73" s="284">
        <f>MCF!R72</f>
        <v>0.8</v>
      </c>
      <c r="F73" s="67">
        <f t="shared" si="12"/>
        <v>0</v>
      </c>
      <c r="G73" s="67">
        <f t="shared" si="13"/>
        <v>0</v>
      </c>
      <c r="H73" s="67">
        <f t="shared" si="14"/>
        <v>0</v>
      </c>
      <c r="I73" s="67">
        <f t="shared" si="15"/>
        <v>1.2319593432589515E-4</v>
      </c>
      <c r="J73" s="67">
        <f t="shared" si="16"/>
        <v>6.0590803150467174E-5</v>
      </c>
      <c r="K73" s="100">
        <f t="shared" si="6"/>
        <v>4.0393868766978114E-5</v>
      </c>
      <c r="O73" s="96">
        <f>Amnt_Deposited!B68</f>
        <v>2054</v>
      </c>
      <c r="P73" s="99">
        <f>Amnt_Deposited!C68</f>
        <v>0</v>
      </c>
      <c r="Q73" s="284">
        <f>MCF!R72</f>
        <v>0.8</v>
      </c>
      <c r="R73" s="67">
        <f t="shared" si="17"/>
        <v>0</v>
      </c>
      <c r="S73" s="67">
        <f t="shared" si="7"/>
        <v>0</v>
      </c>
      <c r="T73" s="67">
        <f t="shared" si="8"/>
        <v>0</v>
      </c>
      <c r="U73" s="67">
        <f t="shared" si="9"/>
        <v>8.2423684874595357E-5</v>
      </c>
      <c r="V73" s="67">
        <f t="shared" si="10"/>
        <v>4.0538003891927203E-5</v>
      </c>
      <c r="W73" s="100">
        <f t="shared" si="11"/>
        <v>2.7025335927951468E-5</v>
      </c>
    </row>
    <row r="74" spans="2:23">
      <c r="B74" s="96">
        <f>Amnt_Deposited!B69</f>
        <v>2055</v>
      </c>
      <c r="C74" s="99">
        <f>Amnt_Deposited!C69</f>
        <v>0</v>
      </c>
      <c r="D74" s="418">
        <f>Dry_Matter_Content!C61</f>
        <v>0.59</v>
      </c>
      <c r="E74" s="284">
        <f>MCF!R73</f>
        <v>0.8</v>
      </c>
      <c r="F74" s="67">
        <f t="shared" si="12"/>
        <v>0</v>
      </c>
      <c r="G74" s="67">
        <f t="shared" si="13"/>
        <v>0</v>
      </c>
      <c r="H74" s="67">
        <f t="shared" si="14"/>
        <v>0</v>
      </c>
      <c r="I74" s="67">
        <f t="shared" si="15"/>
        <v>8.2580704368737638E-5</v>
      </c>
      <c r="J74" s="67">
        <f t="shared" si="16"/>
        <v>4.0615229957157513E-5</v>
      </c>
      <c r="K74" s="100">
        <f t="shared" si="6"/>
        <v>2.707681997143834E-5</v>
      </c>
      <c r="O74" s="96">
        <f>Amnt_Deposited!B69</f>
        <v>2055</v>
      </c>
      <c r="P74" s="99">
        <f>Amnt_Deposited!C69</f>
        <v>0</v>
      </c>
      <c r="Q74" s="284">
        <f>MCF!R73</f>
        <v>0.8</v>
      </c>
      <c r="R74" s="67">
        <f t="shared" si="17"/>
        <v>0</v>
      </c>
      <c r="S74" s="67">
        <f t="shared" si="7"/>
        <v>0</v>
      </c>
      <c r="T74" s="67">
        <f t="shared" si="8"/>
        <v>0</v>
      </c>
      <c r="U74" s="67">
        <f t="shared" si="9"/>
        <v>5.5250248239565786E-5</v>
      </c>
      <c r="V74" s="67">
        <f t="shared" si="10"/>
        <v>2.7173436635029567E-5</v>
      </c>
      <c r="W74" s="100">
        <f t="shared" si="11"/>
        <v>1.8115624423353042E-5</v>
      </c>
    </row>
    <row r="75" spans="2:23">
      <c r="B75" s="96">
        <f>Amnt_Deposited!B70</f>
        <v>2056</v>
      </c>
      <c r="C75" s="99">
        <f>Amnt_Deposited!C70</f>
        <v>0</v>
      </c>
      <c r="D75" s="418">
        <f>Dry_Matter_Content!C62</f>
        <v>0.59</v>
      </c>
      <c r="E75" s="284">
        <f>MCF!R74</f>
        <v>0.8</v>
      </c>
      <c r="F75" s="67">
        <f t="shared" si="12"/>
        <v>0</v>
      </c>
      <c r="G75" s="67">
        <f t="shared" si="13"/>
        <v>0</v>
      </c>
      <c r="H75" s="67">
        <f t="shared" si="14"/>
        <v>0</v>
      </c>
      <c r="I75" s="67">
        <f t="shared" si="15"/>
        <v>5.5355501554107736E-5</v>
      </c>
      <c r="J75" s="67">
        <f t="shared" si="16"/>
        <v>2.7225202814629902E-5</v>
      </c>
      <c r="K75" s="100">
        <f t="shared" si="6"/>
        <v>1.8150135209753266E-5</v>
      </c>
      <c r="O75" s="96">
        <f>Amnt_Deposited!B70</f>
        <v>2056</v>
      </c>
      <c r="P75" s="99">
        <f>Amnt_Deposited!C70</f>
        <v>0</v>
      </c>
      <c r="Q75" s="284">
        <f>MCF!R74</f>
        <v>0.8</v>
      </c>
      <c r="R75" s="67">
        <f t="shared" si="17"/>
        <v>0</v>
      </c>
      <c r="S75" s="67">
        <f t="shared" si="7"/>
        <v>0</v>
      </c>
      <c r="T75" s="67">
        <f t="shared" si="8"/>
        <v>0</v>
      </c>
      <c r="U75" s="67">
        <f t="shared" si="9"/>
        <v>3.7035348943426237E-5</v>
      </c>
      <c r="V75" s="67">
        <f t="shared" si="10"/>
        <v>1.8214899296139549E-5</v>
      </c>
      <c r="W75" s="100">
        <f t="shared" si="11"/>
        <v>1.2143266197426365E-5</v>
      </c>
    </row>
    <row r="76" spans="2:23">
      <c r="B76" s="96">
        <f>Amnt_Deposited!B71</f>
        <v>2057</v>
      </c>
      <c r="C76" s="99">
        <f>Amnt_Deposited!C71</f>
        <v>0</v>
      </c>
      <c r="D76" s="418">
        <f>Dry_Matter_Content!C63</f>
        <v>0.59</v>
      </c>
      <c r="E76" s="284">
        <f>MCF!R75</f>
        <v>0.8</v>
      </c>
      <c r="F76" s="67">
        <f t="shared" si="12"/>
        <v>0</v>
      </c>
      <c r="G76" s="67">
        <f t="shared" si="13"/>
        <v>0</v>
      </c>
      <c r="H76" s="67">
        <f t="shared" si="14"/>
        <v>0</v>
      </c>
      <c r="I76" s="67">
        <f t="shared" si="15"/>
        <v>3.7105902350075402E-5</v>
      </c>
      <c r="J76" s="67">
        <f t="shared" si="16"/>
        <v>1.8249599204032334E-5</v>
      </c>
      <c r="K76" s="100">
        <f t="shared" si="6"/>
        <v>1.2166399469354888E-5</v>
      </c>
      <c r="O76" s="96">
        <f>Amnt_Deposited!B71</f>
        <v>2057</v>
      </c>
      <c r="P76" s="99">
        <f>Amnt_Deposited!C71</f>
        <v>0</v>
      </c>
      <c r="Q76" s="284">
        <f>MCF!R75</f>
        <v>0.8</v>
      </c>
      <c r="R76" s="67">
        <f t="shared" si="17"/>
        <v>0</v>
      </c>
      <c r="S76" s="67">
        <f t="shared" si="7"/>
        <v>0</v>
      </c>
      <c r="T76" s="67">
        <f t="shared" si="8"/>
        <v>0</v>
      </c>
      <c r="U76" s="67">
        <f t="shared" si="9"/>
        <v>2.4825536808703442E-5</v>
      </c>
      <c r="V76" s="67">
        <f t="shared" si="10"/>
        <v>1.2209812134722795E-5</v>
      </c>
      <c r="W76" s="100">
        <f t="shared" si="11"/>
        <v>8.1398747564818627E-6</v>
      </c>
    </row>
    <row r="77" spans="2:23">
      <c r="B77" s="96">
        <f>Amnt_Deposited!B72</f>
        <v>2058</v>
      </c>
      <c r="C77" s="99">
        <f>Amnt_Deposited!C72</f>
        <v>0</v>
      </c>
      <c r="D77" s="418">
        <f>Dry_Matter_Content!C64</f>
        <v>0.59</v>
      </c>
      <c r="E77" s="284">
        <f>MCF!R76</f>
        <v>0.8</v>
      </c>
      <c r="F77" s="67">
        <f t="shared" si="12"/>
        <v>0</v>
      </c>
      <c r="G77" s="67">
        <f t="shared" si="13"/>
        <v>0</v>
      </c>
      <c r="H77" s="67">
        <f t="shared" si="14"/>
        <v>0</v>
      </c>
      <c r="I77" s="67">
        <f t="shared" si="15"/>
        <v>2.4872830171496479E-5</v>
      </c>
      <c r="J77" s="67">
        <f t="shared" si="16"/>
        <v>1.2233072178578921E-5</v>
      </c>
      <c r="K77" s="100">
        <f t="shared" si="6"/>
        <v>8.1553814523859463E-6</v>
      </c>
      <c r="O77" s="96">
        <f>Amnt_Deposited!B72</f>
        <v>2058</v>
      </c>
      <c r="P77" s="99">
        <f>Amnt_Deposited!C72</f>
        <v>0</v>
      </c>
      <c r="Q77" s="284">
        <f>MCF!R76</f>
        <v>0.8</v>
      </c>
      <c r="R77" s="67">
        <f t="shared" si="17"/>
        <v>0</v>
      </c>
      <c r="S77" s="67">
        <f t="shared" si="7"/>
        <v>0</v>
      </c>
      <c r="T77" s="67">
        <f t="shared" si="8"/>
        <v>0</v>
      </c>
      <c r="U77" s="67">
        <f t="shared" si="9"/>
        <v>1.6641054976469549E-5</v>
      </c>
      <c r="V77" s="67">
        <f t="shared" si="10"/>
        <v>8.1844818322338915E-6</v>
      </c>
      <c r="W77" s="100">
        <f t="shared" si="11"/>
        <v>5.456321221489261E-6</v>
      </c>
    </row>
    <row r="78" spans="2:23">
      <c r="B78" s="96">
        <f>Amnt_Deposited!B73</f>
        <v>2059</v>
      </c>
      <c r="C78" s="99">
        <f>Amnt_Deposited!C73</f>
        <v>0</v>
      </c>
      <c r="D78" s="418">
        <f>Dry_Matter_Content!C65</f>
        <v>0.59</v>
      </c>
      <c r="E78" s="284">
        <f>MCF!R77</f>
        <v>0.8</v>
      </c>
      <c r="F78" s="67">
        <f t="shared" si="12"/>
        <v>0</v>
      </c>
      <c r="G78" s="67">
        <f t="shared" si="13"/>
        <v>0</v>
      </c>
      <c r="H78" s="67">
        <f t="shared" si="14"/>
        <v>0</v>
      </c>
      <c r="I78" s="67">
        <f t="shared" si="15"/>
        <v>1.667275666559416E-5</v>
      </c>
      <c r="J78" s="67">
        <f t="shared" si="16"/>
        <v>8.2000735059023209E-6</v>
      </c>
      <c r="K78" s="100">
        <f t="shared" si="6"/>
        <v>5.4667156706015467E-6</v>
      </c>
      <c r="O78" s="96">
        <f>Amnt_Deposited!B73</f>
        <v>2059</v>
      </c>
      <c r="P78" s="99">
        <f>Amnt_Deposited!C73</f>
        <v>0</v>
      </c>
      <c r="Q78" s="284">
        <f>MCF!R77</f>
        <v>0.8</v>
      </c>
      <c r="R78" s="67">
        <f t="shared" si="17"/>
        <v>0</v>
      </c>
      <c r="S78" s="67">
        <f t="shared" si="7"/>
        <v>0</v>
      </c>
      <c r="T78" s="67">
        <f t="shared" si="8"/>
        <v>0</v>
      </c>
      <c r="U78" s="67">
        <f t="shared" si="9"/>
        <v>1.1154832737908672E-5</v>
      </c>
      <c r="V78" s="67">
        <f t="shared" si="10"/>
        <v>5.4862222385608761E-6</v>
      </c>
      <c r="W78" s="100">
        <f t="shared" si="11"/>
        <v>3.6574814923739171E-6</v>
      </c>
    </row>
    <row r="79" spans="2:23">
      <c r="B79" s="96">
        <f>Amnt_Deposited!B74</f>
        <v>2060</v>
      </c>
      <c r="C79" s="99">
        <f>Amnt_Deposited!C74</f>
        <v>0</v>
      </c>
      <c r="D79" s="418">
        <f>Dry_Matter_Content!C66</f>
        <v>0.59</v>
      </c>
      <c r="E79" s="284">
        <f>MCF!R78</f>
        <v>0.8</v>
      </c>
      <c r="F79" s="67">
        <f t="shared" si="12"/>
        <v>0</v>
      </c>
      <c r="G79" s="67">
        <f t="shared" si="13"/>
        <v>0</v>
      </c>
      <c r="H79" s="67">
        <f t="shared" si="14"/>
        <v>0</v>
      </c>
      <c r="I79" s="67">
        <f t="shared" si="15"/>
        <v>1.1176083015622089E-5</v>
      </c>
      <c r="J79" s="67">
        <f t="shared" si="16"/>
        <v>5.4966736499720701E-6</v>
      </c>
      <c r="K79" s="100">
        <f t="shared" si="6"/>
        <v>3.6644490999813799E-6</v>
      </c>
      <c r="O79" s="96">
        <f>Amnt_Deposited!B74</f>
        <v>2060</v>
      </c>
      <c r="P79" s="99">
        <f>Amnt_Deposited!C74</f>
        <v>0</v>
      </c>
      <c r="Q79" s="284">
        <f>MCF!R78</f>
        <v>0.8</v>
      </c>
      <c r="R79" s="67">
        <f t="shared" si="17"/>
        <v>0</v>
      </c>
      <c r="S79" s="67">
        <f t="shared" si="7"/>
        <v>0</v>
      </c>
      <c r="T79" s="67">
        <f t="shared" si="8"/>
        <v>0</v>
      </c>
      <c r="U79" s="67">
        <f t="shared" si="9"/>
        <v>7.4773079943947982E-6</v>
      </c>
      <c r="V79" s="67">
        <f t="shared" si="10"/>
        <v>3.6775247435138746E-6</v>
      </c>
      <c r="W79" s="100">
        <f t="shared" si="11"/>
        <v>2.4516831623425828E-6</v>
      </c>
    </row>
    <row r="80" spans="2:23">
      <c r="B80" s="96">
        <f>Amnt_Deposited!B75</f>
        <v>2061</v>
      </c>
      <c r="C80" s="99">
        <f>Amnt_Deposited!C75</f>
        <v>0</v>
      </c>
      <c r="D80" s="418">
        <f>Dry_Matter_Content!C67</f>
        <v>0.59</v>
      </c>
      <c r="E80" s="284">
        <f>MCF!R79</f>
        <v>0.8</v>
      </c>
      <c r="F80" s="67">
        <f t="shared" si="12"/>
        <v>0</v>
      </c>
      <c r="G80" s="67">
        <f t="shared" si="13"/>
        <v>0</v>
      </c>
      <c r="H80" s="67">
        <f t="shared" si="14"/>
        <v>0</v>
      </c>
      <c r="I80" s="67">
        <f t="shared" si="15"/>
        <v>7.4915524815299253E-6</v>
      </c>
      <c r="J80" s="67">
        <f t="shared" si="16"/>
        <v>3.6845305340921636E-6</v>
      </c>
      <c r="K80" s="100">
        <f t="shared" si="6"/>
        <v>2.4563536893947757E-6</v>
      </c>
      <c r="O80" s="96">
        <f>Amnt_Deposited!B75</f>
        <v>2061</v>
      </c>
      <c r="P80" s="99">
        <f>Amnt_Deposited!C75</f>
        <v>0</v>
      </c>
      <c r="Q80" s="284">
        <f>MCF!R79</f>
        <v>0.8</v>
      </c>
      <c r="R80" s="67">
        <f t="shared" si="17"/>
        <v>0</v>
      </c>
      <c r="S80" s="67">
        <f t="shared" si="7"/>
        <v>0</v>
      </c>
      <c r="T80" s="67">
        <f t="shared" si="8"/>
        <v>0</v>
      </c>
      <c r="U80" s="67">
        <f t="shared" si="9"/>
        <v>5.012189439025375E-6</v>
      </c>
      <c r="V80" s="67">
        <f t="shared" si="10"/>
        <v>2.4651185553694232E-6</v>
      </c>
      <c r="W80" s="100">
        <f t="shared" si="11"/>
        <v>1.643412370246282E-6</v>
      </c>
    </row>
    <row r="81" spans="2:23">
      <c r="B81" s="96">
        <f>Amnt_Deposited!B76</f>
        <v>2062</v>
      </c>
      <c r="C81" s="99">
        <f>Amnt_Deposited!C76</f>
        <v>0</v>
      </c>
      <c r="D81" s="418">
        <f>Dry_Matter_Content!C68</f>
        <v>0.59</v>
      </c>
      <c r="E81" s="284">
        <f>MCF!R80</f>
        <v>0.8</v>
      </c>
      <c r="F81" s="67">
        <f t="shared" si="12"/>
        <v>0</v>
      </c>
      <c r="G81" s="67">
        <f t="shared" si="13"/>
        <v>0</v>
      </c>
      <c r="H81" s="67">
        <f t="shared" si="14"/>
        <v>0</v>
      </c>
      <c r="I81" s="67">
        <f t="shared" si="15"/>
        <v>5.0217378042975475E-6</v>
      </c>
      <c r="J81" s="67">
        <f t="shared" si="16"/>
        <v>2.4698146772323778E-6</v>
      </c>
      <c r="K81" s="100">
        <f t="shared" si="6"/>
        <v>1.6465431181549185E-6</v>
      </c>
      <c r="O81" s="96">
        <f>Amnt_Deposited!B76</f>
        <v>2062</v>
      </c>
      <c r="P81" s="99">
        <f>Amnt_Deposited!C76</f>
        <v>0</v>
      </c>
      <c r="Q81" s="284">
        <f>MCF!R80</f>
        <v>0.8</v>
      </c>
      <c r="R81" s="67">
        <f t="shared" si="17"/>
        <v>0</v>
      </c>
      <c r="S81" s="67">
        <f t="shared" si="7"/>
        <v>0</v>
      </c>
      <c r="T81" s="67">
        <f t="shared" si="8"/>
        <v>0</v>
      </c>
      <c r="U81" s="67">
        <f t="shared" si="9"/>
        <v>3.3597710555068346E-6</v>
      </c>
      <c r="V81" s="67">
        <f t="shared" si="10"/>
        <v>1.6524183835185404E-6</v>
      </c>
      <c r="W81" s="100">
        <f t="shared" si="11"/>
        <v>1.1016122556790268E-6</v>
      </c>
    </row>
    <row r="82" spans="2:23">
      <c r="B82" s="96">
        <f>Amnt_Deposited!B77</f>
        <v>2063</v>
      </c>
      <c r="C82" s="99">
        <f>Amnt_Deposited!C77</f>
        <v>0</v>
      </c>
      <c r="D82" s="418">
        <f>Dry_Matter_Content!C69</f>
        <v>0.59</v>
      </c>
      <c r="E82" s="284">
        <f>MCF!R81</f>
        <v>0.8</v>
      </c>
      <c r="F82" s="67">
        <f t="shared" si="12"/>
        <v>0</v>
      </c>
      <c r="G82" s="67">
        <f t="shared" si="13"/>
        <v>0</v>
      </c>
      <c r="H82" s="67">
        <f t="shared" si="14"/>
        <v>0</v>
      </c>
      <c r="I82" s="67">
        <f t="shared" si="15"/>
        <v>3.3661715161556424E-6</v>
      </c>
      <c r="J82" s="67">
        <f t="shared" si="16"/>
        <v>1.6555662881419051E-6</v>
      </c>
      <c r="K82" s="100">
        <f t="shared" si="6"/>
        <v>1.1037108587612699E-6</v>
      </c>
      <c r="O82" s="96">
        <f>Amnt_Deposited!B77</f>
        <v>2063</v>
      </c>
      <c r="P82" s="99">
        <f>Amnt_Deposited!C77</f>
        <v>0</v>
      </c>
      <c r="Q82" s="284">
        <f>MCF!R81</f>
        <v>0.8</v>
      </c>
      <c r="R82" s="67">
        <f t="shared" si="17"/>
        <v>0</v>
      </c>
      <c r="S82" s="67">
        <f t="shared" si="7"/>
        <v>0</v>
      </c>
      <c r="T82" s="67">
        <f t="shared" si="8"/>
        <v>0</v>
      </c>
      <c r="U82" s="67">
        <f t="shared" si="9"/>
        <v>2.2521218885965498E-6</v>
      </c>
      <c r="V82" s="67">
        <f t="shared" si="10"/>
        <v>1.1076491669102847E-6</v>
      </c>
      <c r="W82" s="100">
        <f t="shared" si="11"/>
        <v>7.3843277794018983E-7</v>
      </c>
    </row>
    <row r="83" spans="2:23">
      <c r="B83" s="96">
        <f>Amnt_Deposited!B78</f>
        <v>2064</v>
      </c>
      <c r="C83" s="99">
        <f>Amnt_Deposited!C78</f>
        <v>0</v>
      </c>
      <c r="D83" s="418">
        <f>Dry_Matter_Content!C70</f>
        <v>0.59</v>
      </c>
      <c r="E83" s="284">
        <f>MCF!R82</f>
        <v>0.8</v>
      </c>
      <c r="F83" s="67">
        <f t="shared" ref="F83:F99" si="18">C83*D83*$K$6*DOCF*E83</f>
        <v>0</v>
      </c>
      <c r="G83" s="67">
        <f t="shared" ref="G83:G99" si="19">F83*$K$12</f>
        <v>0</v>
      </c>
      <c r="H83" s="67">
        <f t="shared" ref="H83:H99" si="20">F83*(1-$K$12)</f>
        <v>0</v>
      </c>
      <c r="I83" s="67">
        <f t="shared" ref="I83:I99" si="21">G83+I82*$K$10</f>
        <v>2.2564122456733081E-6</v>
      </c>
      <c r="J83" s="67">
        <f t="shared" ref="J83:J99" si="22">I82*(1-$K$10)+H83</f>
        <v>1.1097592704823344E-6</v>
      </c>
      <c r="K83" s="100">
        <f t="shared" si="6"/>
        <v>7.3983951365488963E-7</v>
      </c>
      <c r="O83" s="96">
        <f>Amnt_Deposited!B78</f>
        <v>2064</v>
      </c>
      <c r="P83" s="99">
        <f>Amnt_Deposited!C78</f>
        <v>0</v>
      </c>
      <c r="Q83" s="284">
        <f>MCF!R82</f>
        <v>0.8</v>
      </c>
      <c r="R83" s="67">
        <f t="shared" ref="R83:R99" si="23">P83*$W$6*DOCF*Q83</f>
        <v>0</v>
      </c>
      <c r="S83" s="67">
        <f t="shared" si="7"/>
        <v>0</v>
      </c>
      <c r="T83" s="67">
        <f t="shared" si="8"/>
        <v>0</v>
      </c>
      <c r="U83" s="67">
        <f t="shared" si="9"/>
        <v>1.5096424480419103E-6</v>
      </c>
      <c r="V83" s="67">
        <f t="shared" si="10"/>
        <v>7.4247944055463955E-7</v>
      </c>
      <c r="W83" s="100">
        <f t="shared" si="11"/>
        <v>4.94986293703093E-7</v>
      </c>
    </row>
    <row r="84" spans="2:23">
      <c r="B84" s="96">
        <f>Amnt_Deposited!B79</f>
        <v>2065</v>
      </c>
      <c r="C84" s="99">
        <f>Amnt_Deposited!C79</f>
        <v>0</v>
      </c>
      <c r="D84" s="418">
        <f>Dry_Matter_Content!C71</f>
        <v>0.59</v>
      </c>
      <c r="E84" s="284">
        <f>MCF!R83</f>
        <v>0.8</v>
      </c>
      <c r="F84" s="67">
        <f t="shared" si="18"/>
        <v>0</v>
      </c>
      <c r="G84" s="67">
        <f t="shared" si="19"/>
        <v>0</v>
      </c>
      <c r="H84" s="67">
        <f t="shared" si="20"/>
        <v>0</v>
      </c>
      <c r="I84" s="67">
        <f t="shared" si="21"/>
        <v>1.5125183603951123E-6</v>
      </c>
      <c r="J84" s="67">
        <f t="shared" si="22"/>
        <v>7.4389388527819594E-7</v>
      </c>
      <c r="K84" s="100">
        <f t="shared" si="6"/>
        <v>4.9592925685213063E-7</v>
      </c>
      <c r="O84" s="96">
        <f>Amnt_Deposited!B79</f>
        <v>2065</v>
      </c>
      <c r="P84" s="99">
        <f>Amnt_Deposited!C79</f>
        <v>0</v>
      </c>
      <c r="Q84" s="284">
        <f>MCF!R83</f>
        <v>0.8</v>
      </c>
      <c r="R84" s="67">
        <f t="shared" si="23"/>
        <v>0</v>
      </c>
      <c r="S84" s="67">
        <f t="shared" si="7"/>
        <v>0</v>
      </c>
      <c r="T84" s="67">
        <f t="shared" si="8"/>
        <v>0</v>
      </c>
      <c r="U84" s="67">
        <f t="shared" si="9"/>
        <v>1.0119435952688085E-6</v>
      </c>
      <c r="V84" s="67">
        <f t="shared" si="10"/>
        <v>4.9769885277310178E-7</v>
      </c>
      <c r="W84" s="100">
        <f t="shared" si="11"/>
        <v>3.3179923518206785E-7</v>
      </c>
    </row>
    <row r="85" spans="2:23">
      <c r="B85" s="96">
        <f>Amnt_Deposited!B80</f>
        <v>2066</v>
      </c>
      <c r="C85" s="99">
        <f>Amnt_Deposited!C80</f>
        <v>0</v>
      </c>
      <c r="D85" s="418">
        <f>Dry_Matter_Content!C72</f>
        <v>0.59</v>
      </c>
      <c r="E85" s="284">
        <f>MCF!R84</f>
        <v>0.8</v>
      </c>
      <c r="F85" s="67">
        <f t="shared" si="18"/>
        <v>0</v>
      </c>
      <c r="G85" s="67">
        <f t="shared" si="19"/>
        <v>0</v>
      </c>
      <c r="H85" s="67">
        <f t="shared" si="20"/>
        <v>0</v>
      </c>
      <c r="I85" s="67">
        <f t="shared" si="21"/>
        <v>1.0138713769698013E-6</v>
      </c>
      <c r="J85" s="67">
        <f t="shared" si="22"/>
        <v>4.9864698342531096E-7</v>
      </c>
      <c r="K85" s="100">
        <f t="shared" ref="K85:K99" si="24">J85*CH4_fraction*conv</f>
        <v>3.3243132228354062E-7</v>
      </c>
      <c r="O85" s="96">
        <f>Amnt_Deposited!B80</f>
        <v>2066</v>
      </c>
      <c r="P85" s="99">
        <f>Amnt_Deposited!C80</f>
        <v>0</v>
      </c>
      <c r="Q85" s="284">
        <f>MCF!R84</f>
        <v>0.8</v>
      </c>
      <c r="R85" s="67">
        <f t="shared" si="23"/>
        <v>0</v>
      </c>
      <c r="S85" s="67">
        <f t="shared" ref="S85:S98" si="25">R85*$W$12</f>
        <v>0</v>
      </c>
      <c r="T85" s="67">
        <f t="shared" ref="T85:T98" si="26">R85*(1-$W$12)</f>
        <v>0</v>
      </c>
      <c r="U85" s="67">
        <f t="shared" ref="U85:U98" si="27">S85+U84*$W$10</f>
        <v>6.7832607736605807E-7</v>
      </c>
      <c r="V85" s="67">
        <f t="shared" ref="V85:V98" si="28">U84*(1-$W$10)+T85</f>
        <v>3.3361751790275044E-7</v>
      </c>
      <c r="W85" s="100">
        <f t="shared" ref="W85:W99" si="29">V85*CH4_fraction*conv</f>
        <v>2.2241167860183363E-7</v>
      </c>
    </row>
    <row r="86" spans="2:23">
      <c r="B86" s="96">
        <f>Amnt_Deposited!B81</f>
        <v>2067</v>
      </c>
      <c r="C86" s="99">
        <f>Amnt_Deposited!C81</f>
        <v>0</v>
      </c>
      <c r="D86" s="418">
        <f>Dry_Matter_Content!C73</f>
        <v>0.59</v>
      </c>
      <c r="E86" s="284">
        <f>MCF!R85</f>
        <v>0.8</v>
      </c>
      <c r="F86" s="67">
        <f t="shared" si="18"/>
        <v>0</v>
      </c>
      <c r="G86" s="67">
        <f t="shared" si="19"/>
        <v>0</v>
      </c>
      <c r="H86" s="67">
        <f t="shared" si="20"/>
        <v>0</v>
      </c>
      <c r="I86" s="67">
        <f t="shared" si="21"/>
        <v>6.796183080846143E-7</v>
      </c>
      <c r="J86" s="67">
        <f t="shared" si="22"/>
        <v>3.3425306888518705E-7</v>
      </c>
      <c r="K86" s="100">
        <f t="shared" si="24"/>
        <v>2.2283537925679135E-7</v>
      </c>
      <c r="O86" s="96">
        <f>Amnt_Deposited!B81</f>
        <v>2067</v>
      </c>
      <c r="P86" s="99">
        <f>Amnt_Deposited!C81</f>
        <v>0</v>
      </c>
      <c r="Q86" s="284">
        <f>MCF!R85</f>
        <v>0.8</v>
      </c>
      <c r="R86" s="67">
        <f t="shared" si="23"/>
        <v>0</v>
      </c>
      <c r="S86" s="67">
        <f t="shared" si="25"/>
        <v>0</v>
      </c>
      <c r="T86" s="67">
        <f t="shared" si="26"/>
        <v>0</v>
      </c>
      <c r="U86" s="67">
        <f t="shared" si="27"/>
        <v>4.5469556740719068E-7</v>
      </c>
      <c r="V86" s="67">
        <f t="shared" si="28"/>
        <v>2.2363050995886739E-7</v>
      </c>
      <c r="W86" s="100">
        <f t="shared" si="29"/>
        <v>1.4908700663924492E-7</v>
      </c>
    </row>
    <row r="87" spans="2:23">
      <c r="B87" s="96">
        <f>Amnt_Deposited!B82</f>
        <v>2068</v>
      </c>
      <c r="C87" s="99">
        <f>Amnt_Deposited!C82</f>
        <v>0</v>
      </c>
      <c r="D87" s="418">
        <f>Dry_Matter_Content!C74</f>
        <v>0.59</v>
      </c>
      <c r="E87" s="284">
        <f>MCF!R86</f>
        <v>0.8</v>
      </c>
      <c r="F87" s="67">
        <f t="shared" si="18"/>
        <v>0</v>
      </c>
      <c r="G87" s="67">
        <f t="shared" si="19"/>
        <v>0</v>
      </c>
      <c r="H87" s="67">
        <f t="shared" si="20"/>
        <v>0</v>
      </c>
      <c r="I87" s="67">
        <f t="shared" si="21"/>
        <v>4.5556177556194195E-7</v>
      </c>
      <c r="J87" s="67">
        <f t="shared" si="22"/>
        <v>2.2405653252267232E-7</v>
      </c>
      <c r="K87" s="100">
        <f t="shared" si="24"/>
        <v>1.4937102168178155E-7</v>
      </c>
      <c r="O87" s="96">
        <f>Amnt_Deposited!B82</f>
        <v>2068</v>
      </c>
      <c r="P87" s="99">
        <f>Amnt_Deposited!C82</f>
        <v>0</v>
      </c>
      <c r="Q87" s="284">
        <f>MCF!R86</f>
        <v>0.8</v>
      </c>
      <c r="R87" s="67">
        <f t="shared" si="23"/>
        <v>0</v>
      </c>
      <c r="S87" s="67">
        <f t="shared" si="25"/>
        <v>0</v>
      </c>
      <c r="T87" s="67">
        <f t="shared" si="26"/>
        <v>0</v>
      </c>
      <c r="U87" s="67">
        <f t="shared" si="27"/>
        <v>3.0479155367658921E-7</v>
      </c>
      <c r="V87" s="67">
        <f t="shared" si="28"/>
        <v>1.4990401373060148E-7</v>
      </c>
      <c r="W87" s="100">
        <f t="shared" si="29"/>
        <v>9.9936009153734318E-8</v>
      </c>
    </row>
    <row r="88" spans="2:23">
      <c r="B88" s="96">
        <f>Amnt_Deposited!B83</f>
        <v>2069</v>
      </c>
      <c r="C88" s="99">
        <f>Amnt_Deposited!C83</f>
        <v>0</v>
      </c>
      <c r="D88" s="418">
        <f>Dry_Matter_Content!C75</f>
        <v>0.59</v>
      </c>
      <c r="E88" s="284">
        <f>MCF!R87</f>
        <v>0.8</v>
      </c>
      <c r="F88" s="67">
        <f t="shared" si="18"/>
        <v>0</v>
      </c>
      <c r="G88" s="67">
        <f t="shared" si="19"/>
        <v>0</v>
      </c>
      <c r="H88" s="67">
        <f t="shared" si="20"/>
        <v>0</v>
      </c>
      <c r="I88" s="67">
        <f t="shared" si="21"/>
        <v>3.0537219036675853E-7</v>
      </c>
      <c r="J88" s="67">
        <f t="shared" si="22"/>
        <v>1.5018958519518344E-7</v>
      </c>
      <c r="K88" s="100">
        <f t="shared" si="24"/>
        <v>1.0012639013012229E-7</v>
      </c>
      <c r="O88" s="96">
        <f>Amnt_Deposited!B83</f>
        <v>2069</v>
      </c>
      <c r="P88" s="99">
        <f>Amnt_Deposited!C83</f>
        <v>0</v>
      </c>
      <c r="Q88" s="284">
        <f>MCF!R87</f>
        <v>0.8</v>
      </c>
      <c r="R88" s="67">
        <f t="shared" si="23"/>
        <v>0</v>
      </c>
      <c r="S88" s="67">
        <f t="shared" si="25"/>
        <v>0</v>
      </c>
      <c r="T88" s="67">
        <f t="shared" si="26"/>
        <v>0</v>
      </c>
      <c r="U88" s="67">
        <f t="shared" si="27"/>
        <v>2.0430788829176531E-7</v>
      </c>
      <c r="V88" s="67">
        <f t="shared" si="28"/>
        <v>1.0048366538482389E-7</v>
      </c>
      <c r="W88" s="100">
        <f t="shared" si="29"/>
        <v>6.6989110256549254E-8</v>
      </c>
    </row>
    <row r="89" spans="2:23">
      <c r="B89" s="96">
        <f>Amnt_Deposited!B84</f>
        <v>2070</v>
      </c>
      <c r="C89" s="99">
        <f>Amnt_Deposited!C84</f>
        <v>0</v>
      </c>
      <c r="D89" s="418">
        <f>Dry_Matter_Content!C76</f>
        <v>0.59</v>
      </c>
      <c r="E89" s="284">
        <f>MCF!R88</f>
        <v>0.8</v>
      </c>
      <c r="F89" s="67">
        <f t="shared" si="18"/>
        <v>0</v>
      </c>
      <c r="G89" s="67">
        <f t="shared" si="19"/>
        <v>0</v>
      </c>
      <c r="H89" s="67">
        <f t="shared" si="20"/>
        <v>0</v>
      </c>
      <c r="I89" s="67">
        <f t="shared" si="21"/>
        <v>2.0469710070464961E-7</v>
      </c>
      <c r="J89" s="67">
        <f t="shared" si="22"/>
        <v>1.0067508966210894E-7</v>
      </c>
      <c r="K89" s="100">
        <f t="shared" si="24"/>
        <v>6.7116726441405958E-8</v>
      </c>
      <c r="O89" s="96">
        <f>Amnt_Deposited!B84</f>
        <v>2070</v>
      </c>
      <c r="P89" s="99">
        <f>Amnt_Deposited!C84</f>
        <v>0</v>
      </c>
      <c r="Q89" s="284">
        <f>MCF!R88</f>
        <v>0.8</v>
      </c>
      <c r="R89" s="67">
        <f t="shared" si="23"/>
        <v>0</v>
      </c>
      <c r="S89" s="67">
        <f t="shared" si="25"/>
        <v>0</v>
      </c>
      <c r="T89" s="67">
        <f t="shared" si="26"/>
        <v>0</v>
      </c>
      <c r="U89" s="67">
        <f t="shared" si="27"/>
        <v>1.3695167308518039E-7</v>
      </c>
      <c r="V89" s="67">
        <f t="shared" si="28"/>
        <v>6.7356215206584927E-8</v>
      </c>
      <c r="W89" s="100">
        <f t="shared" si="29"/>
        <v>4.4904143471056614E-8</v>
      </c>
    </row>
    <row r="90" spans="2:23">
      <c r="B90" s="96">
        <f>Amnt_Deposited!B85</f>
        <v>2071</v>
      </c>
      <c r="C90" s="99">
        <f>Amnt_Deposited!C85</f>
        <v>0</v>
      </c>
      <c r="D90" s="418">
        <f>Dry_Matter_Content!C77</f>
        <v>0.59</v>
      </c>
      <c r="E90" s="284">
        <f>MCF!R89</f>
        <v>0.8</v>
      </c>
      <c r="F90" s="67">
        <f t="shared" si="18"/>
        <v>0</v>
      </c>
      <c r="G90" s="67">
        <f t="shared" si="19"/>
        <v>0</v>
      </c>
      <c r="H90" s="67">
        <f t="shared" si="20"/>
        <v>0</v>
      </c>
      <c r="I90" s="67">
        <f t="shared" si="21"/>
        <v>1.3721256996770263E-7</v>
      </c>
      <c r="J90" s="67">
        <f t="shared" si="22"/>
        <v>6.7484530736946988E-8</v>
      </c>
      <c r="K90" s="100">
        <f t="shared" si="24"/>
        <v>4.4989687157964654E-8</v>
      </c>
      <c r="O90" s="96">
        <f>Amnt_Deposited!B85</f>
        <v>2071</v>
      </c>
      <c r="P90" s="99">
        <f>Amnt_Deposited!C85</f>
        <v>0</v>
      </c>
      <c r="Q90" s="284">
        <f>MCF!R89</f>
        <v>0.8</v>
      </c>
      <c r="R90" s="67">
        <f t="shared" si="23"/>
        <v>0</v>
      </c>
      <c r="S90" s="67">
        <f t="shared" si="25"/>
        <v>0</v>
      </c>
      <c r="T90" s="67">
        <f t="shared" si="26"/>
        <v>0</v>
      </c>
      <c r="U90" s="67">
        <f t="shared" si="27"/>
        <v>9.1801451807115948E-8</v>
      </c>
      <c r="V90" s="67">
        <f t="shared" si="28"/>
        <v>4.5150221278064444E-8</v>
      </c>
      <c r="W90" s="100">
        <f t="shared" si="29"/>
        <v>3.0100147518709625E-8</v>
      </c>
    </row>
    <row r="91" spans="2:23">
      <c r="B91" s="96">
        <f>Amnt_Deposited!B86</f>
        <v>2072</v>
      </c>
      <c r="C91" s="99">
        <f>Amnt_Deposited!C86</f>
        <v>0</v>
      </c>
      <c r="D91" s="418">
        <f>Dry_Matter_Content!C78</f>
        <v>0.59</v>
      </c>
      <c r="E91" s="284">
        <f>MCF!R90</f>
        <v>0.8</v>
      </c>
      <c r="F91" s="67">
        <f t="shared" si="18"/>
        <v>0</v>
      </c>
      <c r="G91" s="67">
        <f t="shared" si="19"/>
        <v>0</v>
      </c>
      <c r="H91" s="67">
        <f t="shared" si="20"/>
        <v>0</v>
      </c>
      <c r="I91" s="67">
        <f t="shared" si="21"/>
        <v>9.1976336217418816E-8</v>
      </c>
      <c r="J91" s="67">
        <f t="shared" si="22"/>
        <v>4.5236233750283825E-8</v>
      </c>
      <c r="K91" s="100">
        <f t="shared" si="24"/>
        <v>3.0157489166855879E-8</v>
      </c>
      <c r="O91" s="96">
        <f>Amnt_Deposited!B86</f>
        <v>2072</v>
      </c>
      <c r="P91" s="99">
        <f>Amnt_Deposited!C86</f>
        <v>0</v>
      </c>
      <c r="Q91" s="284">
        <f>MCF!R90</f>
        <v>0.8</v>
      </c>
      <c r="R91" s="67">
        <f t="shared" si="23"/>
        <v>0</v>
      </c>
      <c r="S91" s="67">
        <f t="shared" si="25"/>
        <v>0</v>
      </c>
      <c r="T91" s="67">
        <f t="shared" si="26"/>
        <v>0</v>
      </c>
      <c r="U91" s="67">
        <f t="shared" si="27"/>
        <v>6.1536353401484484E-8</v>
      </c>
      <c r="V91" s="67">
        <f t="shared" si="28"/>
        <v>3.0265098405631464E-8</v>
      </c>
      <c r="W91" s="100">
        <f t="shared" si="29"/>
        <v>2.0176732270420976E-8</v>
      </c>
    </row>
    <row r="92" spans="2:23">
      <c r="B92" s="96">
        <f>Amnt_Deposited!B87</f>
        <v>2073</v>
      </c>
      <c r="C92" s="99">
        <f>Amnt_Deposited!C87</f>
        <v>0</v>
      </c>
      <c r="D92" s="418">
        <f>Dry_Matter_Content!C79</f>
        <v>0.59</v>
      </c>
      <c r="E92" s="284">
        <f>MCF!R91</f>
        <v>0.8</v>
      </c>
      <c r="F92" s="67">
        <f t="shared" si="18"/>
        <v>0</v>
      </c>
      <c r="G92" s="67">
        <f t="shared" si="19"/>
        <v>0</v>
      </c>
      <c r="H92" s="67">
        <f t="shared" si="20"/>
        <v>0</v>
      </c>
      <c r="I92" s="67">
        <f t="shared" si="21"/>
        <v>6.1653581927449626E-8</v>
      </c>
      <c r="J92" s="67">
        <f t="shared" si="22"/>
        <v>3.0322754289969197E-8</v>
      </c>
      <c r="K92" s="100">
        <f t="shared" si="24"/>
        <v>2.021516952664613E-8</v>
      </c>
      <c r="O92" s="96">
        <f>Amnt_Deposited!B87</f>
        <v>2073</v>
      </c>
      <c r="P92" s="99">
        <f>Amnt_Deposited!C87</f>
        <v>0</v>
      </c>
      <c r="Q92" s="284">
        <f>MCF!R91</f>
        <v>0.8</v>
      </c>
      <c r="R92" s="67">
        <f t="shared" si="23"/>
        <v>0</v>
      </c>
      <c r="S92" s="67">
        <f t="shared" si="25"/>
        <v>0</v>
      </c>
      <c r="T92" s="67">
        <f t="shared" si="26"/>
        <v>0</v>
      </c>
      <c r="U92" s="67">
        <f t="shared" si="27"/>
        <v>4.1249051244948449E-8</v>
      </c>
      <c r="V92" s="67">
        <f t="shared" si="28"/>
        <v>2.0287302156536035E-8</v>
      </c>
      <c r="W92" s="100">
        <f t="shared" si="29"/>
        <v>1.3524868104357356E-8</v>
      </c>
    </row>
    <row r="93" spans="2:23">
      <c r="B93" s="96">
        <f>Amnt_Deposited!B88</f>
        <v>2074</v>
      </c>
      <c r="C93" s="99">
        <f>Amnt_Deposited!C88</f>
        <v>0</v>
      </c>
      <c r="D93" s="418">
        <f>Dry_Matter_Content!C80</f>
        <v>0.59</v>
      </c>
      <c r="E93" s="284">
        <f>MCF!R92</f>
        <v>0.8</v>
      </c>
      <c r="F93" s="67">
        <f t="shared" si="18"/>
        <v>0</v>
      </c>
      <c r="G93" s="67">
        <f t="shared" si="19"/>
        <v>0</v>
      </c>
      <c r="H93" s="67">
        <f t="shared" si="20"/>
        <v>0</v>
      </c>
      <c r="I93" s="67">
        <f t="shared" si="21"/>
        <v>4.1327631875870094E-8</v>
      </c>
      <c r="J93" s="67">
        <f t="shared" si="22"/>
        <v>2.0325950051579532E-8</v>
      </c>
      <c r="K93" s="100">
        <f t="shared" si="24"/>
        <v>1.3550633367719688E-8</v>
      </c>
      <c r="O93" s="96">
        <f>Amnt_Deposited!B88</f>
        <v>2074</v>
      </c>
      <c r="P93" s="99">
        <f>Amnt_Deposited!C88</f>
        <v>0</v>
      </c>
      <c r="Q93" s="284">
        <f>MCF!R92</f>
        <v>0.8</v>
      </c>
      <c r="R93" s="67">
        <f t="shared" si="23"/>
        <v>0</v>
      </c>
      <c r="S93" s="67">
        <f t="shared" si="25"/>
        <v>0</v>
      </c>
      <c r="T93" s="67">
        <f t="shared" si="26"/>
        <v>0</v>
      </c>
      <c r="U93" s="67">
        <f t="shared" si="27"/>
        <v>2.765006592944029E-8</v>
      </c>
      <c r="V93" s="67">
        <f t="shared" si="28"/>
        <v>1.3598985315508159E-8</v>
      </c>
      <c r="W93" s="100">
        <f t="shared" si="29"/>
        <v>9.0659902103387718E-9</v>
      </c>
    </row>
    <row r="94" spans="2:23">
      <c r="B94" s="96">
        <f>Amnt_Deposited!B89</f>
        <v>2075</v>
      </c>
      <c r="C94" s="99">
        <f>Amnt_Deposited!C89</f>
        <v>0</v>
      </c>
      <c r="D94" s="418">
        <f>Dry_Matter_Content!C81</f>
        <v>0.59</v>
      </c>
      <c r="E94" s="284">
        <f>MCF!R93</f>
        <v>0.8</v>
      </c>
      <c r="F94" s="67">
        <f t="shared" si="18"/>
        <v>0</v>
      </c>
      <c r="G94" s="67">
        <f t="shared" si="19"/>
        <v>0</v>
      </c>
      <c r="H94" s="67">
        <f t="shared" si="20"/>
        <v>0</v>
      </c>
      <c r="I94" s="67">
        <f t="shared" si="21"/>
        <v>2.7702740101577197E-8</v>
      </c>
      <c r="J94" s="67">
        <f t="shared" si="22"/>
        <v>1.3624891774292897E-8</v>
      </c>
      <c r="K94" s="100">
        <f t="shared" si="24"/>
        <v>9.083261182861931E-9</v>
      </c>
      <c r="O94" s="96">
        <f>Amnt_Deposited!B89</f>
        <v>2075</v>
      </c>
      <c r="P94" s="99">
        <f>Amnt_Deposited!C89</f>
        <v>0</v>
      </c>
      <c r="Q94" s="284">
        <f>MCF!R93</f>
        <v>0.8</v>
      </c>
      <c r="R94" s="67">
        <f t="shared" si="23"/>
        <v>0</v>
      </c>
      <c r="S94" s="67">
        <f t="shared" si="25"/>
        <v>0</v>
      </c>
      <c r="T94" s="67">
        <f t="shared" si="26"/>
        <v>0</v>
      </c>
      <c r="U94" s="67">
        <f t="shared" si="27"/>
        <v>1.8534393466710878E-8</v>
      </c>
      <c r="V94" s="67">
        <f t="shared" si="28"/>
        <v>9.1156724627294123E-9</v>
      </c>
      <c r="W94" s="100">
        <f t="shared" si="29"/>
        <v>6.077114975152941E-9</v>
      </c>
    </row>
    <row r="95" spans="2:23">
      <c r="B95" s="96">
        <f>Amnt_Deposited!B90</f>
        <v>2076</v>
      </c>
      <c r="C95" s="99">
        <f>Amnt_Deposited!C90</f>
        <v>0</v>
      </c>
      <c r="D95" s="418">
        <f>Dry_Matter_Content!C82</f>
        <v>0.59</v>
      </c>
      <c r="E95" s="284">
        <f>MCF!R94</f>
        <v>0.8</v>
      </c>
      <c r="F95" s="67">
        <f t="shared" si="18"/>
        <v>0</v>
      </c>
      <c r="G95" s="67">
        <f t="shared" si="19"/>
        <v>0</v>
      </c>
      <c r="H95" s="67">
        <f t="shared" si="20"/>
        <v>0</v>
      </c>
      <c r="I95" s="67">
        <f t="shared" si="21"/>
        <v>1.8569702020202577E-8</v>
      </c>
      <c r="J95" s="67">
        <f t="shared" si="22"/>
        <v>9.1330380813746177E-9</v>
      </c>
      <c r="K95" s="100">
        <f t="shared" si="24"/>
        <v>6.0886920542497449E-9</v>
      </c>
      <c r="O95" s="96">
        <f>Amnt_Deposited!B90</f>
        <v>2076</v>
      </c>
      <c r="P95" s="99">
        <f>Amnt_Deposited!C90</f>
        <v>0</v>
      </c>
      <c r="Q95" s="284">
        <f>MCF!R94</f>
        <v>0.8</v>
      </c>
      <c r="R95" s="67">
        <f t="shared" si="23"/>
        <v>0</v>
      </c>
      <c r="S95" s="67">
        <f t="shared" si="25"/>
        <v>0</v>
      </c>
      <c r="T95" s="67">
        <f t="shared" si="26"/>
        <v>0</v>
      </c>
      <c r="U95" s="67">
        <f t="shared" si="27"/>
        <v>1.2423975481848289E-8</v>
      </c>
      <c r="V95" s="67">
        <f t="shared" si="28"/>
        <v>6.1104179848625897E-9</v>
      </c>
      <c r="W95" s="100">
        <f t="shared" si="29"/>
        <v>4.0736119899083926E-9</v>
      </c>
    </row>
    <row r="96" spans="2:23">
      <c r="B96" s="96">
        <f>Amnt_Deposited!B91</f>
        <v>2077</v>
      </c>
      <c r="C96" s="99">
        <f>Amnt_Deposited!C91</f>
        <v>0</v>
      </c>
      <c r="D96" s="418">
        <f>Dry_Matter_Content!C83</f>
        <v>0.59</v>
      </c>
      <c r="E96" s="284">
        <f>MCF!R95</f>
        <v>0.8</v>
      </c>
      <c r="F96" s="67">
        <f t="shared" si="18"/>
        <v>0</v>
      </c>
      <c r="G96" s="67">
        <f t="shared" si="19"/>
        <v>0</v>
      </c>
      <c r="H96" s="67">
        <f t="shared" si="20"/>
        <v>0</v>
      </c>
      <c r="I96" s="67">
        <f t="shared" si="21"/>
        <v>1.2447643513050297E-8</v>
      </c>
      <c r="J96" s="67">
        <f t="shared" si="22"/>
        <v>6.1220585071522815E-9</v>
      </c>
      <c r="K96" s="100">
        <f t="shared" si="24"/>
        <v>4.0813723381015204E-9</v>
      </c>
      <c r="O96" s="96">
        <f>Amnt_Deposited!B91</f>
        <v>2077</v>
      </c>
      <c r="P96" s="99">
        <f>Amnt_Deposited!C91</f>
        <v>0</v>
      </c>
      <c r="Q96" s="284">
        <f>MCF!R95</f>
        <v>0.8</v>
      </c>
      <c r="R96" s="67">
        <f t="shared" si="23"/>
        <v>0</v>
      </c>
      <c r="S96" s="67">
        <f t="shared" si="25"/>
        <v>0</v>
      </c>
      <c r="T96" s="67">
        <f t="shared" si="26"/>
        <v>0</v>
      </c>
      <c r="U96" s="67">
        <f t="shared" si="27"/>
        <v>8.3280398169381986E-9</v>
      </c>
      <c r="V96" s="67">
        <f t="shared" si="28"/>
        <v>4.0959356649100894E-9</v>
      </c>
      <c r="W96" s="100">
        <f t="shared" si="29"/>
        <v>2.7306237766067262E-9</v>
      </c>
    </row>
    <row r="97" spans="2:23">
      <c r="B97" s="96">
        <f>Amnt_Deposited!B92</f>
        <v>2078</v>
      </c>
      <c r="C97" s="99">
        <f>Amnt_Deposited!C92</f>
        <v>0</v>
      </c>
      <c r="D97" s="418">
        <f>Dry_Matter_Content!C84</f>
        <v>0.59</v>
      </c>
      <c r="E97" s="284">
        <f>MCF!R96</f>
        <v>0.8</v>
      </c>
      <c r="F97" s="67">
        <f t="shared" si="18"/>
        <v>0</v>
      </c>
      <c r="G97" s="67">
        <f t="shared" si="19"/>
        <v>0</v>
      </c>
      <c r="H97" s="67">
        <f t="shared" si="20"/>
        <v>0</v>
      </c>
      <c r="I97" s="67">
        <f t="shared" si="21"/>
        <v>8.3439049727031023E-9</v>
      </c>
      <c r="J97" s="67">
        <f t="shared" si="22"/>
        <v>4.1037385403471944E-9</v>
      </c>
      <c r="K97" s="100">
        <f t="shared" si="24"/>
        <v>2.7358256935647961E-9</v>
      </c>
      <c r="O97" s="96">
        <f>Amnt_Deposited!B92</f>
        <v>2078</v>
      </c>
      <c r="P97" s="99">
        <f>Amnt_Deposited!C92</f>
        <v>0</v>
      </c>
      <c r="Q97" s="284">
        <f>MCF!R96</f>
        <v>0.8</v>
      </c>
      <c r="R97" s="67">
        <f t="shared" si="23"/>
        <v>0</v>
      </c>
      <c r="S97" s="67">
        <f t="shared" si="25"/>
        <v>0</v>
      </c>
      <c r="T97" s="67">
        <f t="shared" si="26"/>
        <v>0</v>
      </c>
      <c r="U97" s="67">
        <f t="shared" si="27"/>
        <v>5.5824520334766505E-9</v>
      </c>
      <c r="V97" s="67">
        <f t="shared" si="28"/>
        <v>2.7455877834615481E-9</v>
      </c>
      <c r="W97" s="100">
        <f t="shared" si="29"/>
        <v>1.8303918556410319E-9</v>
      </c>
    </row>
    <row r="98" spans="2:23">
      <c r="B98" s="96">
        <f>Amnt_Deposited!B93</f>
        <v>2079</v>
      </c>
      <c r="C98" s="99">
        <f>Amnt_Deposited!C93</f>
        <v>0</v>
      </c>
      <c r="D98" s="418">
        <f>Dry_Matter_Content!C85</f>
        <v>0.59</v>
      </c>
      <c r="E98" s="284">
        <f>MCF!R97</f>
        <v>0.8</v>
      </c>
      <c r="F98" s="67">
        <f t="shared" si="18"/>
        <v>0</v>
      </c>
      <c r="G98" s="67">
        <f t="shared" si="19"/>
        <v>0</v>
      </c>
      <c r="H98" s="67">
        <f t="shared" si="20"/>
        <v>0</v>
      </c>
      <c r="I98" s="67">
        <f t="shared" si="21"/>
        <v>5.5930867654193435E-9</v>
      </c>
      <c r="J98" s="67">
        <f t="shared" si="22"/>
        <v>2.7508182072837588E-9</v>
      </c>
      <c r="K98" s="100">
        <f t="shared" si="24"/>
        <v>1.8338788048558392E-9</v>
      </c>
      <c r="O98" s="96">
        <f>Amnt_Deposited!B93</f>
        <v>2079</v>
      </c>
      <c r="P98" s="99">
        <f>Amnt_Deposited!C93</f>
        <v>0</v>
      </c>
      <c r="Q98" s="284">
        <f>MCF!R97</f>
        <v>0.8</v>
      </c>
      <c r="R98" s="67">
        <f t="shared" si="23"/>
        <v>0</v>
      </c>
      <c r="S98" s="67">
        <f t="shared" si="25"/>
        <v>0</v>
      </c>
      <c r="T98" s="67">
        <f t="shared" si="26"/>
        <v>0</v>
      </c>
      <c r="U98" s="67">
        <f t="shared" si="27"/>
        <v>3.7420295040718164E-9</v>
      </c>
      <c r="V98" s="67">
        <f t="shared" si="28"/>
        <v>1.8404225294048337E-9</v>
      </c>
      <c r="W98" s="100">
        <f t="shared" si="29"/>
        <v>1.2269483529365558E-9</v>
      </c>
    </row>
    <row r="99" spans="2:23" ht="13.5" thickBot="1">
      <c r="B99" s="97">
        <f>Amnt_Deposited!B94</f>
        <v>2080</v>
      </c>
      <c r="C99" s="101">
        <f>Amnt_Deposited!C94</f>
        <v>0</v>
      </c>
      <c r="D99" s="419">
        <f>Dry_Matter_Content!C86</f>
        <v>0.59</v>
      </c>
      <c r="E99" s="285">
        <f>MCF!R98</f>
        <v>0.8</v>
      </c>
      <c r="F99" s="68">
        <f t="shared" si="18"/>
        <v>0</v>
      </c>
      <c r="G99" s="68">
        <f t="shared" si="19"/>
        <v>0</v>
      </c>
      <c r="H99" s="68">
        <f t="shared" si="20"/>
        <v>0</v>
      </c>
      <c r="I99" s="68">
        <f t="shared" si="21"/>
        <v>3.7491581780772191E-9</v>
      </c>
      <c r="J99" s="68">
        <f t="shared" si="22"/>
        <v>1.8439285873421241E-9</v>
      </c>
      <c r="K99" s="102">
        <f t="shared" si="24"/>
        <v>1.2292857248947494E-9</v>
      </c>
      <c r="O99" s="97">
        <f>Amnt_Deposited!B94</f>
        <v>2080</v>
      </c>
      <c r="P99" s="101">
        <f>Amnt_Deposited!C94</f>
        <v>0</v>
      </c>
      <c r="Q99" s="285">
        <f>MCF!R98</f>
        <v>0.8</v>
      </c>
      <c r="R99" s="68">
        <f t="shared" si="23"/>
        <v>0</v>
      </c>
      <c r="S99" s="68">
        <f>R99*$W$12</f>
        <v>0</v>
      </c>
      <c r="T99" s="68">
        <f>R99*(1-$W$12)</f>
        <v>0</v>
      </c>
      <c r="U99" s="68">
        <f>S99+U98*$W$10</f>
        <v>2.5083573894361407E-9</v>
      </c>
      <c r="V99" s="68">
        <f>U98*(1-$W$10)+T99</f>
        <v>1.2336721146356759E-9</v>
      </c>
      <c r="W99" s="102">
        <f t="shared" si="29"/>
        <v>8.224480764237839E-10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2.1308382849600003</v>
      </c>
      <c r="D19" s="416">
        <f>Dry_Matter_Content!D6</f>
        <v>0.44</v>
      </c>
      <c r="E19" s="283">
        <f>MCF!R18</f>
        <v>0.8</v>
      </c>
      <c r="F19" s="130">
        <f t="shared" ref="F19:F50" si="0">C19*D19*$K$6*DOCF*E19</f>
        <v>0.16501211678730243</v>
      </c>
      <c r="G19" s="65">
        <f t="shared" ref="G19:G82" si="1">F19*$K$12</f>
        <v>0.16501211678730243</v>
      </c>
      <c r="H19" s="65">
        <f t="shared" ref="H19:H82" si="2">F19*(1-$K$12)</f>
        <v>0</v>
      </c>
      <c r="I19" s="65">
        <f t="shared" ref="I19:I82" si="3">G19+I18*$K$10</f>
        <v>0.16501211678730243</v>
      </c>
      <c r="J19" s="65">
        <f t="shared" ref="J19:J82" si="4">I18*(1-$K$10)+H19</f>
        <v>0</v>
      </c>
      <c r="K19" s="66">
        <f>J19*CH4_fraction*conv</f>
        <v>0</v>
      </c>
      <c r="O19" s="95">
        <f>Amnt_Deposited!B14</f>
        <v>2000</v>
      </c>
      <c r="P19" s="98">
        <f>Amnt_Deposited!D14</f>
        <v>2.1308382849600003</v>
      </c>
      <c r="Q19" s="283">
        <f>MCF!R18</f>
        <v>0.8</v>
      </c>
      <c r="R19" s="130">
        <f t="shared" ref="R19:R50" si="5">P19*$W$6*DOCF*Q19</f>
        <v>0.34093412559360009</v>
      </c>
      <c r="S19" s="65">
        <f>R19*$W$12</f>
        <v>0.34093412559360009</v>
      </c>
      <c r="T19" s="65">
        <f>R19*(1-$W$12)</f>
        <v>0</v>
      </c>
      <c r="U19" s="65">
        <f>S19+U18*$W$10</f>
        <v>0.34093412559360009</v>
      </c>
      <c r="V19" s="65">
        <f>U18*(1-$W$10)+T19</f>
        <v>0</v>
      </c>
      <c r="W19" s="66">
        <f>V19*CH4_fraction*conv</f>
        <v>0</v>
      </c>
    </row>
    <row r="20" spans="2:23">
      <c r="B20" s="96">
        <f>Amnt_Deposited!B15</f>
        <v>2001</v>
      </c>
      <c r="C20" s="99">
        <f>Amnt_Deposited!D15</f>
        <v>2.17485302562</v>
      </c>
      <c r="D20" s="418">
        <f>Dry_Matter_Content!D7</f>
        <v>0.44</v>
      </c>
      <c r="E20" s="284">
        <f>MCF!R19</f>
        <v>0.8</v>
      </c>
      <c r="F20" s="67">
        <f t="shared" si="0"/>
        <v>0.16842061830401281</v>
      </c>
      <c r="G20" s="67">
        <f t="shared" si="1"/>
        <v>0.16842061830401281</v>
      </c>
      <c r="H20" s="67">
        <f t="shared" si="2"/>
        <v>0</v>
      </c>
      <c r="I20" s="67">
        <f t="shared" si="3"/>
        <v>0.32227689620609218</v>
      </c>
      <c r="J20" s="67">
        <f t="shared" si="4"/>
        <v>1.1155838885223065E-2</v>
      </c>
      <c r="K20" s="100">
        <f>J20*CH4_fraction*conv</f>
        <v>7.437225923482043E-3</v>
      </c>
      <c r="M20" s="393"/>
      <c r="O20" s="96">
        <f>Amnt_Deposited!B15</f>
        <v>2001</v>
      </c>
      <c r="P20" s="99">
        <f>Amnt_Deposited!D15</f>
        <v>2.17485302562</v>
      </c>
      <c r="Q20" s="284">
        <f>MCF!R19</f>
        <v>0.8</v>
      </c>
      <c r="R20" s="67">
        <f t="shared" si="5"/>
        <v>0.34797648409920007</v>
      </c>
      <c r="S20" s="67">
        <f>R20*$W$12</f>
        <v>0.34797648409920007</v>
      </c>
      <c r="T20" s="67">
        <f>R20*(1-$W$12)</f>
        <v>0</v>
      </c>
      <c r="U20" s="67">
        <f>S20+U19*$W$10</f>
        <v>0.66586135579771111</v>
      </c>
      <c r="V20" s="67">
        <f>U19*(1-$W$10)+T20</f>
        <v>2.3049253895088977E-2</v>
      </c>
      <c r="W20" s="100">
        <f>V20*CH4_fraction*conv</f>
        <v>1.536616926339265E-2</v>
      </c>
    </row>
    <row r="21" spans="2:23">
      <c r="B21" s="96">
        <f>Amnt_Deposited!B16</f>
        <v>2002</v>
      </c>
      <c r="C21" s="99">
        <f>Amnt_Deposited!D16</f>
        <v>1.3513121788320004</v>
      </c>
      <c r="D21" s="418">
        <f>Dry_Matter_Content!D8</f>
        <v>0.44</v>
      </c>
      <c r="E21" s="284">
        <f>MCF!R20</f>
        <v>0.8</v>
      </c>
      <c r="F21" s="67">
        <f t="shared" si="0"/>
        <v>0.10464561512875013</v>
      </c>
      <c r="G21" s="67">
        <f t="shared" si="1"/>
        <v>0.10464561512875013</v>
      </c>
      <c r="H21" s="67">
        <f t="shared" si="2"/>
        <v>0</v>
      </c>
      <c r="I21" s="67">
        <f t="shared" si="3"/>
        <v>0.40513460144978125</v>
      </c>
      <c r="J21" s="67">
        <f t="shared" si="4"/>
        <v>2.1787909885061085E-2</v>
      </c>
      <c r="K21" s="100">
        <f t="shared" ref="K21:K84" si="6">J21*CH4_fraction*conv</f>
        <v>1.452527325670739E-2</v>
      </c>
      <c r="O21" s="96">
        <f>Amnt_Deposited!B16</f>
        <v>2002</v>
      </c>
      <c r="P21" s="99">
        <f>Amnt_Deposited!D16</f>
        <v>1.3513121788320004</v>
      </c>
      <c r="Q21" s="284">
        <f>MCF!R20</f>
        <v>0.8</v>
      </c>
      <c r="R21" s="67">
        <f t="shared" si="5"/>
        <v>0.21620994861312007</v>
      </c>
      <c r="S21" s="67">
        <f t="shared" ref="S21:S84" si="7">R21*$W$12</f>
        <v>0.21620994861312007</v>
      </c>
      <c r="T21" s="67">
        <f t="shared" ref="T21:T84" si="8">R21*(1-$W$12)</f>
        <v>0</v>
      </c>
      <c r="U21" s="67">
        <f t="shared" ref="U21:U84" si="9">S21+U20*$W$10</f>
        <v>0.83705496167310167</v>
      </c>
      <c r="V21" s="67">
        <f t="shared" ref="V21:V84" si="10">U20*(1-$W$10)+T21</f>
        <v>4.501634273772951E-2</v>
      </c>
      <c r="W21" s="100">
        <f t="shared" ref="W21:W84" si="11">V21*CH4_fraction*conv</f>
        <v>3.0010895158486338E-2</v>
      </c>
    </row>
    <row r="22" spans="2:23">
      <c r="B22" s="96">
        <f>Amnt_Deposited!B17</f>
        <v>2003</v>
      </c>
      <c r="C22" s="99">
        <f>Amnt_Deposited!D17</f>
        <v>1.3744765762200002</v>
      </c>
      <c r="D22" s="418">
        <f>Dry_Matter_Content!D9</f>
        <v>0.44</v>
      </c>
      <c r="E22" s="284">
        <f>MCF!R21</f>
        <v>0.8</v>
      </c>
      <c r="F22" s="67">
        <f t="shared" si="0"/>
        <v>0.10643946606247684</v>
      </c>
      <c r="G22" s="67">
        <f t="shared" si="1"/>
        <v>0.10643946606247684</v>
      </c>
      <c r="H22" s="67">
        <f t="shared" si="2"/>
        <v>0</v>
      </c>
      <c r="I22" s="67">
        <f t="shared" si="3"/>
        <v>0.48418446468431231</v>
      </c>
      <c r="J22" s="67">
        <f t="shared" si="4"/>
        <v>2.738960282794578E-2</v>
      </c>
      <c r="K22" s="100">
        <f t="shared" si="6"/>
        <v>1.8259735218630519E-2</v>
      </c>
      <c r="N22" s="258"/>
      <c r="O22" s="96">
        <f>Amnt_Deposited!B17</f>
        <v>2003</v>
      </c>
      <c r="P22" s="99">
        <f>Amnt_Deposited!D17</f>
        <v>1.3744765762200002</v>
      </c>
      <c r="Q22" s="284">
        <f>MCF!R21</f>
        <v>0.8</v>
      </c>
      <c r="R22" s="67">
        <f t="shared" si="5"/>
        <v>0.21991625219520006</v>
      </c>
      <c r="S22" s="67">
        <f t="shared" si="7"/>
        <v>0.21991625219520006</v>
      </c>
      <c r="T22" s="67">
        <f t="shared" si="8"/>
        <v>0</v>
      </c>
      <c r="U22" s="67">
        <f t="shared" si="9"/>
        <v>1.0003811253808106</v>
      </c>
      <c r="V22" s="67">
        <f t="shared" si="10"/>
        <v>5.659008848749128E-2</v>
      </c>
      <c r="W22" s="100">
        <f t="shared" si="11"/>
        <v>3.772672565832752E-2</v>
      </c>
    </row>
    <row r="23" spans="2:23">
      <c r="B23" s="96">
        <f>Amnt_Deposited!B18</f>
        <v>2004</v>
      </c>
      <c r="C23" s="99">
        <f>Amnt_Deposited!D18</f>
        <v>1.3659519507479998</v>
      </c>
      <c r="D23" s="418">
        <f>Dry_Matter_Content!D10</f>
        <v>0.44</v>
      </c>
      <c r="E23" s="284">
        <f>MCF!R22</f>
        <v>0.8</v>
      </c>
      <c r="F23" s="67">
        <f t="shared" si="0"/>
        <v>0.10577931906592511</v>
      </c>
      <c r="G23" s="67">
        <f t="shared" si="1"/>
        <v>0.10577931906592511</v>
      </c>
      <c r="H23" s="67">
        <f t="shared" si="2"/>
        <v>0</v>
      </c>
      <c r="I23" s="67">
        <f t="shared" si="3"/>
        <v>0.55722992163204776</v>
      </c>
      <c r="J23" s="67">
        <f t="shared" si="4"/>
        <v>3.2733862118189648E-2</v>
      </c>
      <c r="K23" s="100">
        <f t="shared" si="6"/>
        <v>2.1822574745459764E-2</v>
      </c>
      <c r="N23" s="258"/>
      <c r="O23" s="96">
        <f>Amnt_Deposited!B18</f>
        <v>2004</v>
      </c>
      <c r="P23" s="99">
        <f>Amnt_Deposited!D18</f>
        <v>1.3659519507479998</v>
      </c>
      <c r="Q23" s="284">
        <f>MCF!R22</f>
        <v>0.8</v>
      </c>
      <c r="R23" s="67">
        <f t="shared" si="5"/>
        <v>0.21855231211967996</v>
      </c>
      <c r="S23" s="67">
        <f t="shared" si="7"/>
        <v>0.21855231211967996</v>
      </c>
      <c r="T23" s="67">
        <f t="shared" si="8"/>
        <v>0</v>
      </c>
      <c r="U23" s="67">
        <f t="shared" si="9"/>
        <v>1.1513014909753054</v>
      </c>
      <c r="V23" s="67">
        <f t="shared" si="10"/>
        <v>6.7631946525185227E-2</v>
      </c>
      <c r="W23" s="100">
        <f t="shared" si="11"/>
        <v>4.508796435012348E-2</v>
      </c>
    </row>
    <row r="24" spans="2:23">
      <c r="B24" s="96">
        <f>Amnt_Deposited!B19</f>
        <v>2005</v>
      </c>
      <c r="C24" s="99">
        <f>Amnt_Deposited!D19</f>
        <v>1.409569087608</v>
      </c>
      <c r="D24" s="418">
        <f>Dry_Matter_Content!D11</f>
        <v>0.44</v>
      </c>
      <c r="E24" s="284">
        <f>MCF!R23</f>
        <v>0.8</v>
      </c>
      <c r="F24" s="67">
        <f t="shared" si="0"/>
        <v>0.10915703014436354</v>
      </c>
      <c r="G24" s="67">
        <f t="shared" si="1"/>
        <v>0.10915703014436354</v>
      </c>
      <c r="H24" s="67">
        <f t="shared" si="2"/>
        <v>0</v>
      </c>
      <c r="I24" s="67">
        <f t="shared" si="3"/>
        <v>0.62871476534076076</v>
      </c>
      <c r="J24" s="67">
        <f t="shared" si="4"/>
        <v>3.7672186435650554E-2</v>
      </c>
      <c r="K24" s="100">
        <f t="shared" si="6"/>
        <v>2.5114790957100369E-2</v>
      </c>
      <c r="N24" s="258"/>
      <c r="O24" s="96">
        <f>Amnt_Deposited!B19</f>
        <v>2005</v>
      </c>
      <c r="P24" s="99">
        <f>Amnt_Deposited!D19</f>
        <v>1.409569087608</v>
      </c>
      <c r="Q24" s="284">
        <f>MCF!R23</f>
        <v>0.8</v>
      </c>
      <c r="R24" s="67">
        <f t="shared" si="5"/>
        <v>0.22553105401728002</v>
      </c>
      <c r="S24" s="67">
        <f t="shared" si="7"/>
        <v>0.22553105401728002</v>
      </c>
      <c r="T24" s="67">
        <f t="shared" si="8"/>
        <v>0</v>
      </c>
      <c r="U24" s="67">
        <f t="shared" si="9"/>
        <v>1.2989974490511589</v>
      </c>
      <c r="V24" s="67">
        <f t="shared" si="10"/>
        <v>7.7835095941426763E-2</v>
      </c>
      <c r="W24" s="100">
        <f t="shared" si="11"/>
        <v>5.1890063960951173E-2</v>
      </c>
    </row>
    <row r="25" spans="2:23">
      <c r="B25" s="96">
        <f>Amnt_Deposited!B20</f>
        <v>2006</v>
      </c>
      <c r="C25" s="99">
        <f>Amnt_Deposited!D20</f>
        <v>1.4246144154</v>
      </c>
      <c r="D25" s="418">
        <f>Dry_Matter_Content!D12</f>
        <v>0.44</v>
      </c>
      <c r="E25" s="284">
        <f>MCF!R24</f>
        <v>0.8</v>
      </c>
      <c r="F25" s="67">
        <f t="shared" si="0"/>
        <v>0.11032214032857601</v>
      </c>
      <c r="G25" s="67">
        <f t="shared" si="1"/>
        <v>0.11032214032857601</v>
      </c>
      <c r="H25" s="67">
        <f t="shared" si="2"/>
        <v>0</v>
      </c>
      <c r="I25" s="67">
        <f t="shared" si="3"/>
        <v>0.69653190201591986</v>
      </c>
      <c r="J25" s="67">
        <f t="shared" si="4"/>
        <v>4.2505003653416945E-2</v>
      </c>
      <c r="K25" s="100">
        <f t="shared" si="6"/>
        <v>2.8336669102277962E-2</v>
      </c>
      <c r="N25" s="258"/>
      <c r="O25" s="96">
        <f>Amnt_Deposited!B20</f>
        <v>2006</v>
      </c>
      <c r="P25" s="99">
        <f>Amnt_Deposited!D20</f>
        <v>1.4246144154</v>
      </c>
      <c r="Q25" s="284">
        <f>MCF!R24</f>
        <v>0.8</v>
      </c>
      <c r="R25" s="67">
        <f t="shared" si="5"/>
        <v>0.22793830646400004</v>
      </c>
      <c r="S25" s="67">
        <f t="shared" si="7"/>
        <v>0.22793830646400004</v>
      </c>
      <c r="T25" s="67">
        <f t="shared" si="8"/>
        <v>0</v>
      </c>
      <c r="U25" s="67">
        <f t="shared" si="9"/>
        <v>1.4391155000328926</v>
      </c>
      <c r="V25" s="67">
        <f t="shared" si="10"/>
        <v>8.7820255482266435E-2</v>
      </c>
      <c r="W25" s="100">
        <f t="shared" si="11"/>
        <v>5.8546836988177621E-2</v>
      </c>
    </row>
    <row r="26" spans="2:23">
      <c r="B26" s="96">
        <f>Amnt_Deposited!B21</f>
        <v>2007</v>
      </c>
      <c r="C26" s="99">
        <f>Amnt_Deposited!D21</f>
        <v>1.4392144269359999</v>
      </c>
      <c r="D26" s="418">
        <f>Dry_Matter_Content!D13</f>
        <v>0.44</v>
      </c>
      <c r="E26" s="284">
        <f>MCF!R25</f>
        <v>0.8</v>
      </c>
      <c r="F26" s="67">
        <f t="shared" si="0"/>
        <v>0.11145276522192385</v>
      </c>
      <c r="G26" s="67">
        <f t="shared" si="1"/>
        <v>0.11145276522192385</v>
      </c>
      <c r="H26" s="67">
        <f t="shared" si="2"/>
        <v>0</v>
      </c>
      <c r="I26" s="67">
        <f t="shared" si="3"/>
        <v>0.76089480602890303</v>
      </c>
      <c r="J26" s="67">
        <f t="shared" si="4"/>
        <v>4.7089861208940667E-2</v>
      </c>
      <c r="K26" s="100">
        <f t="shared" si="6"/>
        <v>3.139324080596044E-2</v>
      </c>
      <c r="N26" s="258"/>
      <c r="O26" s="96">
        <f>Amnt_Deposited!B21</f>
        <v>2007</v>
      </c>
      <c r="P26" s="99">
        <f>Amnt_Deposited!D21</f>
        <v>1.4392144269359999</v>
      </c>
      <c r="Q26" s="284">
        <f>MCF!R25</f>
        <v>0.8</v>
      </c>
      <c r="R26" s="67">
        <f t="shared" si="5"/>
        <v>0.23027430830976001</v>
      </c>
      <c r="S26" s="67">
        <f t="shared" si="7"/>
        <v>0.23027430830976001</v>
      </c>
      <c r="T26" s="67">
        <f t="shared" si="8"/>
        <v>0</v>
      </c>
      <c r="U26" s="67">
        <f t="shared" si="9"/>
        <v>1.5720967066712876</v>
      </c>
      <c r="V26" s="67">
        <f t="shared" si="10"/>
        <v>9.729310167136504E-2</v>
      </c>
      <c r="W26" s="100">
        <f t="shared" si="11"/>
        <v>6.4862067780910027E-2</v>
      </c>
    </row>
    <row r="27" spans="2:23">
      <c r="B27" s="96">
        <f>Amnt_Deposited!B22</f>
        <v>2008</v>
      </c>
      <c r="C27" s="99">
        <f>Amnt_Deposited!D22</f>
        <v>1.4532021286200003</v>
      </c>
      <c r="D27" s="418">
        <f>Dry_Matter_Content!D14</f>
        <v>0.44</v>
      </c>
      <c r="E27" s="284">
        <f>MCF!R26</f>
        <v>0.8</v>
      </c>
      <c r="F27" s="67">
        <f t="shared" si="0"/>
        <v>0.11253597284033284</v>
      </c>
      <c r="G27" s="67">
        <f t="shared" si="1"/>
        <v>0.11253597284033284</v>
      </c>
      <c r="H27" s="67">
        <f t="shared" si="2"/>
        <v>0</v>
      </c>
      <c r="I27" s="67">
        <f t="shared" si="3"/>
        <v>0.82198958758021723</v>
      </c>
      <c r="J27" s="67">
        <f t="shared" si="4"/>
        <v>5.144119128901857E-2</v>
      </c>
      <c r="K27" s="100">
        <f t="shared" si="6"/>
        <v>3.429412752601238E-2</v>
      </c>
      <c r="N27" s="258"/>
      <c r="O27" s="96">
        <f>Amnt_Deposited!B22</f>
        <v>2008</v>
      </c>
      <c r="P27" s="99">
        <f>Amnt_Deposited!D22</f>
        <v>1.4532021286200003</v>
      </c>
      <c r="Q27" s="284">
        <f>MCF!R26</f>
        <v>0.8</v>
      </c>
      <c r="R27" s="67">
        <f t="shared" si="5"/>
        <v>0.23251234057920006</v>
      </c>
      <c r="S27" s="67">
        <f t="shared" si="7"/>
        <v>0.23251234057920006</v>
      </c>
      <c r="T27" s="67">
        <f t="shared" si="8"/>
        <v>0</v>
      </c>
      <c r="U27" s="67">
        <f t="shared" si="9"/>
        <v>1.698325594174003</v>
      </c>
      <c r="V27" s="67">
        <f t="shared" si="10"/>
        <v>0.10628345307648468</v>
      </c>
      <c r="W27" s="100">
        <f t="shared" si="11"/>
        <v>7.0855635384323115E-2</v>
      </c>
    </row>
    <row r="28" spans="2:23">
      <c r="B28" s="96">
        <f>Amnt_Deposited!B23</f>
        <v>2009</v>
      </c>
      <c r="C28" s="99">
        <f>Amnt_Deposited!D23</f>
        <v>1.4663787185520001</v>
      </c>
      <c r="D28" s="418">
        <f>Dry_Matter_Content!D15</f>
        <v>0.44</v>
      </c>
      <c r="E28" s="284">
        <f>MCF!R27</f>
        <v>0.8</v>
      </c>
      <c r="F28" s="67">
        <f t="shared" si="0"/>
        <v>0.11355636796466689</v>
      </c>
      <c r="G28" s="67">
        <f t="shared" si="1"/>
        <v>0.11355636796466689</v>
      </c>
      <c r="H28" s="67">
        <f t="shared" si="2"/>
        <v>0</v>
      </c>
      <c r="I28" s="67">
        <f t="shared" si="3"/>
        <v>0.8799743794515007</v>
      </c>
      <c r="J28" s="67">
        <f t="shared" si="4"/>
        <v>5.5571576093383472E-2</v>
      </c>
      <c r="K28" s="100">
        <f t="shared" si="6"/>
        <v>3.7047717395588979E-2</v>
      </c>
      <c r="N28" s="258"/>
      <c r="O28" s="96">
        <f>Amnt_Deposited!B23</f>
        <v>2009</v>
      </c>
      <c r="P28" s="99">
        <f>Amnt_Deposited!D23</f>
        <v>1.4663787185520001</v>
      </c>
      <c r="Q28" s="284">
        <f>MCF!R27</f>
        <v>0.8</v>
      </c>
      <c r="R28" s="67">
        <f t="shared" si="5"/>
        <v>0.23462059496832005</v>
      </c>
      <c r="S28" s="67">
        <f t="shared" si="7"/>
        <v>0.23462059496832005</v>
      </c>
      <c r="T28" s="67">
        <f t="shared" si="8"/>
        <v>0</v>
      </c>
      <c r="U28" s="67">
        <f t="shared" si="9"/>
        <v>1.8181288831642579</v>
      </c>
      <c r="V28" s="67">
        <f t="shared" si="10"/>
        <v>0.11481730597806505</v>
      </c>
      <c r="W28" s="100">
        <f t="shared" si="11"/>
        <v>7.6544870652043365E-2</v>
      </c>
    </row>
    <row r="29" spans="2:23">
      <c r="B29" s="96">
        <f>Amnt_Deposited!B24</f>
        <v>2010</v>
      </c>
      <c r="C29" s="99">
        <f>Amnt_Deposited!D24</f>
        <v>1.831490336016</v>
      </c>
      <c r="D29" s="418">
        <f>Dry_Matter_Content!D16</f>
        <v>0.44</v>
      </c>
      <c r="E29" s="284">
        <f>MCF!R28</f>
        <v>0.8</v>
      </c>
      <c r="F29" s="67">
        <f t="shared" si="0"/>
        <v>0.14183061162107904</v>
      </c>
      <c r="G29" s="67">
        <f t="shared" si="1"/>
        <v>0.14183061162107904</v>
      </c>
      <c r="H29" s="67">
        <f t="shared" si="2"/>
        <v>0</v>
      </c>
      <c r="I29" s="67">
        <f t="shared" si="3"/>
        <v>0.9623132846972301</v>
      </c>
      <c r="J29" s="67">
        <f t="shared" si="4"/>
        <v>5.9491706375349569E-2</v>
      </c>
      <c r="K29" s="100">
        <f t="shared" si="6"/>
        <v>3.9661137583566375E-2</v>
      </c>
      <c r="O29" s="96">
        <f>Amnt_Deposited!B24</f>
        <v>2010</v>
      </c>
      <c r="P29" s="99">
        <f>Amnt_Deposited!D24</f>
        <v>1.831490336016</v>
      </c>
      <c r="Q29" s="284">
        <f>MCF!R28</f>
        <v>0.8</v>
      </c>
      <c r="R29" s="67">
        <f t="shared" si="5"/>
        <v>0.29303845376256005</v>
      </c>
      <c r="S29" s="67">
        <f t="shared" si="7"/>
        <v>0.29303845376256005</v>
      </c>
      <c r="T29" s="67">
        <f t="shared" si="8"/>
        <v>0</v>
      </c>
      <c r="U29" s="67">
        <f t="shared" si="9"/>
        <v>1.988250588217418</v>
      </c>
      <c r="V29" s="67">
        <f t="shared" si="10"/>
        <v>0.12291674870939995</v>
      </c>
      <c r="W29" s="100">
        <f t="shared" si="11"/>
        <v>8.1944499139599961E-2</v>
      </c>
    </row>
    <row r="30" spans="2:23">
      <c r="B30" s="96">
        <f>Amnt_Deposited!B25</f>
        <v>2011</v>
      </c>
      <c r="C30" s="99">
        <f>Amnt_Deposited!D25</f>
        <v>1.7189713522800001</v>
      </c>
      <c r="D30" s="418">
        <f>Dry_Matter_Content!D17</f>
        <v>0.44</v>
      </c>
      <c r="E30" s="284">
        <f>MCF!R29</f>
        <v>0.8</v>
      </c>
      <c r="F30" s="67">
        <f t="shared" si="0"/>
        <v>0.1331171415205632</v>
      </c>
      <c r="G30" s="67">
        <f t="shared" si="1"/>
        <v>0.1331171415205632</v>
      </c>
      <c r="H30" s="67">
        <f t="shared" si="2"/>
        <v>0</v>
      </c>
      <c r="I30" s="67">
        <f t="shared" si="3"/>
        <v>1.0303721009856539</v>
      </c>
      <c r="J30" s="67">
        <f t="shared" si="4"/>
        <v>6.5058325232139405E-2</v>
      </c>
      <c r="K30" s="100">
        <f t="shared" si="6"/>
        <v>4.3372216821426265E-2</v>
      </c>
      <c r="O30" s="96">
        <f>Amnt_Deposited!B25</f>
        <v>2011</v>
      </c>
      <c r="P30" s="99">
        <f>Amnt_Deposited!D25</f>
        <v>1.7189713522800001</v>
      </c>
      <c r="Q30" s="284">
        <f>MCF!R29</f>
        <v>0.8</v>
      </c>
      <c r="R30" s="67">
        <f t="shared" si="5"/>
        <v>0.27503541636480006</v>
      </c>
      <c r="S30" s="67">
        <f t="shared" si="7"/>
        <v>0.27503541636480006</v>
      </c>
      <c r="T30" s="67">
        <f t="shared" si="8"/>
        <v>0</v>
      </c>
      <c r="U30" s="67">
        <f t="shared" si="9"/>
        <v>2.128867977243087</v>
      </c>
      <c r="V30" s="67">
        <f t="shared" si="10"/>
        <v>0.13441802733913105</v>
      </c>
      <c r="W30" s="100">
        <f t="shared" si="11"/>
        <v>8.9612018226087359E-2</v>
      </c>
    </row>
    <row r="31" spans="2:23">
      <c r="B31" s="96">
        <f>Amnt_Deposited!B26</f>
        <v>2012</v>
      </c>
      <c r="C31" s="99">
        <f>Amnt_Deposited!D26</f>
        <v>1.7647174767600002</v>
      </c>
      <c r="D31" s="418">
        <f>Dry_Matter_Content!D18</f>
        <v>0.44</v>
      </c>
      <c r="E31" s="284">
        <f>MCF!R30</f>
        <v>0.8</v>
      </c>
      <c r="F31" s="67">
        <f t="shared" si="0"/>
        <v>0.13665972140029442</v>
      </c>
      <c r="G31" s="67">
        <f t="shared" si="1"/>
        <v>0.13665972140029442</v>
      </c>
      <c r="H31" s="67">
        <f t="shared" si="2"/>
        <v>0</v>
      </c>
      <c r="I31" s="67">
        <f t="shared" si="3"/>
        <v>1.0973723005628258</v>
      </c>
      <c r="J31" s="67">
        <f t="shared" si="4"/>
        <v>6.9659521823122572E-2</v>
      </c>
      <c r="K31" s="100">
        <f t="shared" si="6"/>
        <v>4.6439681215415043E-2</v>
      </c>
      <c r="O31" s="96">
        <f>Amnt_Deposited!B26</f>
        <v>2012</v>
      </c>
      <c r="P31" s="99">
        <f>Amnt_Deposited!D26</f>
        <v>1.7647174767600002</v>
      </c>
      <c r="Q31" s="284">
        <f>MCF!R30</f>
        <v>0.8</v>
      </c>
      <c r="R31" s="67">
        <f t="shared" si="5"/>
        <v>0.2823547962816001</v>
      </c>
      <c r="S31" s="67">
        <f t="shared" si="7"/>
        <v>0.2823547962816001</v>
      </c>
      <c r="T31" s="67">
        <f t="shared" si="8"/>
        <v>0</v>
      </c>
      <c r="U31" s="67">
        <f t="shared" si="9"/>
        <v>2.2672981416587312</v>
      </c>
      <c r="V31" s="67">
        <f t="shared" si="10"/>
        <v>0.14392463186595575</v>
      </c>
      <c r="W31" s="100">
        <f t="shared" si="11"/>
        <v>9.5949754577303828E-2</v>
      </c>
    </row>
    <row r="32" spans="2:23">
      <c r="B32" s="96">
        <f>Amnt_Deposited!B27</f>
        <v>2013</v>
      </c>
      <c r="C32" s="99">
        <f>Amnt_Deposited!D27</f>
        <v>1.8072249375600002</v>
      </c>
      <c r="D32" s="418">
        <f>Dry_Matter_Content!D19</f>
        <v>0.44</v>
      </c>
      <c r="E32" s="284">
        <f>MCF!R31</f>
        <v>0.8</v>
      </c>
      <c r="F32" s="67">
        <f t="shared" si="0"/>
        <v>0.13995149916464641</v>
      </c>
      <c r="G32" s="67">
        <f t="shared" si="1"/>
        <v>0.13995149916464641</v>
      </c>
      <c r="H32" s="67">
        <f t="shared" si="2"/>
        <v>0</v>
      </c>
      <c r="I32" s="67">
        <f t="shared" si="3"/>
        <v>1.1631346503453979</v>
      </c>
      <c r="J32" s="67">
        <f t="shared" si="4"/>
        <v>7.4189149382074257E-2</v>
      </c>
      <c r="K32" s="100">
        <f t="shared" si="6"/>
        <v>4.9459432921382836E-2</v>
      </c>
      <c r="O32" s="96">
        <f>Amnt_Deposited!B27</f>
        <v>2013</v>
      </c>
      <c r="P32" s="99">
        <f>Amnt_Deposited!D27</f>
        <v>1.8072249375600002</v>
      </c>
      <c r="Q32" s="284">
        <f>MCF!R31</f>
        <v>0.8</v>
      </c>
      <c r="R32" s="67">
        <f t="shared" si="5"/>
        <v>0.28915599000960007</v>
      </c>
      <c r="S32" s="67">
        <f t="shared" si="7"/>
        <v>0.28915599000960007</v>
      </c>
      <c r="T32" s="67">
        <f t="shared" si="8"/>
        <v>0</v>
      </c>
      <c r="U32" s="67">
        <f t="shared" si="9"/>
        <v>2.4031707651764425</v>
      </c>
      <c r="V32" s="67">
        <f t="shared" si="10"/>
        <v>0.15328336649188898</v>
      </c>
      <c r="W32" s="100">
        <f t="shared" si="11"/>
        <v>0.10218891099459265</v>
      </c>
    </row>
    <row r="33" spans="2:23">
      <c r="B33" s="96">
        <f>Amnt_Deposited!B28</f>
        <v>2014</v>
      </c>
      <c r="C33" s="99">
        <f>Amnt_Deposited!D28</f>
        <v>1.8519300630000002</v>
      </c>
      <c r="D33" s="418">
        <f>Dry_Matter_Content!D20</f>
        <v>0.44</v>
      </c>
      <c r="E33" s="284">
        <f>MCF!R32</f>
        <v>0.8</v>
      </c>
      <c r="F33" s="67">
        <f t="shared" si="0"/>
        <v>0.14341346407872002</v>
      </c>
      <c r="G33" s="67">
        <f t="shared" si="1"/>
        <v>0.14341346407872002</v>
      </c>
      <c r="H33" s="67">
        <f t="shared" si="2"/>
        <v>0</v>
      </c>
      <c r="I33" s="67">
        <f t="shared" si="3"/>
        <v>1.2279130237792351</v>
      </c>
      <c r="J33" s="67">
        <f t="shared" si="4"/>
        <v>7.8635090644882846E-2</v>
      </c>
      <c r="K33" s="100">
        <f t="shared" si="6"/>
        <v>5.2423393763255229E-2</v>
      </c>
      <c r="O33" s="96">
        <f>Amnt_Deposited!B28</f>
        <v>2014</v>
      </c>
      <c r="P33" s="99">
        <f>Amnt_Deposited!D28</f>
        <v>1.8519300630000002</v>
      </c>
      <c r="Q33" s="284">
        <f>MCF!R32</f>
        <v>0.8</v>
      </c>
      <c r="R33" s="67">
        <f t="shared" si="5"/>
        <v>0.29630881008000004</v>
      </c>
      <c r="S33" s="67">
        <f t="shared" si="7"/>
        <v>0.29630881008000004</v>
      </c>
      <c r="T33" s="67">
        <f t="shared" si="8"/>
        <v>0</v>
      </c>
      <c r="U33" s="67">
        <f t="shared" si="9"/>
        <v>2.5370103797091641</v>
      </c>
      <c r="V33" s="67">
        <f t="shared" si="10"/>
        <v>0.16246919554727865</v>
      </c>
      <c r="W33" s="100">
        <f t="shared" si="11"/>
        <v>0.1083127970315191</v>
      </c>
    </row>
    <row r="34" spans="2:23">
      <c r="B34" s="96">
        <f>Amnt_Deposited!B29</f>
        <v>2015</v>
      </c>
      <c r="C34" s="99">
        <f>Amnt_Deposited!D29</f>
        <v>1.8962158971600003</v>
      </c>
      <c r="D34" s="418">
        <f>Dry_Matter_Content!D21</f>
        <v>0.44</v>
      </c>
      <c r="E34" s="284">
        <f>MCF!R33</f>
        <v>0.8</v>
      </c>
      <c r="F34" s="67">
        <f t="shared" si="0"/>
        <v>0.14684295907607042</v>
      </c>
      <c r="G34" s="67">
        <f t="shared" si="1"/>
        <v>0.14684295907607042</v>
      </c>
      <c r="H34" s="67">
        <f t="shared" si="2"/>
        <v>0</v>
      </c>
      <c r="I34" s="67">
        <f t="shared" si="3"/>
        <v>1.2917414738298549</v>
      </c>
      <c r="J34" s="67">
        <f t="shared" si="4"/>
        <v>8.3014509025450586E-2</v>
      </c>
      <c r="K34" s="100">
        <f t="shared" si="6"/>
        <v>5.5343006016967053E-2</v>
      </c>
      <c r="O34" s="96">
        <f>Amnt_Deposited!B29</f>
        <v>2015</v>
      </c>
      <c r="P34" s="99">
        <f>Amnt_Deposited!D29</f>
        <v>1.8962158971600003</v>
      </c>
      <c r="Q34" s="284">
        <f>MCF!R33</f>
        <v>0.8</v>
      </c>
      <c r="R34" s="67">
        <f t="shared" si="5"/>
        <v>0.30339454354560008</v>
      </c>
      <c r="S34" s="67">
        <f t="shared" si="7"/>
        <v>0.30339454354560008</v>
      </c>
      <c r="T34" s="67">
        <f t="shared" si="8"/>
        <v>0</v>
      </c>
      <c r="U34" s="67">
        <f t="shared" si="9"/>
        <v>2.6688873426236679</v>
      </c>
      <c r="V34" s="67">
        <f t="shared" si="10"/>
        <v>0.17151758063109629</v>
      </c>
      <c r="W34" s="100">
        <f t="shared" si="11"/>
        <v>0.11434505375406419</v>
      </c>
    </row>
    <row r="35" spans="2:23">
      <c r="B35" s="96">
        <f>Amnt_Deposited!B30</f>
        <v>2016</v>
      </c>
      <c r="C35" s="99">
        <f>Amnt_Deposited!D30</f>
        <v>1.9393016907600005</v>
      </c>
      <c r="D35" s="418">
        <f>Dry_Matter_Content!D22</f>
        <v>0.44</v>
      </c>
      <c r="E35" s="284">
        <f>MCF!R34</f>
        <v>0.8</v>
      </c>
      <c r="F35" s="67">
        <f t="shared" si="0"/>
        <v>0.15017952293245446</v>
      </c>
      <c r="G35" s="67">
        <f t="shared" si="1"/>
        <v>0.15017952293245446</v>
      </c>
      <c r="H35" s="67">
        <f t="shared" si="2"/>
        <v>0</v>
      </c>
      <c r="I35" s="67">
        <f t="shared" si="3"/>
        <v>1.3545912900476125</v>
      </c>
      <c r="J35" s="67">
        <f t="shared" si="4"/>
        <v>8.7329706714696975E-2</v>
      </c>
      <c r="K35" s="100">
        <f t="shared" si="6"/>
        <v>5.8219804476464646E-2</v>
      </c>
      <c r="O35" s="96">
        <f>Amnt_Deposited!B30</f>
        <v>2016</v>
      </c>
      <c r="P35" s="99">
        <f>Amnt_Deposited!D30</f>
        <v>1.9393016907600005</v>
      </c>
      <c r="Q35" s="284">
        <f>MCF!R34</f>
        <v>0.8</v>
      </c>
      <c r="R35" s="67">
        <f t="shared" si="5"/>
        <v>0.31028827052160013</v>
      </c>
      <c r="S35" s="67">
        <f t="shared" si="7"/>
        <v>0.31028827052160013</v>
      </c>
      <c r="T35" s="67">
        <f t="shared" si="8"/>
        <v>0</v>
      </c>
      <c r="U35" s="67">
        <f t="shared" si="9"/>
        <v>2.7987423348091172</v>
      </c>
      <c r="V35" s="67">
        <f t="shared" si="10"/>
        <v>0.18043327833615083</v>
      </c>
      <c r="W35" s="100">
        <f t="shared" si="11"/>
        <v>0.12028885222410055</v>
      </c>
    </row>
    <row r="36" spans="2:23">
      <c r="B36" s="96">
        <f>Amnt_Deposited!B31</f>
        <v>2017</v>
      </c>
      <c r="C36" s="99">
        <f>Amnt_Deposited!D31</f>
        <v>1.9530258548620323</v>
      </c>
      <c r="D36" s="418">
        <f>Dry_Matter_Content!D23</f>
        <v>0.44</v>
      </c>
      <c r="E36" s="284">
        <f>MCF!R35</f>
        <v>0.8</v>
      </c>
      <c r="F36" s="67">
        <f t="shared" si="0"/>
        <v>0.15124232220051581</v>
      </c>
      <c r="G36" s="67">
        <f t="shared" si="1"/>
        <v>0.15124232220051581</v>
      </c>
      <c r="H36" s="67">
        <f t="shared" si="2"/>
        <v>0</v>
      </c>
      <c r="I36" s="67">
        <f t="shared" si="3"/>
        <v>1.4142548695393353</v>
      </c>
      <c r="J36" s="67">
        <f t="shared" si="4"/>
        <v>9.1578742708792751E-2</v>
      </c>
      <c r="K36" s="100">
        <f t="shared" si="6"/>
        <v>6.1052495139195168E-2</v>
      </c>
      <c r="O36" s="96">
        <f>Amnt_Deposited!B31</f>
        <v>2017</v>
      </c>
      <c r="P36" s="99">
        <f>Amnt_Deposited!D31</f>
        <v>1.9530258548620323</v>
      </c>
      <c r="Q36" s="284">
        <f>MCF!R35</f>
        <v>0.8</v>
      </c>
      <c r="R36" s="67">
        <f t="shared" si="5"/>
        <v>0.31248413677792519</v>
      </c>
      <c r="S36" s="67">
        <f t="shared" si="7"/>
        <v>0.31248413677792519</v>
      </c>
      <c r="T36" s="67">
        <f t="shared" si="8"/>
        <v>0</v>
      </c>
      <c r="U36" s="67">
        <f t="shared" si="9"/>
        <v>2.9220141932630908</v>
      </c>
      <c r="V36" s="67">
        <f t="shared" si="10"/>
        <v>0.18921227832395199</v>
      </c>
      <c r="W36" s="100">
        <f t="shared" si="11"/>
        <v>0.12614151888263464</v>
      </c>
    </row>
    <row r="37" spans="2:23">
      <c r="B37" s="96">
        <f>Amnt_Deposited!B32</f>
        <v>2018</v>
      </c>
      <c r="C37" s="99">
        <f>Amnt_Deposited!D32</f>
        <v>1.9629866198172312</v>
      </c>
      <c r="D37" s="418">
        <f>Dry_Matter_Content!D24</f>
        <v>0.44</v>
      </c>
      <c r="E37" s="284">
        <f>MCF!R36</f>
        <v>0.8</v>
      </c>
      <c r="F37" s="67">
        <f t="shared" si="0"/>
        <v>0.15201368383864641</v>
      </c>
      <c r="G37" s="67">
        <f t="shared" si="1"/>
        <v>0.15201368383864641</v>
      </c>
      <c r="H37" s="67">
        <f t="shared" si="2"/>
        <v>0</v>
      </c>
      <c r="I37" s="67">
        <f t="shared" si="3"/>
        <v>1.4706561839690158</v>
      </c>
      <c r="J37" s="67">
        <f t="shared" si="4"/>
        <v>9.5612369408965933E-2</v>
      </c>
      <c r="K37" s="100">
        <f t="shared" si="6"/>
        <v>6.3741579605977289E-2</v>
      </c>
      <c r="O37" s="96">
        <f>Amnt_Deposited!B32</f>
        <v>2018</v>
      </c>
      <c r="P37" s="99">
        <f>Amnt_Deposited!D32</f>
        <v>1.9629866198172312</v>
      </c>
      <c r="Q37" s="284">
        <f>MCF!R36</f>
        <v>0.8</v>
      </c>
      <c r="R37" s="67">
        <f t="shared" si="5"/>
        <v>0.31407785917075703</v>
      </c>
      <c r="S37" s="67">
        <f t="shared" si="7"/>
        <v>0.31407785917075703</v>
      </c>
      <c r="T37" s="67">
        <f t="shared" si="8"/>
        <v>0</v>
      </c>
      <c r="U37" s="67">
        <f t="shared" si="9"/>
        <v>3.0385458346467278</v>
      </c>
      <c r="V37" s="67">
        <f t="shared" si="10"/>
        <v>0.19754621778711978</v>
      </c>
      <c r="W37" s="100">
        <f t="shared" si="11"/>
        <v>0.1316974785247465</v>
      </c>
    </row>
    <row r="38" spans="2:23">
      <c r="B38" s="96">
        <f>Amnt_Deposited!B33</f>
        <v>2019</v>
      </c>
      <c r="C38" s="99">
        <f>Amnt_Deposited!D33</f>
        <v>1.9713669803953349</v>
      </c>
      <c r="D38" s="418">
        <f>Dry_Matter_Content!D25</f>
        <v>0.44</v>
      </c>
      <c r="E38" s="284">
        <f>MCF!R37</f>
        <v>0.8</v>
      </c>
      <c r="F38" s="67">
        <f t="shared" si="0"/>
        <v>0.15266265896181475</v>
      </c>
      <c r="G38" s="67">
        <f t="shared" si="1"/>
        <v>0.15266265896181475</v>
      </c>
      <c r="H38" s="67">
        <f t="shared" si="2"/>
        <v>0</v>
      </c>
      <c r="I38" s="67">
        <f t="shared" si="3"/>
        <v>1.5238933961009904</v>
      </c>
      <c r="J38" s="67">
        <f t="shared" si="4"/>
        <v>9.9425446829840142E-2</v>
      </c>
      <c r="K38" s="100">
        <f t="shared" si="6"/>
        <v>6.6283631219893419E-2</v>
      </c>
      <c r="O38" s="96">
        <f>Amnt_Deposited!B33</f>
        <v>2019</v>
      </c>
      <c r="P38" s="99">
        <f>Amnt_Deposited!D33</f>
        <v>1.9713669803953349</v>
      </c>
      <c r="Q38" s="284">
        <f>MCF!R37</f>
        <v>0.8</v>
      </c>
      <c r="R38" s="67">
        <f t="shared" si="5"/>
        <v>0.31541871686325362</v>
      </c>
      <c r="S38" s="67">
        <f t="shared" si="7"/>
        <v>0.31541871686325362</v>
      </c>
      <c r="T38" s="67">
        <f t="shared" si="8"/>
        <v>0</v>
      </c>
      <c r="U38" s="67">
        <f t="shared" si="9"/>
        <v>3.1485400745888237</v>
      </c>
      <c r="V38" s="67">
        <f t="shared" si="10"/>
        <v>0.2054244769211574</v>
      </c>
      <c r="W38" s="100">
        <f t="shared" si="11"/>
        <v>0.13694965128077158</v>
      </c>
    </row>
    <row r="39" spans="2:23">
      <c r="B39" s="96">
        <f>Amnt_Deposited!B34</f>
        <v>2020</v>
      </c>
      <c r="C39" s="99">
        <f>Amnt_Deposited!D34</f>
        <v>1.9782365216689914</v>
      </c>
      <c r="D39" s="418">
        <f>Dry_Matter_Content!D26</f>
        <v>0.44</v>
      </c>
      <c r="E39" s="284">
        <f>MCF!R38</f>
        <v>0.8</v>
      </c>
      <c r="F39" s="67">
        <f t="shared" si="0"/>
        <v>0.15319463623804672</v>
      </c>
      <c r="G39" s="67">
        <f t="shared" si="1"/>
        <v>0.15319463623804672</v>
      </c>
      <c r="H39" s="67">
        <f t="shared" si="2"/>
        <v>0</v>
      </c>
      <c r="I39" s="67">
        <f t="shared" si="3"/>
        <v>1.5740634209580975</v>
      </c>
      <c r="J39" s="67">
        <f t="shared" si="4"/>
        <v>0.10302461138093966</v>
      </c>
      <c r="K39" s="100">
        <f t="shared" si="6"/>
        <v>6.8683074253959767E-2</v>
      </c>
      <c r="O39" s="96">
        <f>Amnt_Deposited!B34</f>
        <v>2020</v>
      </c>
      <c r="P39" s="99">
        <f>Amnt_Deposited!D34</f>
        <v>1.9782365216689914</v>
      </c>
      <c r="Q39" s="284">
        <f>MCF!R38</f>
        <v>0.8</v>
      </c>
      <c r="R39" s="67">
        <f t="shared" si="5"/>
        <v>0.31651784346703865</v>
      </c>
      <c r="S39" s="67">
        <f t="shared" si="7"/>
        <v>0.31651784346703865</v>
      </c>
      <c r="T39" s="67">
        <f t="shared" si="8"/>
        <v>0</v>
      </c>
      <c r="U39" s="67">
        <f t="shared" si="9"/>
        <v>3.252197150739871</v>
      </c>
      <c r="V39" s="67">
        <f t="shared" si="10"/>
        <v>0.21286076731599107</v>
      </c>
      <c r="W39" s="100">
        <f t="shared" si="11"/>
        <v>0.14190717821066071</v>
      </c>
    </row>
    <row r="40" spans="2:23">
      <c r="B40" s="96">
        <f>Amnt_Deposited!B35</f>
        <v>2021</v>
      </c>
      <c r="C40" s="99">
        <f>Amnt_Deposited!D35</f>
        <v>1.9836624116656469</v>
      </c>
      <c r="D40" s="418">
        <f>Dry_Matter_Content!D27</f>
        <v>0.44</v>
      </c>
      <c r="E40" s="284">
        <f>MCF!R39</f>
        <v>0.8</v>
      </c>
      <c r="F40" s="67">
        <f t="shared" si="0"/>
        <v>0.15361481715938771</v>
      </c>
      <c r="G40" s="67">
        <f t="shared" si="1"/>
        <v>0.15361481715938771</v>
      </c>
      <c r="H40" s="67">
        <f t="shared" si="2"/>
        <v>0</v>
      </c>
      <c r="I40" s="67">
        <f t="shared" si="3"/>
        <v>1.6212618230007327</v>
      </c>
      <c r="J40" s="67">
        <f t="shared" si="4"/>
        <v>0.10641641511675229</v>
      </c>
      <c r="K40" s="100">
        <f t="shared" si="6"/>
        <v>7.0944276744501517E-2</v>
      </c>
      <c r="O40" s="96">
        <f>Amnt_Deposited!B35</f>
        <v>2021</v>
      </c>
      <c r="P40" s="99">
        <f>Amnt_Deposited!D35</f>
        <v>1.9836624116656469</v>
      </c>
      <c r="Q40" s="284">
        <f>MCF!R39</f>
        <v>0.8</v>
      </c>
      <c r="R40" s="67">
        <f t="shared" si="5"/>
        <v>0.31738598586650357</v>
      </c>
      <c r="S40" s="67">
        <f t="shared" si="7"/>
        <v>0.31738598586650357</v>
      </c>
      <c r="T40" s="67">
        <f t="shared" si="8"/>
        <v>0</v>
      </c>
      <c r="U40" s="67">
        <f t="shared" si="9"/>
        <v>3.3497145103320927</v>
      </c>
      <c r="V40" s="67">
        <f t="shared" si="10"/>
        <v>0.21986862627428161</v>
      </c>
      <c r="W40" s="100">
        <f t="shared" si="11"/>
        <v>0.1465790841828544</v>
      </c>
    </row>
    <row r="41" spans="2:23">
      <c r="B41" s="96">
        <f>Amnt_Deposited!B36</f>
        <v>2022</v>
      </c>
      <c r="C41" s="99">
        <f>Amnt_Deposited!D36</f>
        <v>1.9877094770031272</v>
      </c>
      <c r="D41" s="418">
        <f>Dry_Matter_Content!D28</f>
        <v>0.44</v>
      </c>
      <c r="E41" s="284">
        <f>MCF!R40</f>
        <v>0.8</v>
      </c>
      <c r="F41" s="67">
        <f t="shared" si="0"/>
        <v>0.1539282218991222</v>
      </c>
      <c r="G41" s="67">
        <f t="shared" si="1"/>
        <v>0.1539282218991222</v>
      </c>
      <c r="H41" s="67">
        <f t="shared" si="2"/>
        <v>0</v>
      </c>
      <c r="I41" s="67">
        <f t="shared" si="3"/>
        <v>1.6655827261144569</v>
      </c>
      <c r="J41" s="67">
        <f t="shared" si="4"/>
        <v>0.10960731878539814</v>
      </c>
      <c r="K41" s="100">
        <f t="shared" si="6"/>
        <v>7.3071545856932096E-2</v>
      </c>
      <c r="O41" s="96">
        <f>Amnt_Deposited!B36</f>
        <v>2022</v>
      </c>
      <c r="P41" s="99">
        <f>Amnt_Deposited!D36</f>
        <v>1.9877094770031272</v>
      </c>
      <c r="Q41" s="284">
        <f>MCF!R40</f>
        <v>0.8</v>
      </c>
      <c r="R41" s="67">
        <f t="shared" si="5"/>
        <v>0.31803351632050036</v>
      </c>
      <c r="S41" s="67">
        <f t="shared" si="7"/>
        <v>0.31803351632050036</v>
      </c>
      <c r="T41" s="67">
        <f t="shared" si="8"/>
        <v>0</v>
      </c>
      <c r="U41" s="67">
        <f t="shared" si="9"/>
        <v>3.4412866242034235</v>
      </c>
      <c r="V41" s="67">
        <f t="shared" si="10"/>
        <v>0.22646140244916976</v>
      </c>
      <c r="W41" s="100">
        <f t="shared" si="11"/>
        <v>0.15097426829944649</v>
      </c>
    </row>
    <row r="42" spans="2:23">
      <c r="B42" s="96">
        <f>Amnt_Deposited!B37</f>
        <v>2023</v>
      </c>
      <c r="C42" s="99">
        <f>Amnt_Deposited!D37</f>
        <v>1.9904402762940796</v>
      </c>
      <c r="D42" s="418">
        <f>Dry_Matter_Content!D29</f>
        <v>0.44</v>
      </c>
      <c r="E42" s="284">
        <f>MCF!R41</f>
        <v>0.8</v>
      </c>
      <c r="F42" s="67">
        <f t="shared" si="0"/>
        <v>0.15413969499621355</v>
      </c>
      <c r="G42" s="67">
        <f t="shared" si="1"/>
        <v>0.15413969499621355</v>
      </c>
      <c r="H42" s="67">
        <f t="shared" si="2"/>
        <v>0</v>
      </c>
      <c r="I42" s="67">
        <f t="shared" si="3"/>
        <v>1.7071187353674349</v>
      </c>
      <c r="J42" s="67">
        <f t="shared" si="4"/>
        <v>0.11260368574323561</v>
      </c>
      <c r="K42" s="100">
        <f t="shared" si="6"/>
        <v>7.5069123828823733E-2</v>
      </c>
      <c r="O42" s="96">
        <f>Amnt_Deposited!B37</f>
        <v>2023</v>
      </c>
      <c r="P42" s="99">
        <f>Amnt_Deposited!D37</f>
        <v>1.9904402762940796</v>
      </c>
      <c r="Q42" s="284">
        <f>MCF!R41</f>
        <v>0.8</v>
      </c>
      <c r="R42" s="67">
        <f t="shared" si="5"/>
        <v>0.31847044420705278</v>
      </c>
      <c r="S42" s="67">
        <f t="shared" si="7"/>
        <v>0.31847044420705278</v>
      </c>
      <c r="T42" s="67">
        <f t="shared" si="8"/>
        <v>0</v>
      </c>
      <c r="U42" s="67">
        <f t="shared" si="9"/>
        <v>3.5271048251393284</v>
      </c>
      <c r="V42" s="67">
        <f t="shared" si="10"/>
        <v>0.23265224327114795</v>
      </c>
      <c r="W42" s="100">
        <f t="shared" si="11"/>
        <v>0.15510149551409863</v>
      </c>
    </row>
    <row r="43" spans="2:23">
      <c r="B43" s="96">
        <f>Amnt_Deposited!B38</f>
        <v>2024</v>
      </c>
      <c r="C43" s="99">
        <f>Amnt_Deposited!D38</f>
        <v>1.9919151713826291</v>
      </c>
      <c r="D43" s="418">
        <f>Dry_Matter_Content!D30</f>
        <v>0.44</v>
      </c>
      <c r="E43" s="284">
        <f>MCF!R42</f>
        <v>0.8</v>
      </c>
      <c r="F43" s="67">
        <f t="shared" si="0"/>
        <v>0.15425391087187082</v>
      </c>
      <c r="G43" s="67">
        <f t="shared" si="1"/>
        <v>0.15425391087187082</v>
      </c>
      <c r="H43" s="67">
        <f t="shared" si="2"/>
        <v>0</v>
      </c>
      <c r="I43" s="67">
        <f t="shared" si="3"/>
        <v>1.7459608695741251</v>
      </c>
      <c r="J43" s="67">
        <f t="shared" si="4"/>
        <v>0.11541177666518063</v>
      </c>
      <c r="K43" s="100">
        <f t="shared" si="6"/>
        <v>7.6941184443453742E-2</v>
      </c>
      <c r="O43" s="96">
        <f>Amnt_Deposited!B38</f>
        <v>2024</v>
      </c>
      <c r="P43" s="99">
        <f>Amnt_Deposited!D38</f>
        <v>1.9919151713826291</v>
      </c>
      <c r="Q43" s="284">
        <f>MCF!R42</f>
        <v>0.8</v>
      </c>
      <c r="R43" s="67">
        <f t="shared" si="5"/>
        <v>0.31870642742122068</v>
      </c>
      <c r="S43" s="67">
        <f t="shared" si="7"/>
        <v>0.31870642742122068</v>
      </c>
      <c r="T43" s="67">
        <f t="shared" si="8"/>
        <v>0</v>
      </c>
      <c r="U43" s="67">
        <f t="shared" si="9"/>
        <v>3.6073571685415811</v>
      </c>
      <c r="V43" s="67">
        <f t="shared" si="10"/>
        <v>0.23845408401896825</v>
      </c>
      <c r="W43" s="100">
        <f t="shared" si="11"/>
        <v>0.15896938934597882</v>
      </c>
    </row>
    <row r="44" spans="2:23">
      <c r="B44" s="96">
        <f>Amnt_Deposited!B39</f>
        <v>2025</v>
      </c>
      <c r="C44" s="99">
        <f>Amnt_Deposited!D39</f>
        <v>1.9921923964748594</v>
      </c>
      <c r="D44" s="418">
        <f>Dry_Matter_Content!D31</f>
        <v>0.44</v>
      </c>
      <c r="E44" s="284">
        <f>MCF!R43</f>
        <v>0.8</v>
      </c>
      <c r="F44" s="67">
        <f t="shared" si="0"/>
        <v>0.15427537918301315</v>
      </c>
      <c r="G44" s="67">
        <f t="shared" si="1"/>
        <v>0.15427537918301315</v>
      </c>
      <c r="H44" s="67">
        <f t="shared" si="2"/>
        <v>0</v>
      </c>
      <c r="I44" s="67">
        <f t="shared" si="3"/>
        <v>1.7821985037715429</v>
      </c>
      <c r="J44" s="67">
        <f t="shared" si="4"/>
        <v>0.11803774498559547</v>
      </c>
      <c r="K44" s="100">
        <f t="shared" si="6"/>
        <v>7.8691829990396978E-2</v>
      </c>
      <c r="O44" s="96">
        <f>Amnt_Deposited!B39</f>
        <v>2025</v>
      </c>
      <c r="P44" s="99">
        <f>Amnt_Deposited!D39</f>
        <v>1.9921923964748594</v>
      </c>
      <c r="Q44" s="284">
        <f>MCF!R43</f>
        <v>0.8</v>
      </c>
      <c r="R44" s="67">
        <f t="shared" si="5"/>
        <v>0.31875078343597751</v>
      </c>
      <c r="S44" s="67">
        <f t="shared" si="7"/>
        <v>0.31875078343597751</v>
      </c>
      <c r="T44" s="67">
        <f t="shared" si="8"/>
        <v>0</v>
      </c>
      <c r="U44" s="67">
        <f t="shared" si="9"/>
        <v>3.6822283135775677</v>
      </c>
      <c r="V44" s="67">
        <f t="shared" si="10"/>
        <v>0.24387963839999063</v>
      </c>
      <c r="W44" s="100">
        <f t="shared" si="11"/>
        <v>0.16258642559999376</v>
      </c>
    </row>
    <row r="45" spans="2:23">
      <c r="B45" s="96">
        <f>Amnt_Deposited!B40</f>
        <v>2026</v>
      </c>
      <c r="C45" s="99">
        <f>Amnt_Deposited!D40</f>
        <v>1.9913281252230222</v>
      </c>
      <c r="D45" s="418">
        <f>Dry_Matter_Content!D32</f>
        <v>0.44</v>
      </c>
      <c r="E45" s="284">
        <f>MCF!R44</f>
        <v>0.8</v>
      </c>
      <c r="F45" s="67">
        <f t="shared" si="0"/>
        <v>0.15420845001727085</v>
      </c>
      <c r="G45" s="67">
        <f t="shared" si="1"/>
        <v>0.15420845001727085</v>
      </c>
      <c r="H45" s="67">
        <f t="shared" si="2"/>
        <v>0</v>
      </c>
      <c r="I45" s="67">
        <f t="shared" si="3"/>
        <v>1.8159193207794853</v>
      </c>
      <c r="J45" s="67">
        <f t="shared" si="4"/>
        <v>0.12048763300932845</v>
      </c>
      <c r="K45" s="100">
        <f t="shared" si="6"/>
        <v>8.0325088672885625E-2</v>
      </c>
      <c r="O45" s="96">
        <f>Amnt_Deposited!B40</f>
        <v>2026</v>
      </c>
      <c r="P45" s="99">
        <f>Amnt_Deposited!D40</f>
        <v>1.9913281252230222</v>
      </c>
      <c r="Q45" s="284">
        <f>MCF!R44</f>
        <v>0.8</v>
      </c>
      <c r="R45" s="67">
        <f t="shared" si="5"/>
        <v>0.31861250003568359</v>
      </c>
      <c r="S45" s="67">
        <f t="shared" si="7"/>
        <v>0.31861250003568359</v>
      </c>
      <c r="T45" s="67">
        <f t="shared" si="8"/>
        <v>0</v>
      </c>
      <c r="U45" s="67">
        <f t="shared" si="9"/>
        <v>3.7518994230981098</v>
      </c>
      <c r="V45" s="67">
        <f t="shared" si="10"/>
        <v>0.24894139051514141</v>
      </c>
      <c r="W45" s="100">
        <f t="shared" si="11"/>
        <v>0.16596092701009427</v>
      </c>
    </row>
    <row r="46" spans="2:23">
      <c r="B46" s="96">
        <f>Amnt_Deposited!B41</f>
        <v>2027</v>
      </c>
      <c r="C46" s="99">
        <f>Amnt_Deposited!D41</f>
        <v>1.9893765358217121</v>
      </c>
      <c r="D46" s="418">
        <f>Dry_Matter_Content!D33</f>
        <v>0.44</v>
      </c>
      <c r="E46" s="284">
        <f>MCF!R45</f>
        <v>0.8</v>
      </c>
      <c r="F46" s="67">
        <f t="shared" si="0"/>
        <v>0.1540573189340334</v>
      </c>
      <c r="G46" s="67">
        <f t="shared" si="1"/>
        <v>0.1540573189340334</v>
      </c>
      <c r="H46" s="67">
        <f t="shared" si="2"/>
        <v>0</v>
      </c>
      <c r="I46" s="67">
        <f t="shared" si="3"/>
        <v>1.8472092710766326</v>
      </c>
      <c r="J46" s="67">
        <f t="shared" si="4"/>
        <v>0.12276736863688596</v>
      </c>
      <c r="K46" s="100">
        <f t="shared" si="6"/>
        <v>8.1844912424590632E-2</v>
      </c>
      <c r="O46" s="96">
        <f>Amnt_Deposited!B41</f>
        <v>2027</v>
      </c>
      <c r="P46" s="99">
        <f>Amnt_Deposited!D41</f>
        <v>1.9893765358217121</v>
      </c>
      <c r="Q46" s="284">
        <f>MCF!R45</f>
        <v>0.8</v>
      </c>
      <c r="R46" s="67">
        <f t="shared" si="5"/>
        <v>0.31830024573147397</v>
      </c>
      <c r="S46" s="67">
        <f t="shared" si="7"/>
        <v>0.31830024573147397</v>
      </c>
      <c r="T46" s="67">
        <f t="shared" si="8"/>
        <v>0</v>
      </c>
      <c r="U46" s="67">
        <f t="shared" si="9"/>
        <v>3.8165480807368444</v>
      </c>
      <c r="V46" s="67">
        <f t="shared" si="10"/>
        <v>0.25365158809273958</v>
      </c>
      <c r="W46" s="100">
        <f t="shared" si="11"/>
        <v>0.16910105872849304</v>
      </c>
    </row>
    <row r="47" spans="2:23">
      <c r="B47" s="96">
        <f>Amnt_Deposited!B42</f>
        <v>2028</v>
      </c>
      <c r="C47" s="99">
        <f>Amnt_Deposited!D42</f>
        <v>1.9863898741726538</v>
      </c>
      <c r="D47" s="418">
        <f>Dry_Matter_Content!D34</f>
        <v>0.44</v>
      </c>
      <c r="E47" s="284">
        <f>MCF!R46</f>
        <v>0.8</v>
      </c>
      <c r="F47" s="67">
        <f t="shared" si="0"/>
        <v>0.15382603185593033</v>
      </c>
      <c r="G47" s="67">
        <f t="shared" si="1"/>
        <v>0.15382603185593033</v>
      </c>
      <c r="H47" s="67">
        <f t="shared" si="2"/>
        <v>0</v>
      </c>
      <c r="I47" s="67">
        <f t="shared" si="3"/>
        <v>1.8761525402807542</v>
      </c>
      <c r="J47" s="67">
        <f t="shared" si="4"/>
        <v>0.12488276265180884</v>
      </c>
      <c r="K47" s="100">
        <f t="shared" si="6"/>
        <v>8.3255175101205892E-2</v>
      </c>
      <c r="O47" s="96">
        <f>Amnt_Deposited!B42</f>
        <v>2028</v>
      </c>
      <c r="P47" s="99">
        <f>Amnt_Deposited!D42</f>
        <v>1.9863898741726538</v>
      </c>
      <c r="Q47" s="284">
        <f>MCF!R46</f>
        <v>0.8</v>
      </c>
      <c r="R47" s="67">
        <f t="shared" si="5"/>
        <v>0.31782237986762463</v>
      </c>
      <c r="S47" s="67">
        <f t="shared" si="7"/>
        <v>0.31782237986762463</v>
      </c>
      <c r="T47" s="67">
        <f t="shared" si="8"/>
        <v>0</v>
      </c>
      <c r="U47" s="67">
        <f t="shared" si="9"/>
        <v>3.8763482237205662</v>
      </c>
      <c r="V47" s="67">
        <f t="shared" si="10"/>
        <v>0.25802223688390258</v>
      </c>
      <c r="W47" s="100">
        <f t="shared" si="11"/>
        <v>0.17201482458926837</v>
      </c>
    </row>
    <row r="48" spans="2:23">
      <c r="B48" s="96">
        <f>Amnt_Deposited!B43</f>
        <v>2029</v>
      </c>
      <c r="C48" s="99">
        <f>Amnt_Deposited!D43</f>
        <v>1.9824185151731397</v>
      </c>
      <c r="D48" s="418">
        <f>Dry_Matter_Content!D35</f>
        <v>0.44</v>
      </c>
      <c r="E48" s="284">
        <f>MCF!R47</f>
        <v>0.8</v>
      </c>
      <c r="F48" s="67">
        <f t="shared" si="0"/>
        <v>0.15351848981500793</v>
      </c>
      <c r="G48" s="67">
        <f t="shared" si="1"/>
        <v>0.15351848981500793</v>
      </c>
      <c r="H48" s="67">
        <f t="shared" si="2"/>
        <v>0</v>
      </c>
      <c r="I48" s="67">
        <f t="shared" si="3"/>
        <v>1.9028315235736288</v>
      </c>
      <c r="J48" s="67">
        <f t="shared" si="4"/>
        <v>0.1268395065221333</v>
      </c>
      <c r="K48" s="100">
        <f t="shared" si="6"/>
        <v>8.4559671014755533E-2</v>
      </c>
      <c r="O48" s="96">
        <f>Amnt_Deposited!B43</f>
        <v>2029</v>
      </c>
      <c r="P48" s="99">
        <f>Amnt_Deposited!D43</f>
        <v>1.9824185151731397</v>
      </c>
      <c r="Q48" s="284">
        <f>MCF!R47</f>
        <v>0.8</v>
      </c>
      <c r="R48" s="67">
        <f t="shared" si="5"/>
        <v>0.31718696242770239</v>
      </c>
      <c r="S48" s="67">
        <f t="shared" si="7"/>
        <v>0.31718696242770239</v>
      </c>
      <c r="T48" s="67">
        <f t="shared" si="8"/>
        <v>0</v>
      </c>
      <c r="U48" s="67">
        <f t="shared" si="9"/>
        <v>3.9314700900281583</v>
      </c>
      <c r="V48" s="67">
        <f t="shared" si="10"/>
        <v>0.26206509612011009</v>
      </c>
      <c r="W48" s="100">
        <f t="shared" si="11"/>
        <v>0.17471006408007339</v>
      </c>
    </row>
    <row r="49" spans="2:23">
      <c r="B49" s="96">
        <f>Amnt_Deposited!B44</f>
        <v>2030</v>
      </c>
      <c r="C49" s="99">
        <f>Amnt_Deposited!D44</f>
        <v>1.9775958</v>
      </c>
      <c r="D49" s="418">
        <f>Dry_Matter_Content!D36</f>
        <v>0.44</v>
      </c>
      <c r="E49" s="284">
        <f>MCF!R48</f>
        <v>0.8</v>
      </c>
      <c r="F49" s="67">
        <f t="shared" si="0"/>
        <v>0.15314501875200001</v>
      </c>
      <c r="G49" s="67">
        <f t="shared" si="1"/>
        <v>0.15314501875200001</v>
      </c>
      <c r="H49" s="67">
        <f t="shared" si="2"/>
        <v>0</v>
      </c>
      <c r="I49" s="67">
        <f t="shared" si="3"/>
        <v>1.9273333716542713</v>
      </c>
      <c r="J49" s="67">
        <f t="shared" si="4"/>
        <v>0.12864317067135758</v>
      </c>
      <c r="K49" s="100">
        <f t="shared" si="6"/>
        <v>8.576211378090505E-2</v>
      </c>
      <c r="O49" s="96">
        <f>Amnt_Deposited!B44</f>
        <v>2030</v>
      </c>
      <c r="P49" s="99">
        <f>Amnt_Deposited!D44</f>
        <v>1.9775958</v>
      </c>
      <c r="Q49" s="284">
        <f>MCF!R48</f>
        <v>0.8</v>
      </c>
      <c r="R49" s="67">
        <f t="shared" si="5"/>
        <v>0.31641532800000005</v>
      </c>
      <c r="S49" s="67">
        <f t="shared" si="7"/>
        <v>0.31641532800000005</v>
      </c>
      <c r="T49" s="67">
        <f t="shared" si="8"/>
        <v>0</v>
      </c>
      <c r="U49" s="67">
        <f t="shared" si="9"/>
        <v>3.9820937430873369</v>
      </c>
      <c r="V49" s="67">
        <f t="shared" si="10"/>
        <v>0.2657916749408214</v>
      </c>
      <c r="W49" s="100">
        <f t="shared" si="11"/>
        <v>0.17719444996054759</v>
      </c>
    </row>
    <row r="50" spans="2:23">
      <c r="B50" s="96">
        <f>Amnt_Deposited!B45</f>
        <v>2031</v>
      </c>
      <c r="C50" s="99">
        <f>Amnt_Deposited!D45</f>
        <v>0</v>
      </c>
      <c r="D50" s="418">
        <f>Dry_Matter_Content!D37</f>
        <v>0.44</v>
      </c>
      <c r="E50" s="284">
        <f>MCF!R49</f>
        <v>0.8</v>
      </c>
      <c r="F50" s="67">
        <f t="shared" si="0"/>
        <v>0</v>
      </c>
      <c r="G50" s="67">
        <f t="shared" si="1"/>
        <v>0</v>
      </c>
      <c r="H50" s="67">
        <f t="shared" si="2"/>
        <v>0</v>
      </c>
      <c r="I50" s="67">
        <f t="shared" si="3"/>
        <v>1.7970337246289367</v>
      </c>
      <c r="J50" s="67">
        <f t="shared" si="4"/>
        <v>0.13029964702533459</v>
      </c>
      <c r="K50" s="100">
        <f t="shared" si="6"/>
        <v>8.6866431350223053E-2</v>
      </c>
      <c r="O50" s="96">
        <f>Amnt_Deposited!B45</f>
        <v>2031</v>
      </c>
      <c r="P50" s="99">
        <f>Amnt_Deposited!D45</f>
        <v>0</v>
      </c>
      <c r="Q50" s="284">
        <f>MCF!R49</f>
        <v>0.8</v>
      </c>
      <c r="R50" s="67">
        <f t="shared" si="5"/>
        <v>0</v>
      </c>
      <c r="S50" s="67">
        <f t="shared" si="7"/>
        <v>0</v>
      </c>
      <c r="T50" s="67">
        <f t="shared" si="8"/>
        <v>0</v>
      </c>
      <c r="U50" s="67">
        <f t="shared" si="9"/>
        <v>3.7128795963407777</v>
      </c>
      <c r="V50" s="67">
        <f t="shared" si="10"/>
        <v>0.26921414674655902</v>
      </c>
      <c r="W50" s="100">
        <f t="shared" si="11"/>
        <v>0.17947609783103935</v>
      </c>
    </row>
    <row r="51" spans="2:23">
      <c r="B51" s="96">
        <f>Amnt_Deposited!B46</f>
        <v>2032</v>
      </c>
      <c r="C51" s="99">
        <f>Amnt_Deposited!D46</f>
        <v>0</v>
      </c>
      <c r="D51" s="418">
        <f>Dry_Matter_Content!D38</f>
        <v>0.44</v>
      </c>
      <c r="E51" s="284">
        <f>MCF!R50</f>
        <v>0.8</v>
      </c>
      <c r="F51" s="67">
        <f t="shared" ref="F51:F82" si="12">C51*D51*$K$6*DOCF*E51</f>
        <v>0</v>
      </c>
      <c r="G51" s="67">
        <f t="shared" si="1"/>
        <v>0</v>
      </c>
      <c r="H51" s="67">
        <f t="shared" si="2"/>
        <v>0</v>
      </c>
      <c r="I51" s="67">
        <f t="shared" si="3"/>
        <v>1.6755431390065882</v>
      </c>
      <c r="J51" s="67">
        <f t="shared" si="4"/>
        <v>0.12149058562234845</v>
      </c>
      <c r="K51" s="100">
        <f t="shared" si="6"/>
        <v>8.0993723748232299E-2</v>
      </c>
      <c r="O51" s="96">
        <f>Amnt_Deposited!B46</f>
        <v>2032</v>
      </c>
      <c r="P51" s="99">
        <f>Amnt_Deposited!D46</f>
        <v>0</v>
      </c>
      <c r="Q51" s="284">
        <f>MCF!R50</f>
        <v>0.8</v>
      </c>
      <c r="R51" s="67">
        <f t="shared" ref="R51:R82" si="13">P51*$W$6*DOCF*Q51</f>
        <v>0</v>
      </c>
      <c r="S51" s="67">
        <f t="shared" si="7"/>
        <v>0</v>
      </c>
      <c r="T51" s="67">
        <f t="shared" si="8"/>
        <v>0</v>
      </c>
      <c r="U51" s="67">
        <f t="shared" si="9"/>
        <v>3.4618659896830328</v>
      </c>
      <c r="V51" s="67">
        <f t="shared" si="10"/>
        <v>0.25101360665774469</v>
      </c>
      <c r="W51" s="100">
        <f t="shared" si="11"/>
        <v>0.16734240443849646</v>
      </c>
    </row>
    <row r="52" spans="2:23">
      <c r="B52" s="96">
        <f>Amnt_Deposited!B47</f>
        <v>2033</v>
      </c>
      <c r="C52" s="99">
        <f>Amnt_Deposited!D47</f>
        <v>0</v>
      </c>
      <c r="D52" s="418">
        <f>Dry_Matter_Content!D39</f>
        <v>0.44</v>
      </c>
      <c r="E52" s="284">
        <f>MCF!R51</f>
        <v>0.8</v>
      </c>
      <c r="F52" s="67">
        <f t="shared" si="12"/>
        <v>0</v>
      </c>
      <c r="G52" s="67">
        <f t="shared" si="1"/>
        <v>0</v>
      </c>
      <c r="H52" s="67">
        <f t="shared" si="2"/>
        <v>0</v>
      </c>
      <c r="I52" s="67">
        <f t="shared" si="3"/>
        <v>1.562266067795556</v>
      </c>
      <c r="J52" s="67">
        <f t="shared" si="4"/>
        <v>0.11327707121103216</v>
      </c>
      <c r="K52" s="100">
        <f t="shared" si="6"/>
        <v>7.5518047474021438E-2</v>
      </c>
      <c r="O52" s="96">
        <f>Amnt_Deposited!B47</f>
        <v>2033</v>
      </c>
      <c r="P52" s="99">
        <f>Amnt_Deposited!D47</f>
        <v>0</v>
      </c>
      <c r="Q52" s="284">
        <f>MCF!R51</f>
        <v>0.8</v>
      </c>
      <c r="R52" s="67">
        <f t="shared" si="13"/>
        <v>0</v>
      </c>
      <c r="S52" s="67">
        <f t="shared" si="7"/>
        <v>0</v>
      </c>
      <c r="T52" s="67">
        <f t="shared" si="8"/>
        <v>0</v>
      </c>
      <c r="U52" s="67">
        <f t="shared" si="9"/>
        <v>3.2278224541230491</v>
      </c>
      <c r="V52" s="67">
        <f t="shared" si="10"/>
        <v>0.23404353555998372</v>
      </c>
      <c r="W52" s="100">
        <f t="shared" si="11"/>
        <v>0.15602902370665581</v>
      </c>
    </row>
    <row r="53" spans="2:23">
      <c r="B53" s="96">
        <f>Amnt_Deposited!B48</f>
        <v>2034</v>
      </c>
      <c r="C53" s="99">
        <f>Amnt_Deposited!D48</f>
        <v>0</v>
      </c>
      <c r="D53" s="418">
        <f>Dry_Matter_Content!D40</f>
        <v>0.44</v>
      </c>
      <c r="E53" s="284">
        <f>MCF!R52</f>
        <v>0.8</v>
      </c>
      <c r="F53" s="67">
        <f t="shared" si="12"/>
        <v>0</v>
      </c>
      <c r="G53" s="67">
        <f t="shared" si="1"/>
        <v>0</v>
      </c>
      <c r="H53" s="67">
        <f t="shared" si="2"/>
        <v>0</v>
      </c>
      <c r="I53" s="67">
        <f t="shared" si="3"/>
        <v>1.4566472266613435</v>
      </c>
      <c r="J53" s="67">
        <f t="shared" si="4"/>
        <v>0.10561884113421238</v>
      </c>
      <c r="K53" s="100">
        <f t="shared" si="6"/>
        <v>7.0412560756141579E-2</v>
      </c>
      <c r="O53" s="96">
        <f>Amnt_Deposited!B48</f>
        <v>2034</v>
      </c>
      <c r="P53" s="99">
        <f>Amnt_Deposited!D48</f>
        <v>0</v>
      </c>
      <c r="Q53" s="284">
        <f>MCF!R52</f>
        <v>0.8</v>
      </c>
      <c r="R53" s="67">
        <f t="shared" si="13"/>
        <v>0</v>
      </c>
      <c r="S53" s="67">
        <f t="shared" si="7"/>
        <v>0</v>
      </c>
      <c r="T53" s="67">
        <f t="shared" si="8"/>
        <v>0</v>
      </c>
      <c r="U53" s="67">
        <f t="shared" si="9"/>
        <v>3.0096017079779824</v>
      </c>
      <c r="V53" s="67">
        <f t="shared" si="10"/>
        <v>0.21822074614506687</v>
      </c>
      <c r="W53" s="100">
        <f t="shared" si="11"/>
        <v>0.14548049743004457</v>
      </c>
    </row>
    <row r="54" spans="2:23">
      <c r="B54" s="96">
        <f>Amnt_Deposited!B49</f>
        <v>2035</v>
      </c>
      <c r="C54" s="99">
        <f>Amnt_Deposited!D49</f>
        <v>0</v>
      </c>
      <c r="D54" s="418">
        <f>Dry_Matter_Content!D41</f>
        <v>0.44</v>
      </c>
      <c r="E54" s="284">
        <f>MCF!R53</f>
        <v>0.8</v>
      </c>
      <c r="F54" s="67">
        <f t="shared" si="12"/>
        <v>0</v>
      </c>
      <c r="G54" s="67">
        <f t="shared" si="1"/>
        <v>0</v>
      </c>
      <c r="H54" s="67">
        <f t="shared" si="2"/>
        <v>0</v>
      </c>
      <c r="I54" s="67">
        <f t="shared" si="3"/>
        <v>1.3581688719221756</v>
      </c>
      <c r="J54" s="67">
        <f t="shared" si="4"/>
        <v>9.8478354739167773E-2</v>
      </c>
      <c r="K54" s="100">
        <f t="shared" si="6"/>
        <v>6.5652236492778515E-2</v>
      </c>
      <c r="O54" s="96">
        <f>Amnt_Deposited!B49</f>
        <v>2035</v>
      </c>
      <c r="P54" s="99">
        <f>Amnt_Deposited!D49</f>
        <v>0</v>
      </c>
      <c r="Q54" s="284">
        <f>MCF!R53</f>
        <v>0.8</v>
      </c>
      <c r="R54" s="67">
        <f t="shared" si="13"/>
        <v>0</v>
      </c>
      <c r="S54" s="67">
        <f t="shared" si="7"/>
        <v>0</v>
      </c>
      <c r="T54" s="67">
        <f t="shared" si="8"/>
        <v>0</v>
      </c>
      <c r="U54" s="67">
        <f t="shared" si="9"/>
        <v>2.8061340328970572</v>
      </c>
      <c r="V54" s="67">
        <f t="shared" si="10"/>
        <v>0.20346767508092514</v>
      </c>
      <c r="W54" s="100">
        <f t="shared" si="11"/>
        <v>0.13564511672061674</v>
      </c>
    </row>
    <row r="55" spans="2:23">
      <c r="B55" s="96">
        <f>Amnt_Deposited!B50</f>
        <v>2036</v>
      </c>
      <c r="C55" s="99">
        <f>Amnt_Deposited!D50</f>
        <v>0</v>
      </c>
      <c r="D55" s="418">
        <f>Dry_Matter_Content!D42</f>
        <v>0.44</v>
      </c>
      <c r="E55" s="284">
        <f>MCF!R54</f>
        <v>0.8</v>
      </c>
      <c r="F55" s="67">
        <f t="shared" si="12"/>
        <v>0</v>
      </c>
      <c r="G55" s="67">
        <f t="shared" si="1"/>
        <v>0</v>
      </c>
      <c r="H55" s="67">
        <f t="shared" si="2"/>
        <v>0</v>
      </c>
      <c r="I55" s="67">
        <f t="shared" si="3"/>
        <v>1.26634826256887</v>
      </c>
      <c r="J55" s="67">
        <f t="shared" si="4"/>
        <v>9.1820609353305674E-2</v>
      </c>
      <c r="K55" s="100">
        <f t="shared" si="6"/>
        <v>6.1213739568870447E-2</v>
      </c>
      <c r="O55" s="96">
        <f>Amnt_Deposited!B50</f>
        <v>2036</v>
      </c>
      <c r="P55" s="99">
        <f>Amnt_Deposited!D50</f>
        <v>0</v>
      </c>
      <c r="Q55" s="284">
        <f>MCF!R54</f>
        <v>0.8</v>
      </c>
      <c r="R55" s="67">
        <f t="shared" si="13"/>
        <v>0</v>
      </c>
      <c r="S55" s="67">
        <f t="shared" si="7"/>
        <v>0</v>
      </c>
      <c r="T55" s="67">
        <f t="shared" si="8"/>
        <v>0</v>
      </c>
      <c r="U55" s="67">
        <f t="shared" si="9"/>
        <v>2.6164220301009711</v>
      </c>
      <c r="V55" s="67">
        <f t="shared" si="10"/>
        <v>0.18971200279608613</v>
      </c>
      <c r="W55" s="100">
        <f t="shared" si="11"/>
        <v>0.12647466853072409</v>
      </c>
    </row>
    <row r="56" spans="2:23">
      <c r="B56" s="96">
        <f>Amnt_Deposited!B51</f>
        <v>2037</v>
      </c>
      <c r="C56" s="99">
        <f>Amnt_Deposited!D51</f>
        <v>0</v>
      </c>
      <c r="D56" s="418">
        <f>Dry_Matter_Content!D43</f>
        <v>0.44</v>
      </c>
      <c r="E56" s="284">
        <f>MCF!R55</f>
        <v>0.8</v>
      </c>
      <c r="F56" s="67">
        <f t="shared" si="12"/>
        <v>0</v>
      </c>
      <c r="G56" s="67">
        <f t="shared" si="1"/>
        <v>0</v>
      </c>
      <c r="H56" s="67">
        <f t="shared" si="2"/>
        <v>0</v>
      </c>
      <c r="I56" s="67">
        <f t="shared" si="3"/>
        <v>1.1807352938678495</v>
      </c>
      <c r="J56" s="67">
        <f t="shared" si="4"/>
        <v>8.5612968701020531E-2</v>
      </c>
      <c r="K56" s="100">
        <f t="shared" si="6"/>
        <v>5.7075312467347018E-2</v>
      </c>
      <c r="O56" s="96">
        <f>Amnt_Deposited!B51</f>
        <v>2037</v>
      </c>
      <c r="P56" s="99">
        <f>Amnt_Deposited!D51</f>
        <v>0</v>
      </c>
      <c r="Q56" s="284">
        <f>MCF!R55</f>
        <v>0.8</v>
      </c>
      <c r="R56" s="67">
        <f t="shared" si="13"/>
        <v>0</v>
      </c>
      <c r="S56" s="67">
        <f t="shared" si="7"/>
        <v>0</v>
      </c>
      <c r="T56" s="67">
        <f t="shared" si="8"/>
        <v>0</v>
      </c>
      <c r="U56" s="67">
        <f t="shared" si="9"/>
        <v>2.4395357311319206</v>
      </c>
      <c r="V56" s="67">
        <f t="shared" si="10"/>
        <v>0.17688629896905067</v>
      </c>
      <c r="W56" s="100">
        <f t="shared" si="11"/>
        <v>0.11792419931270044</v>
      </c>
    </row>
    <row r="57" spans="2:23">
      <c r="B57" s="96">
        <f>Amnt_Deposited!B52</f>
        <v>2038</v>
      </c>
      <c r="C57" s="99">
        <f>Amnt_Deposited!D52</f>
        <v>0</v>
      </c>
      <c r="D57" s="418">
        <f>Dry_Matter_Content!D44</f>
        <v>0.44</v>
      </c>
      <c r="E57" s="284">
        <f>MCF!R56</f>
        <v>0.8</v>
      </c>
      <c r="F57" s="67">
        <f t="shared" si="12"/>
        <v>0</v>
      </c>
      <c r="G57" s="67">
        <f t="shared" si="1"/>
        <v>0</v>
      </c>
      <c r="H57" s="67">
        <f t="shared" si="2"/>
        <v>0</v>
      </c>
      <c r="I57" s="67">
        <f t="shared" si="3"/>
        <v>1.1009102909472166</v>
      </c>
      <c r="J57" s="67">
        <f t="shared" si="4"/>
        <v>7.9825002920632923E-2</v>
      </c>
      <c r="K57" s="100">
        <f t="shared" si="6"/>
        <v>5.3216668613755277E-2</v>
      </c>
      <c r="O57" s="96">
        <f>Amnt_Deposited!B52</f>
        <v>2038</v>
      </c>
      <c r="P57" s="99">
        <f>Amnt_Deposited!D52</f>
        <v>0</v>
      </c>
      <c r="Q57" s="284">
        <f>MCF!R56</f>
        <v>0.8</v>
      </c>
      <c r="R57" s="67">
        <f t="shared" si="13"/>
        <v>0</v>
      </c>
      <c r="S57" s="67">
        <f t="shared" si="7"/>
        <v>0</v>
      </c>
      <c r="T57" s="67">
        <f t="shared" si="8"/>
        <v>0</v>
      </c>
      <c r="U57" s="67">
        <f t="shared" si="9"/>
        <v>2.2746080391471417</v>
      </c>
      <c r="V57" s="67">
        <f t="shared" si="10"/>
        <v>0.16492769198477877</v>
      </c>
      <c r="W57" s="100">
        <f t="shared" si="11"/>
        <v>0.10995179465651918</v>
      </c>
    </row>
    <row r="58" spans="2:23">
      <c r="B58" s="96">
        <f>Amnt_Deposited!B53</f>
        <v>2039</v>
      </c>
      <c r="C58" s="99">
        <f>Amnt_Deposited!D53</f>
        <v>0</v>
      </c>
      <c r="D58" s="418">
        <f>Dry_Matter_Content!D45</f>
        <v>0.44</v>
      </c>
      <c r="E58" s="284">
        <f>MCF!R57</f>
        <v>0.8</v>
      </c>
      <c r="F58" s="67">
        <f t="shared" si="12"/>
        <v>0</v>
      </c>
      <c r="G58" s="67">
        <f t="shared" si="1"/>
        <v>0</v>
      </c>
      <c r="H58" s="67">
        <f t="shared" si="2"/>
        <v>0</v>
      </c>
      <c r="I58" s="67">
        <f t="shared" si="3"/>
        <v>1.0264819515500443</v>
      </c>
      <c r="J58" s="67">
        <f t="shared" si="4"/>
        <v>7.4428339397172416E-2</v>
      </c>
      <c r="K58" s="100">
        <f t="shared" si="6"/>
        <v>4.9618892931448277E-2</v>
      </c>
      <c r="O58" s="96">
        <f>Amnt_Deposited!B53</f>
        <v>2039</v>
      </c>
      <c r="P58" s="99">
        <f>Amnt_Deposited!D53</f>
        <v>0</v>
      </c>
      <c r="Q58" s="284">
        <f>MCF!R57</f>
        <v>0.8</v>
      </c>
      <c r="R58" s="67">
        <f t="shared" si="13"/>
        <v>0</v>
      </c>
      <c r="S58" s="67">
        <f t="shared" si="7"/>
        <v>0</v>
      </c>
      <c r="T58" s="67">
        <f t="shared" si="8"/>
        <v>0</v>
      </c>
      <c r="U58" s="67">
        <f t="shared" si="9"/>
        <v>2.1208304784091823</v>
      </c>
      <c r="V58" s="67">
        <f t="shared" si="10"/>
        <v>0.15377756073795953</v>
      </c>
      <c r="W58" s="100">
        <f t="shared" si="11"/>
        <v>0.10251837382530635</v>
      </c>
    </row>
    <row r="59" spans="2:23">
      <c r="B59" s="96">
        <f>Amnt_Deposited!B54</f>
        <v>2040</v>
      </c>
      <c r="C59" s="99">
        <f>Amnt_Deposited!D54</f>
        <v>0</v>
      </c>
      <c r="D59" s="418">
        <f>Dry_Matter_Content!D46</f>
        <v>0.44</v>
      </c>
      <c r="E59" s="284">
        <f>MCF!R58</f>
        <v>0.8</v>
      </c>
      <c r="F59" s="67">
        <f t="shared" si="12"/>
        <v>0</v>
      </c>
      <c r="G59" s="67">
        <f t="shared" si="1"/>
        <v>0</v>
      </c>
      <c r="H59" s="67">
        <f t="shared" si="2"/>
        <v>0</v>
      </c>
      <c r="I59" s="67">
        <f t="shared" si="3"/>
        <v>0.9570854278702583</v>
      </c>
      <c r="J59" s="67">
        <f t="shared" si="4"/>
        <v>6.9396523679785979E-2</v>
      </c>
      <c r="K59" s="100">
        <f t="shared" si="6"/>
        <v>4.6264349119857315E-2</v>
      </c>
      <c r="O59" s="96">
        <f>Amnt_Deposited!B54</f>
        <v>2040</v>
      </c>
      <c r="P59" s="99">
        <f>Amnt_Deposited!D54</f>
        <v>0</v>
      </c>
      <c r="Q59" s="284">
        <f>MCF!R58</f>
        <v>0.8</v>
      </c>
      <c r="R59" s="67">
        <f t="shared" si="13"/>
        <v>0</v>
      </c>
      <c r="S59" s="67">
        <f t="shared" si="7"/>
        <v>0</v>
      </c>
      <c r="T59" s="67">
        <f t="shared" si="8"/>
        <v>0</v>
      </c>
      <c r="U59" s="67">
        <f t="shared" si="9"/>
        <v>1.9774492311368972</v>
      </c>
      <c r="V59" s="67">
        <f t="shared" si="10"/>
        <v>0.14338124727228505</v>
      </c>
      <c r="W59" s="100">
        <f t="shared" si="11"/>
        <v>9.5587498181523359E-2</v>
      </c>
    </row>
    <row r="60" spans="2:23">
      <c r="B60" s="96">
        <f>Amnt_Deposited!B55</f>
        <v>2041</v>
      </c>
      <c r="C60" s="99">
        <f>Amnt_Deposited!D55</f>
        <v>0</v>
      </c>
      <c r="D60" s="418">
        <f>Dry_Matter_Content!D47</f>
        <v>0.44</v>
      </c>
      <c r="E60" s="284">
        <f>MCF!R59</f>
        <v>0.8</v>
      </c>
      <c r="F60" s="67">
        <f t="shared" si="12"/>
        <v>0</v>
      </c>
      <c r="G60" s="67">
        <f t="shared" si="1"/>
        <v>0</v>
      </c>
      <c r="H60" s="67">
        <f t="shared" si="2"/>
        <v>0</v>
      </c>
      <c r="I60" s="67">
        <f t="shared" si="3"/>
        <v>0.89238053806826911</v>
      </c>
      <c r="J60" s="67">
        <f t="shared" si="4"/>
        <v>6.470488980198924E-2</v>
      </c>
      <c r="K60" s="100">
        <f t="shared" si="6"/>
        <v>4.3136593201326158E-2</v>
      </c>
      <c r="O60" s="96">
        <f>Amnt_Deposited!B55</f>
        <v>2041</v>
      </c>
      <c r="P60" s="99">
        <f>Amnt_Deposited!D55</f>
        <v>0</v>
      </c>
      <c r="Q60" s="284">
        <f>MCF!R59</f>
        <v>0.8</v>
      </c>
      <c r="R60" s="67">
        <f t="shared" si="13"/>
        <v>0</v>
      </c>
      <c r="S60" s="67">
        <f t="shared" si="7"/>
        <v>0</v>
      </c>
      <c r="T60" s="67">
        <f t="shared" si="8"/>
        <v>0</v>
      </c>
      <c r="U60" s="67">
        <f t="shared" si="9"/>
        <v>1.8437614422898121</v>
      </c>
      <c r="V60" s="67">
        <f t="shared" si="10"/>
        <v>0.13368778884708518</v>
      </c>
      <c r="W60" s="100">
        <f t="shared" si="11"/>
        <v>8.9125192564723454E-2</v>
      </c>
    </row>
    <row r="61" spans="2:23">
      <c r="B61" s="96">
        <f>Amnt_Deposited!B56</f>
        <v>2042</v>
      </c>
      <c r="C61" s="99">
        <f>Amnt_Deposited!D56</f>
        <v>0</v>
      </c>
      <c r="D61" s="418">
        <f>Dry_Matter_Content!D48</f>
        <v>0.44</v>
      </c>
      <c r="E61" s="284">
        <f>MCF!R60</f>
        <v>0.8</v>
      </c>
      <c r="F61" s="67">
        <f t="shared" si="12"/>
        <v>0</v>
      </c>
      <c r="G61" s="67">
        <f t="shared" si="1"/>
        <v>0</v>
      </c>
      <c r="H61" s="67">
        <f t="shared" si="2"/>
        <v>0</v>
      </c>
      <c r="I61" s="67">
        <f t="shared" si="3"/>
        <v>0.83205009869919888</v>
      </c>
      <c r="J61" s="67">
        <f t="shared" si="4"/>
        <v>6.0330439369070184E-2</v>
      </c>
      <c r="K61" s="100">
        <f t="shared" si="6"/>
        <v>4.0220292912713451E-2</v>
      </c>
      <c r="O61" s="96">
        <f>Amnt_Deposited!B56</f>
        <v>2042</v>
      </c>
      <c r="P61" s="99">
        <f>Amnt_Deposited!D56</f>
        <v>0</v>
      </c>
      <c r="Q61" s="284">
        <f>MCF!R60</f>
        <v>0.8</v>
      </c>
      <c r="R61" s="67">
        <f t="shared" si="13"/>
        <v>0</v>
      </c>
      <c r="S61" s="67">
        <f t="shared" si="7"/>
        <v>0</v>
      </c>
      <c r="T61" s="67">
        <f t="shared" si="8"/>
        <v>0</v>
      </c>
      <c r="U61" s="67">
        <f t="shared" si="9"/>
        <v>1.7191117741718984</v>
      </c>
      <c r="V61" s="67">
        <f t="shared" si="10"/>
        <v>0.1246496681179136</v>
      </c>
      <c r="W61" s="100">
        <f t="shared" si="11"/>
        <v>8.3099778745275729E-2</v>
      </c>
    </row>
    <row r="62" spans="2:23">
      <c r="B62" s="96">
        <f>Amnt_Deposited!B57</f>
        <v>2043</v>
      </c>
      <c r="C62" s="99">
        <f>Amnt_Deposited!D57</f>
        <v>0</v>
      </c>
      <c r="D62" s="418">
        <f>Dry_Matter_Content!D49</f>
        <v>0.44</v>
      </c>
      <c r="E62" s="284">
        <f>MCF!R61</f>
        <v>0.8</v>
      </c>
      <c r="F62" s="67">
        <f t="shared" si="12"/>
        <v>0</v>
      </c>
      <c r="G62" s="67">
        <f t="shared" si="1"/>
        <v>0</v>
      </c>
      <c r="H62" s="67">
        <f t="shared" si="2"/>
        <v>0</v>
      </c>
      <c r="I62" s="67">
        <f t="shared" si="3"/>
        <v>0.77579836987926731</v>
      </c>
      <c r="J62" s="67">
        <f t="shared" si="4"/>
        <v>5.6251728819931554E-2</v>
      </c>
      <c r="K62" s="100">
        <f t="shared" si="6"/>
        <v>3.7501152546621036E-2</v>
      </c>
      <c r="O62" s="96">
        <f>Amnt_Deposited!B57</f>
        <v>2043</v>
      </c>
      <c r="P62" s="99">
        <f>Amnt_Deposited!D57</f>
        <v>0</v>
      </c>
      <c r="Q62" s="284">
        <f>MCF!R61</f>
        <v>0.8</v>
      </c>
      <c r="R62" s="67">
        <f t="shared" si="13"/>
        <v>0</v>
      </c>
      <c r="S62" s="67">
        <f t="shared" si="7"/>
        <v>0</v>
      </c>
      <c r="T62" s="67">
        <f t="shared" si="8"/>
        <v>0</v>
      </c>
      <c r="U62" s="67">
        <f t="shared" si="9"/>
        <v>1.6028891939654282</v>
      </c>
      <c r="V62" s="67">
        <f t="shared" si="10"/>
        <v>0.11622258020647015</v>
      </c>
      <c r="W62" s="100">
        <f t="shared" si="11"/>
        <v>7.7481720137646759E-2</v>
      </c>
    </row>
    <row r="63" spans="2:23">
      <c r="B63" s="96">
        <f>Amnt_Deposited!B58</f>
        <v>2044</v>
      </c>
      <c r="C63" s="99">
        <f>Amnt_Deposited!D58</f>
        <v>0</v>
      </c>
      <c r="D63" s="418">
        <f>Dry_Matter_Content!D50</f>
        <v>0.44</v>
      </c>
      <c r="E63" s="284">
        <f>MCF!R62</f>
        <v>0.8</v>
      </c>
      <c r="F63" s="67">
        <f t="shared" si="12"/>
        <v>0</v>
      </c>
      <c r="G63" s="67">
        <f t="shared" si="1"/>
        <v>0</v>
      </c>
      <c r="H63" s="67">
        <f t="shared" si="2"/>
        <v>0</v>
      </c>
      <c r="I63" s="67">
        <f t="shared" si="3"/>
        <v>0.72334960556853778</v>
      </c>
      <c r="J63" s="67">
        <f t="shared" si="4"/>
        <v>5.24487643107295E-2</v>
      </c>
      <c r="K63" s="100">
        <f t="shared" si="6"/>
        <v>3.4965842873819666E-2</v>
      </c>
      <c r="O63" s="96">
        <f>Amnt_Deposited!B58</f>
        <v>2044</v>
      </c>
      <c r="P63" s="99">
        <f>Amnt_Deposited!D58</f>
        <v>0</v>
      </c>
      <c r="Q63" s="284">
        <f>MCF!R62</f>
        <v>0.8</v>
      </c>
      <c r="R63" s="67">
        <f t="shared" si="13"/>
        <v>0</v>
      </c>
      <c r="S63" s="67">
        <f t="shared" si="7"/>
        <v>0</v>
      </c>
      <c r="T63" s="67">
        <f t="shared" si="8"/>
        <v>0</v>
      </c>
      <c r="U63" s="67">
        <f t="shared" si="9"/>
        <v>1.494523978447392</v>
      </c>
      <c r="V63" s="67">
        <f t="shared" si="10"/>
        <v>0.10836521551803614</v>
      </c>
      <c r="W63" s="100">
        <f t="shared" si="11"/>
        <v>7.224347701202409E-2</v>
      </c>
    </row>
    <row r="64" spans="2:23">
      <c r="B64" s="96">
        <f>Amnt_Deposited!B59</f>
        <v>2045</v>
      </c>
      <c r="C64" s="99">
        <f>Amnt_Deposited!D59</f>
        <v>0</v>
      </c>
      <c r="D64" s="418">
        <f>Dry_Matter_Content!D51</f>
        <v>0.44</v>
      </c>
      <c r="E64" s="284">
        <f>MCF!R63</f>
        <v>0.8</v>
      </c>
      <c r="F64" s="67">
        <f t="shared" si="12"/>
        <v>0</v>
      </c>
      <c r="G64" s="67">
        <f t="shared" si="1"/>
        <v>0</v>
      </c>
      <c r="H64" s="67">
        <f t="shared" si="2"/>
        <v>0</v>
      </c>
      <c r="I64" s="67">
        <f t="shared" si="3"/>
        <v>0.67444670186350997</v>
      </c>
      <c r="J64" s="67">
        <f t="shared" si="4"/>
        <v>4.8902903705027846E-2</v>
      </c>
      <c r="K64" s="100">
        <f t="shared" si="6"/>
        <v>3.2601935803351897E-2</v>
      </c>
      <c r="O64" s="96">
        <f>Amnt_Deposited!B59</f>
        <v>2045</v>
      </c>
      <c r="P64" s="99">
        <f>Amnt_Deposited!D59</f>
        <v>0</v>
      </c>
      <c r="Q64" s="284">
        <f>MCF!R63</f>
        <v>0.8</v>
      </c>
      <c r="R64" s="67">
        <f t="shared" si="13"/>
        <v>0</v>
      </c>
      <c r="S64" s="67">
        <f t="shared" si="7"/>
        <v>0</v>
      </c>
      <c r="T64" s="67">
        <f t="shared" si="8"/>
        <v>0</v>
      </c>
      <c r="U64" s="67">
        <f t="shared" si="9"/>
        <v>1.3934849212055991</v>
      </c>
      <c r="V64" s="67">
        <f t="shared" si="10"/>
        <v>0.10103905724179307</v>
      </c>
      <c r="W64" s="100">
        <f t="shared" si="11"/>
        <v>6.7359371494528711E-2</v>
      </c>
    </row>
    <row r="65" spans="2:23">
      <c r="B65" s="96">
        <f>Amnt_Deposited!B60</f>
        <v>2046</v>
      </c>
      <c r="C65" s="99">
        <f>Amnt_Deposited!D60</f>
        <v>0</v>
      </c>
      <c r="D65" s="418">
        <f>Dry_Matter_Content!D52</f>
        <v>0.44</v>
      </c>
      <c r="E65" s="284">
        <f>MCF!R64</f>
        <v>0.8</v>
      </c>
      <c r="F65" s="67">
        <f t="shared" si="12"/>
        <v>0</v>
      </c>
      <c r="G65" s="67">
        <f t="shared" si="1"/>
        <v>0</v>
      </c>
      <c r="H65" s="67">
        <f t="shared" si="2"/>
        <v>0</v>
      </c>
      <c r="I65" s="67">
        <f t="shared" si="3"/>
        <v>0.62884993667348632</v>
      </c>
      <c r="J65" s="67">
        <f t="shared" si="4"/>
        <v>4.5596765190023668E-2</v>
      </c>
      <c r="K65" s="100">
        <f t="shared" si="6"/>
        <v>3.0397843460015776E-2</v>
      </c>
      <c r="O65" s="96">
        <f>Amnt_Deposited!B60</f>
        <v>2046</v>
      </c>
      <c r="P65" s="99">
        <f>Amnt_Deposited!D60</f>
        <v>0</v>
      </c>
      <c r="Q65" s="284">
        <f>MCF!R64</f>
        <v>0.8</v>
      </c>
      <c r="R65" s="67">
        <f t="shared" si="13"/>
        <v>0</v>
      </c>
      <c r="S65" s="67">
        <f t="shared" si="7"/>
        <v>0</v>
      </c>
      <c r="T65" s="67">
        <f t="shared" si="8"/>
        <v>0</v>
      </c>
      <c r="U65" s="67">
        <f t="shared" si="9"/>
        <v>1.2992767286642279</v>
      </c>
      <c r="V65" s="67">
        <f t="shared" si="10"/>
        <v>9.4208192541371208E-2</v>
      </c>
      <c r="W65" s="100">
        <f t="shared" si="11"/>
        <v>6.2805461694247472E-2</v>
      </c>
    </row>
    <row r="66" spans="2:23">
      <c r="B66" s="96">
        <f>Amnt_Deposited!B61</f>
        <v>2047</v>
      </c>
      <c r="C66" s="99">
        <f>Amnt_Deposited!D61</f>
        <v>0</v>
      </c>
      <c r="D66" s="418">
        <f>Dry_Matter_Content!D53</f>
        <v>0.44</v>
      </c>
      <c r="E66" s="284">
        <f>MCF!R65</f>
        <v>0.8</v>
      </c>
      <c r="F66" s="67">
        <f t="shared" si="12"/>
        <v>0</v>
      </c>
      <c r="G66" s="67">
        <f t="shared" si="1"/>
        <v>0</v>
      </c>
      <c r="H66" s="67">
        <f t="shared" si="2"/>
        <v>0</v>
      </c>
      <c r="I66" s="67">
        <f t="shared" si="3"/>
        <v>0.58633579460260554</v>
      </c>
      <c r="J66" s="67">
        <f t="shared" si="4"/>
        <v>4.2514142070880737E-2</v>
      </c>
      <c r="K66" s="100">
        <f t="shared" si="6"/>
        <v>2.8342761380587157E-2</v>
      </c>
      <c r="O66" s="96">
        <f>Amnt_Deposited!B61</f>
        <v>2047</v>
      </c>
      <c r="P66" s="99">
        <f>Amnt_Deposited!D61</f>
        <v>0</v>
      </c>
      <c r="Q66" s="284">
        <f>MCF!R65</f>
        <v>0.8</v>
      </c>
      <c r="R66" s="67">
        <f t="shared" si="13"/>
        <v>0</v>
      </c>
      <c r="S66" s="67">
        <f t="shared" si="7"/>
        <v>0</v>
      </c>
      <c r="T66" s="67">
        <f t="shared" si="8"/>
        <v>0</v>
      </c>
      <c r="U66" s="67">
        <f t="shared" si="9"/>
        <v>1.2114375921541438</v>
      </c>
      <c r="V66" s="67">
        <f t="shared" si="10"/>
        <v>8.7839136510084168E-2</v>
      </c>
      <c r="W66" s="100">
        <f t="shared" si="11"/>
        <v>5.8559424340056107E-2</v>
      </c>
    </row>
    <row r="67" spans="2:23">
      <c r="B67" s="96">
        <f>Amnt_Deposited!B62</f>
        <v>2048</v>
      </c>
      <c r="C67" s="99">
        <f>Amnt_Deposited!D62</f>
        <v>0</v>
      </c>
      <c r="D67" s="418">
        <f>Dry_Matter_Content!D54</f>
        <v>0.44</v>
      </c>
      <c r="E67" s="284">
        <f>MCF!R66</f>
        <v>0.8</v>
      </c>
      <c r="F67" s="67">
        <f t="shared" si="12"/>
        <v>0</v>
      </c>
      <c r="G67" s="67">
        <f t="shared" si="1"/>
        <v>0</v>
      </c>
      <c r="H67" s="67">
        <f t="shared" si="2"/>
        <v>0</v>
      </c>
      <c r="I67" s="67">
        <f t="shared" si="3"/>
        <v>0.54669587127711283</v>
      </c>
      <c r="J67" s="67">
        <f t="shared" si="4"/>
        <v>3.9639923325492675E-2</v>
      </c>
      <c r="K67" s="100">
        <f t="shared" si="6"/>
        <v>2.642661555032845E-2</v>
      </c>
      <c r="O67" s="96">
        <f>Amnt_Deposited!B62</f>
        <v>2048</v>
      </c>
      <c r="P67" s="99">
        <f>Amnt_Deposited!D62</f>
        <v>0</v>
      </c>
      <c r="Q67" s="284">
        <f>MCF!R66</f>
        <v>0.8</v>
      </c>
      <c r="R67" s="67">
        <f t="shared" si="13"/>
        <v>0</v>
      </c>
      <c r="S67" s="67">
        <f t="shared" si="7"/>
        <v>0</v>
      </c>
      <c r="T67" s="67">
        <f t="shared" si="8"/>
        <v>0</v>
      </c>
      <c r="U67" s="67">
        <f t="shared" si="9"/>
        <v>1.1295369241262665</v>
      </c>
      <c r="V67" s="67">
        <f t="shared" si="10"/>
        <v>8.1900668027877432E-2</v>
      </c>
      <c r="W67" s="100">
        <f t="shared" si="11"/>
        <v>5.4600445351918284E-2</v>
      </c>
    </row>
    <row r="68" spans="2:23">
      <c r="B68" s="96">
        <f>Amnt_Deposited!B63</f>
        <v>2049</v>
      </c>
      <c r="C68" s="99">
        <f>Amnt_Deposited!D63</f>
        <v>0</v>
      </c>
      <c r="D68" s="418">
        <f>Dry_Matter_Content!D55</f>
        <v>0.44</v>
      </c>
      <c r="E68" s="284">
        <f>MCF!R67</f>
        <v>0.8</v>
      </c>
      <c r="F68" s="67">
        <f t="shared" si="12"/>
        <v>0</v>
      </c>
      <c r="G68" s="67">
        <f t="shared" si="1"/>
        <v>0</v>
      </c>
      <c r="H68" s="67">
        <f t="shared" si="2"/>
        <v>0</v>
      </c>
      <c r="I68" s="67">
        <f t="shared" si="3"/>
        <v>0.50973585174687785</v>
      </c>
      <c r="J68" s="67">
        <f t="shared" si="4"/>
        <v>3.6960019530235012E-2</v>
      </c>
      <c r="K68" s="100">
        <f t="shared" si="6"/>
        <v>2.4640013020156674E-2</v>
      </c>
      <c r="O68" s="96">
        <f>Amnt_Deposited!B63</f>
        <v>2049</v>
      </c>
      <c r="P68" s="99">
        <f>Amnt_Deposited!D63</f>
        <v>0</v>
      </c>
      <c r="Q68" s="284">
        <f>MCF!R67</f>
        <v>0.8</v>
      </c>
      <c r="R68" s="67">
        <f t="shared" si="13"/>
        <v>0</v>
      </c>
      <c r="S68" s="67">
        <f t="shared" si="7"/>
        <v>0</v>
      </c>
      <c r="T68" s="67">
        <f t="shared" si="8"/>
        <v>0</v>
      </c>
      <c r="U68" s="67">
        <f t="shared" si="9"/>
        <v>1.0531732474109048</v>
      </c>
      <c r="V68" s="67">
        <f t="shared" si="10"/>
        <v>7.6363676715361609E-2</v>
      </c>
      <c r="W68" s="100">
        <f t="shared" si="11"/>
        <v>5.0909117810241072E-2</v>
      </c>
    </row>
    <row r="69" spans="2:23">
      <c r="B69" s="96">
        <f>Amnt_Deposited!B64</f>
        <v>2050</v>
      </c>
      <c r="C69" s="99">
        <f>Amnt_Deposited!D64</f>
        <v>0</v>
      </c>
      <c r="D69" s="418">
        <f>Dry_Matter_Content!D56</f>
        <v>0.44</v>
      </c>
      <c r="E69" s="284">
        <f>MCF!R68</f>
        <v>0.8</v>
      </c>
      <c r="F69" s="67">
        <f t="shared" si="12"/>
        <v>0</v>
      </c>
      <c r="G69" s="67">
        <f t="shared" si="1"/>
        <v>0</v>
      </c>
      <c r="H69" s="67">
        <f t="shared" si="2"/>
        <v>0</v>
      </c>
      <c r="I69" s="67">
        <f t="shared" si="3"/>
        <v>0.47527455795328361</v>
      </c>
      <c r="J69" s="67">
        <f t="shared" si="4"/>
        <v>3.4461293793594278E-2</v>
      </c>
      <c r="K69" s="100">
        <f t="shared" si="6"/>
        <v>2.2974195862396185E-2</v>
      </c>
      <c r="O69" s="96">
        <f>Amnt_Deposited!B64</f>
        <v>2050</v>
      </c>
      <c r="P69" s="99">
        <f>Amnt_Deposited!D64</f>
        <v>0</v>
      </c>
      <c r="Q69" s="284">
        <f>MCF!R68</f>
        <v>0.8</v>
      </c>
      <c r="R69" s="67">
        <f t="shared" si="13"/>
        <v>0</v>
      </c>
      <c r="S69" s="67">
        <f t="shared" si="7"/>
        <v>0</v>
      </c>
      <c r="T69" s="67">
        <f t="shared" si="8"/>
        <v>0</v>
      </c>
      <c r="U69" s="67">
        <f t="shared" si="9"/>
        <v>0.98197222717620591</v>
      </c>
      <c r="V69" s="67">
        <f t="shared" si="10"/>
        <v>7.1201020234698931E-2</v>
      </c>
      <c r="W69" s="100">
        <f t="shared" si="11"/>
        <v>4.7467346823132618E-2</v>
      </c>
    </row>
    <row r="70" spans="2:23">
      <c r="B70" s="96">
        <f>Amnt_Deposited!B65</f>
        <v>2051</v>
      </c>
      <c r="C70" s="99">
        <f>Amnt_Deposited!D65</f>
        <v>0</v>
      </c>
      <c r="D70" s="418">
        <f>Dry_Matter_Content!D57</f>
        <v>0.44</v>
      </c>
      <c r="E70" s="284">
        <f>MCF!R69</f>
        <v>0.8</v>
      </c>
      <c r="F70" s="67">
        <f t="shared" si="12"/>
        <v>0</v>
      </c>
      <c r="G70" s="67">
        <f t="shared" si="1"/>
        <v>0</v>
      </c>
      <c r="H70" s="67">
        <f t="shared" si="2"/>
        <v>0</v>
      </c>
      <c r="I70" s="67">
        <f t="shared" si="3"/>
        <v>0.44314306059417308</v>
      </c>
      <c r="J70" s="67">
        <f t="shared" si="4"/>
        <v>3.2131497359110514E-2</v>
      </c>
      <c r="K70" s="100">
        <f t="shared" si="6"/>
        <v>2.1420998239407008E-2</v>
      </c>
      <c r="O70" s="96">
        <f>Amnt_Deposited!B65</f>
        <v>2051</v>
      </c>
      <c r="P70" s="99">
        <f>Amnt_Deposited!D65</f>
        <v>0</v>
      </c>
      <c r="Q70" s="284">
        <f>MCF!R69</f>
        <v>0.8</v>
      </c>
      <c r="R70" s="67">
        <f t="shared" si="13"/>
        <v>0</v>
      </c>
      <c r="S70" s="67">
        <f t="shared" si="7"/>
        <v>0</v>
      </c>
      <c r="T70" s="67">
        <f t="shared" si="8"/>
        <v>0</v>
      </c>
      <c r="U70" s="67">
        <f t="shared" si="9"/>
        <v>0.91558483593837425</v>
      </c>
      <c r="V70" s="67">
        <f t="shared" si="10"/>
        <v>6.6387391237831647E-2</v>
      </c>
      <c r="W70" s="100">
        <f t="shared" si="11"/>
        <v>4.4258260825221094E-2</v>
      </c>
    </row>
    <row r="71" spans="2:23">
      <c r="B71" s="96">
        <f>Amnt_Deposited!B66</f>
        <v>2052</v>
      </c>
      <c r="C71" s="99">
        <f>Amnt_Deposited!D66</f>
        <v>0</v>
      </c>
      <c r="D71" s="418">
        <f>Dry_Matter_Content!D58</f>
        <v>0.44</v>
      </c>
      <c r="E71" s="284">
        <f>MCF!R70</f>
        <v>0.8</v>
      </c>
      <c r="F71" s="67">
        <f t="shared" si="12"/>
        <v>0</v>
      </c>
      <c r="G71" s="67">
        <f t="shared" si="1"/>
        <v>0</v>
      </c>
      <c r="H71" s="67">
        <f t="shared" si="2"/>
        <v>0</v>
      </c>
      <c r="I71" s="67">
        <f t="shared" si="3"/>
        <v>0.41318385103221411</v>
      </c>
      <c r="J71" s="67">
        <f t="shared" si="4"/>
        <v>2.9959209561958942E-2</v>
      </c>
      <c r="K71" s="100">
        <f t="shared" si="6"/>
        <v>1.9972806374639294E-2</v>
      </c>
      <c r="O71" s="96">
        <f>Amnt_Deposited!B66</f>
        <v>2052</v>
      </c>
      <c r="P71" s="99">
        <f>Amnt_Deposited!D66</f>
        <v>0</v>
      </c>
      <c r="Q71" s="284">
        <f>MCF!R70</f>
        <v>0.8</v>
      </c>
      <c r="R71" s="67">
        <f t="shared" si="13"/>
        <v>0</v>
      </c>
      <c r="S71" s="67">
        <f t="shared" si="7"/>
        <v>0</v>
      </c>
      <c r="T71" s="67">
        <f t="shared" si="8"/>
        <v>0</v>
      </c>
      <c r="U71" s="67">
        <f t="shared" si="9"/>
        <v>0.85368564262854174</v>
      </c>
      <c r="V71" s="67">
        <f t="shared" si="10"/>
        <v>6.1899193309832533E-2</v>
      </c>
      <c r="W71" s="100">
        <f t="shared" si="11"/>
        <v>4.1266128873221689E-2</v>
      </c>
    </row>
    <row r="72" spans="2:23">
      <c r="B72" s="96">
        <f>Amnt_Deposited!B67</f>
        <v>2053</v>
      </c>
      <c r="C72" s="99">
        <f>Amnt_Deposited!D67</f>
        <v>0</v>
      </c>
      <c r="D72" s="418">
        <f>Dry_Matter_Content!D59</f>
        <v>0.44</v>
      </c>
      <c r="E72" s="284">
        <f>MCF!R71</f>
        <v>0.8</v>
      </c>
      <c r="F72" s="67">
        <f t="shared" si="12"/>
        <v>0</v>
      </c>
      <c r="G72" s="67">
        <f t="shared" si="1"/>
        <v>0</v>
      </c>
      <c r="H72" s="67">
        <f t="shared" si="2"/>
        <v>0</v>
      </c>
      <c r="I72" s="67">
        <f t="shared" si="3"/>
        <v>0.38525006918737642</v>
      </c>
      <c r="J72" s="67">
        <f t="shared" si="4"/>
        <v>2.7933781844837708E-2</v>
      </c>
      <c r="K72" s="100">
        <f t="shared" si="6"/>
        <v>1.8622521229891803E-2</v>
      </c>
      <c r="O72" s="96">
        <f>Amnt_Deposited!B67</f>
        <v>2053</v>
      </c>
      <c r="P72" s="99">
        <f>Amnt_Deposited!D67</f>
        <v>0</v>
      </c>
      <c r="Q72" s="284">
        <f>MCF!R71</f>
        <v>0.8</v>
      </c>
      <c r="R72" s="67">
        <f t="shared" si="13"/>
        <v>0</v>
      </c>
      <c r="S72" s="67">
        <f t="shared" si="7"/>
        <v>0</v>
      </c>
      <c r="T72" s="67">
        <f t="shared" si="8"/>
        <v>0</v>
      </c>
      <c r="U72" s="67">
        <f t="shared" si="9"/>
        <v>0.79597121732929021</v>
      </c>
      <c r="V72" s="67">
        <f t="shared" si="10"/>
        <v>5.7714425299251478E-2</v>
      </c>
      <c r="W72" s="100">
        <f t="shared" si="11"/>
        <v>3.8476283532834318E-2</v>
      </c>
    </row>
    <row r="73" spans="2:23">
      <c r="B73" s="96">
        <f>Amnt_Deposited!B68</f>
        <v>2054</v>
      </c>
      <c r="C73" s="99">
        <f>Amnt_Deposited!D68</f>
        <v>0</v>
      </c>
      <c r="D73" s="418">
        <f>Dry_Matter_Content!D60</f>
        <v>0.44</v>
      </c>
      <c r="E73" s="284">
        <f>MCF!R72</f>
        <v>0.8</v>
      </c>
      <c r="F73" s="67">
        <f t="shared" si="12"/>
        <v>0</v>
      </c>
      <c r="G73" s="67">
        <f t="shared" si="1"/>
        <v>0</v>
      </c>
      <c r="H73" s="67">
        <f t="shared" si="2"/>
        <v>0</v>
      </c>
      <c r="I73" s="67">
        <f t="shared" si="3"/>
        <v>0.35920478362864877</v>
      </c>
      <c r="J73" s="67">
        <f t="shared" si="4"/>
        <v>2.6045285558727659E-2</v>
      </c>
      <c r="K73" s="100">
        <f t="shared" si="6"/>
        <v>1.7363523705818437E-2</v>
      </c>
      <c r="O73" s="96">
        <f>Amnt_Deposited!B68</f>
        <v>2054</v>
      </c>
      <c r="P73" s="99">
        <f>Amnt_Deposited!D68</f>
        <v>0</v>
      </c>
      <c r="Q73" s="284">
        <f>MCF!R72</f>
        <v>0.8</v>
      </c>
      <c r="R73" s="67">
        <f t="shared" si="13"/>
        <v>0</v>
      </c>
      <c r="S73" s="67">
        <f t="shared" si="7"/>
        <v>0</v>
      </c>
      <c r="T73" s="67">
        <f t="shared" si="8"/>
        <v>0</v>
      </c>
      <c r="U73" s="67">
        <f t="shared" si="9"/>
        <v>0.74215864386084462</v>
      </c>
      <c r="V73" s="67">
        <f t="shared" si="10"/>
        <v>5.3812573468445583E-2</v>
      </c>
      <c r="W73" s="100">
        <f t="shared" si="11"/>
        <v>3.5875048978963722E-2</v>
      </c>
    </row>
    <row r="74" spans="2:23">
      <c r="B74" s="96">
        <f>Amnt_Deposited!B69</f>
        <v>2055</v>
      </c>
      <c r="C74" s="99">
        <f>Amnt_Deposited!D69</f>
        <v>0</v>
      </c>
      <c r="D74" s="418">
        <f>Dry_Matter_Content!D61</f>
        <v>0.44</v>
      </c>
      <c r="E74" s="284">
        <f>MCF!R73</f>
        <v>0.8</v>
      </c>
      <c r="F74" s="67">
        <f t="shared" si="12"/>
        <v>0</v>
      </c>
      <c r="G74" s="67">
        <f t="shared" si="1"/>
        <v>0</v>
      </c>
      <c r="H74" s="67">
        <f t="shared" si="2"/>
        <v>0</v>
      </c>
      <c r="I74" s="67">
        <f t="shared" si="3"/>
        <v>0.33492032033600544</v>
      </c>
      <c r="J74" s="67">
        <f t="shared" si="4"/>
        <v>2.4284463292643312E-2</v>
      </c>
      <c r="K74" s="100">
        <f t="shared" si="6"/>
        <v>1.6189642195095541E-2</v>
      </c>
      <c r="O74" s="96">
        <f>Amnt_Deposited!B69</f>
        <v>2055</v>
      </c>
      <c r="P74" s="99">
        <f>Amnt_Deposited!D69</f>
        <v>0</v>
      </c>
      <c r="Q74" s="284">
        <f>MCF!R73</f>
        <v>0.8</v>
      </c>
      <c r="R74" s="67">
        <f t="shared" si="13"/>
        <v>0</v>
      </c>
      <c r="S74" s="67">
        <f t="shared" si="7"/>
        <v>0</v>
      </c>
      <c r="T74" s="67">
        <f t="shared" si="8"/>
        <v>0</v>
      </c>
      <c r="U74" s="67">
        <f t="shared" si="9"/>
        <v>0.69198413292563121</v>
      </c>
      <c r="V74" s="67">
        <f t="shared" si="10"/>
        <v>5.0174510935213461E-2</v>
      </c>
      <c r="W74" s="100">
        <f t="shared" si="11"/>
        <v>3.3449673956808972E-2</v>
      </c>
    </row>
    <row r="75" spans="2:23">
      <c r="B75" s="96">
        <f>Amnt_Deposited!B70</f>
        <v>2056</v>
      </c>
      <c r="C75" s="99">
        <f>Amnt_Deposited!D70</f>
        <v>0</v>
      </c>
      <c r="D75" s="418">
        <f>Dry_Matter_Content!D62</f>
        <v>0.44</v>
      </c>
      <c r="E75" s="284">
        <f>MCF!R74</f>
        <v>0.8</v>
      </c>
      <c r="F75" s="67">
        <f t="shared" si="12"/>
        <v>0</v>
      </c>
      <c r="G75" s="67">
        <f t="shared" si="1"/>
        <v>0</v>
      </c>
      <c r="H75" s="67">
        <f t="shared" si="2"/>
        <v>0</v>
      </c>
      <c r="I75" s="67">
        <f t="shared" si="3"/>
        <v>0.31227763684221194</v>
      </c>
      <c r="J75" s="67">
        <f t="shared" si="4"/>
        <v>2.2642683493793479E-2</v>
      </c>
      <c r="K75" s="100">
        <f t="shared" si="6"/>
        <v>1.5095122329195652E-2</v>
      </c>
      <c r="O75" s="96">
        <f>Amnt_Deposited!B70</f>
        <v>2056</v>
      </c>
      <c r="P75" s="99">
        <f>Amnt_Deposited!D70</f>
        <v>0</v>
      </c>
      <c r="Q75" s="284">
        <f>MCF!R74</f>
        <v>0.8</v>
      </c>
      <c r="R75" s="67">
        <f t="shared" si="13"/>
        <v>0</v>
      </c>
      <c r="S75" s="67">
        <f t="shared" si="7"/>
        <v>0</v>
      </c>
      <c r="T75" s="67">
        <f t="shared" si="8"/>
        <v>0</v>
      </c>
      <c r="U75" s="67">
        <f t="shared" si="9"/>
        <v>0.64520172901283479</v>
      </c>
      <c r="V75" s="67">
        <f t="shared" si="10"/>
        <v>4.678240391279645E-2</v>
      </c>
      <c r="W75" s="100">
        <f t="shared" si="11"/>
        <v>3.1188269275197633E-2</v>
      </c>
    </row>
    <row r="76" spans="2:23">
      <c r="B76" s="96">
        <f>Amnt_Deposited!B71</f>
        <v>2057</v>
      </c>
      <c r="C76" s="99">
        <f>Amnt_Deposited!D71</f>
        <v>0</v>
      </c>
      <c r="D76" s="418">
        <f>Dry_Matter_Content!D63</f>
        <v>0.44</v>
      </c>
      <c r="E76" s="284">
        <f>MCF!R75</f>
        <v>0.8</v>
      </c>
      <c r="F76" s="67">
        <f t="shared" si="12"/>
        <v>0</v>
      </c>
      <c r="G76" s="67">
        <f t="shared" si="1"/>
        <v>0</v>
      </c>
      <c r="H76" s="67">
        <f t="shared" si="2"/>
        <v>0</v>
      </c>
      <c r="I76" s="67">
        <f t="shared" si="3"/>
        <v>0.29116573868651247</v>
      </c>
      <c r="J76" s="67">
        <f t="shared" si="4"/>
        <v>2.1111898155699464E-2</v>
      </c>
      <c r="K76" s="100">
        <f t="shared" si="6"/>
        <v>1.4074598770466309E-2</v>
      </c>
      <c r="O76" s="96">
        <f>Amnt_Deposited!B71</f>
        <v>2057</v>
      </c>
      <c r="P76" s="99">
        <f>Amnt_Deposited!D71</f>
        <v>0</v>
      </c>
      <c r="Q76" s="284">
        <f>MCF!R75</f>
        <v>0.8</v>
      </c>
      <c r="R76" s="67">
        <f t="shared" si="13"/>
        <v>0</v>
      </c>
      <c r="S76" s="67">
        <f t="shared" si="7"/>
        <v>0</v>
      </c>
      <c r="T76" s="67">
        <f t="shared" si="8"/>
        <v>0</v>
      </c>
      <c r="U76" s="67">
        <f t="shared" si="9"/>
        <v>0.60158210472419948</v>
      </c>
      <c r="V76" s="67">
        <f t="shared" si="10"/>
        <v>4.3619624288635271E-2</v>
      </c>
      <c r="W76" s="100">
        <f t="shared" si="11"/>
        <v>2.9079749525756846E-2</v>
      </c>
    </row>
    <row r="77" spans="2:23">
      <c r="B77" s="96">
        <f>Amnt_Deposited!B72</f>
        <v>2058</v>
      </c>
      <c r="C77" s="99">
        <f>Amnt_Deposited!D72</f>
        <v>0</v>
      </c>
      <c r="D77" s="418">
        <f>Dry_Matter_Content!D64</f>
        <v>0.44</v>
      </c>
      <c r="E77" s="284">
        <f>MCF!R76</f>
        <v>0.8</v>
      </c>
      <c r="F77" s="67">
        <f t="shared" si="12"/>
        <v>0</v>
      </c>
      <c r="G77" s="67">
        <f t="shared" si="1"/>
        <v>0</v>
      </c>
      <c r="H77" s="67">
        <f t="shared" si="2"/>
        <v>0</v>
      </c>
      <c r="I77" s="67">
        <f t="shared" si="3"/>
        <v>0.27148113531965451</v>
      </c>
      <c r="J77" s="67">
        <f t="shared" si="4"/>
        <v>1.9684603366857966E-2</v>
      </c>
      <c r="K77" s="100">
        <f t="shared" si="6"/>
        <v>1.3123068911238643E-2</v>
      </c>
      <c r="O77" s="96">
        <f>Amnt_Deposited!B72</f>
        <v>2058</v>
      </c>
      <c r="P77" s="99">
        <f>Amnt_Deposited!D72</f>
        <v>0</v>
      </c>
      <c r="Q77" s="284">
        <f>MCF!R76</f>
        <v>0.8</v>
      </c>
      <c r="R77" s="67">
        <f t="shared" si="13"/>
        <v>0</v>
      </c>
      <c r="S77" s="67">
        <f t="shared" si="7"/>
        <v>0</v>
      </c>
      <c r="T77" s="67">
        <f t="shared" si="8"/>
        <v>0</v>
      </c>
      <c r="U77" s="67">
        <f t="shared" si="9"/>
        <v>0.56091143661085652</v>
      </c>
      <c r="V77" s="67">
        <f t="shared" si="10"/>
        <v>4.0670668113342918E-2</v>
      </c>
      <c r="W77" s="100">
        <f t="shared" si="11"/>
        <v>2.711377874222861E-2</v>
      </c>
    </row>
    <row r="78" spans="2:23">
      <c r="B78" s="96">
        <f>Amnt_Deposited!B73</f>
        <v>2059</v>
      </c>
      <c r="C78" s="99">
        <f>Amnt_Deposited!D73</f>
        <v>0</v>
      </c>
      <c r="D78" s="418">
        <f>Dry_Matter_Content!D65</f>
        <v>0.44</v>
      </c>
      <c r="E78" s="284">
        <f>MCF!R77</f>
        <v>0.8</v>
      </c>
      <c r="F78" s="67">
        <f t="shared" si="12"/>
        <v>0</v>
      </c>
      <c r="G78" s="67">
        <f t="shared" si="1"/>
        <v>0</v>
      </c>
      <c r="H78" s="67">
        <f t="shared" si="2"/>
        <v>0</v>
      </c>
      <c r="I78" s="67">
        <f t="shared" si="3"/>
        <v>0.25312733279309629</v>
      </c>
      <c r="J78" s="67">
        <f t="shared" si="4"/>
        <v>1.8353802526558188E-2</v>
      </c>
      <c r="K78" s="100">
        <f t="shared" si="6"/>
        <v>1.2235868351038792E-2</v>
      </c>
      <c r="O78" s="96">
        <f>Amnt_Deposited!B73</f>
        <v>2059</v>
      </c>
      <c r="P78" s="99">
        <f>Amnt_Deposited!D73</f>
        <v>0</v>
      </c>
      <c r="Q78" s="284">
        <f>MCF!R77</f>
        <v>0.8</v>
      </c>
      <c r="R78" s="67">
        <f t="shared" si="13"/>
        <v>0</v>
      </c>
      <c r="S78" s="67">
        <f t="shared" si="7"/>
        <v>0</v>
      </c>
      <c r="T78" s="67">
        <f t="shared" si="8"/>
        <v>0</v>
      </c>
      <c r="U78" s="67">
        <f t="shared" si="9"/>
        <v>0.52299035701052965</v>
      </c>
      <c r="V78" s="67">
        <f t="shared" si="10"/>
        <v>3.7921079600326847E-2</v>
      </c>
      <c r="W78" s="100">
        <f t="shared" si="11"/>
        <v>2.528071973355123E-2</v>
      </c>
    </row>
    <row r="79" spans="2:23">
      <c r="B79" s="96">
        <f>Amnt_Deposited!B74</f>
        <v>2060</v>
      </c>
      <c r="C79" s="99">
        <f>Amnt_Deposited!D74</f>
        <v>0</v>
      </c>
      <c r="D79" s="418">
        <f>Dry_Matter_Content!D66</f>
        <v>0.44</v>
      </c>
      <c r="E79" s="284">
        <f>MCF!R78</f>
        <v>0.8</v>
      </c>
      <c r="F79" s="67">
        <f t="shared" si="12"/>
        <v>0</v>
      </c>
      <c r="G79" s="67">
        <f t="shared" si="1"/>
        <v>0</v>
      </c>
      <c r="H79" s="67">
        <f t="shared" si="2"/>
        <v>0</v>
      </c>
      <c r="I79" s="67">
        <f t="shared" si="3"/>
        <v>0.23601436074555926</v>
      </c>
      <c r="J79" s="67">
        <f t="shared" si="4"/>
        <v>1.7112972047537034E-2</v>
      </c>
      <c r="K79" s="100">
        <f t="shared" si="6"/>
        <v>1.1408648031691355E-2</v>
      </c>
      <c r="O79" s="96">
        <f>Amnt_Deposited!B74</f>
        <v>2060</v>
      </c>
      <c r="P79" s="99">
        <f>Amnt_Deposited!D74</f>
        <v>0</v>
      </c>
      <c r="Q79" s="284">
        <f>MCF!R78</f>
        <v>0.8</v>
      </c>
      <c r="R79" s="67">
        <f t="shared" si="13"/>
        <v>0</v>
      </c>
      <c r="S79" s="67">
        <f t="shared" si="7"/>
        <v>0</v>
      </c>
      <c r="T79" s="67">
        <f t="shared" si="8"/>
        <v>0</v>
      </c>
      <c r="U79" s="67">
        <f t="shared" si="9"/>
        <v>0.48763297674702338</v>
      </c>
      <c r="V79" s="67">
        <f t="shared" si="10"/>
        <v>3.5357380263506273E-2</v>
      </c>
      <c r="W79" s="100">
        <f t="shared" si="11"/>
        <v>2.3571586842337514E-2</v>
      </c>
    </row>
    <row r="80" spans="2:23">
      <c r="B80" s="96">
        <f>Amnt_Deposited!B75</f>
        <v>2061</v>
      </c>
      <c r="C80" s="99">
        <f>Amnt_Deposited!D75</f>
        <v>0</v>
      </c>
      <c r="D80" s="418">
        <f>Dry_Matter_Content!D67</f>
        <v>0.44</v>
      </c>
      <c r="E80" s="284">
        <f>MCF!R79</f>
        <v>0.8</v>
      </c>
      <c r="F80" s="67">
        <f t="shared" si="12"/>
        <v>0</v>
      </c>
      <c r="G80" s="67">
        <f t="shared" si="1"/>
        <v>0</v>
      </c>
      <c r="H80" s="67">
        <f t="shared" si="2"/>
        <v>0</v>
      </c>
      <c r="I80" s="67">
        <f t="shared" si="3"/>
        <v>0.22005833136821248</v>
      </c>
      <c r="J80" s="67">
        <f t="shared" si="4"/>
        <v>1.5956029377346772E-2</v>
      </c>
      <c r="K80" s="100">
        <f t="shared" si="6"/>
        <v>1.0637352918231181E-2</v>
      </c>
      <c r="O80" s="96">
        <f>Amnt_Deposited!B75</f>
        <v>2061</v>
      </c>
      <c r="P80" s="99">
        <f>Amnt_Deposited!D75</f>
        <v>0</v>
      </c>
      <c r="Q80" s="284">
        <f>MCF!R79</f>
        <v>0.8</v>
      </c>
      <c r="R80" s="67">
        <f t="shared" si="13"/>
        <v>0</v>
      </c>
      <c r="S80" s="67">
        <f t="shared" si="7"/>
        <v>0</v>
      </c>
      <c r="T80" s="67">
        <f t="shared" si="8"/>
        <v>0</v>
      </c>
      <c r="U80" s="67">
        <f t="shared" si="9"/>
        <v>0.45466597390126556</v>
      </c>
      <c r="V80" s="67">
        <f t="shared" si="10"/>
        <v>3.2967002845757799E-2</v>
      </c>
      <c r="W80" s="100">
        <f t="shared" si="11"/>
        <v>2.1978001897171865E-2</v>
      </c>
    </row>
    <row r="81" spans="2:23">
      <c r="B81" s="96">
        <f>Amnt_Deposited!B76</f>
        <v>2062</v>
      </c>
      <c r="C81" s="99">
        <f>Amnt_Deposited!D76</f>
        <v>0</v>
      </c>
      <c r="D81" s="418">
        <f>Dry_Matter_Content!D68</f>
        <v>0.44</v>
      </c>
      <c r="E81" s="284">
        <f>MCF!R80</f>
        <v>0.8</v>
      </c>
      <c r="F81" s="67">
        <f t="shared" si="12"/>
        <v>0</v>
      </c>
      <c r="G81" s="67">
        <f t="shared" si="1"/>
        <v>0</v>
      </c>
      <c r="H81" s="67">
        <f t="shared" si="2"/>
        <v>0</v>
      </c>
      <c r="I81" s="67">
        <f t="shared" si="3"/>
        <v>0.20518102818653661</v>
      </c>
      <c r="J81" s="67">
        <f t="shared" si="4"/>
        <v>1.4877303181675886E-2</v>
      </c>
      <c r="K81" s="100">
        <f t="shared" si="6"/>
        <v>9.9182021211172561E-3</v>
      </c>
      <c r="O81" s="96">
        <f>Amnt_Deposited!B76</f>
        <v>2062</v>
      </c>
      <c r="P81" s="99">
        <f>Amnt_Deposited!D76</f>
        <v>0</v>
      </c>
      <c r="Q81" s="284">
        <f>MCF!R80</f>
        <v>0.8</v>
      </c>
      <c r="R81" s="67">
        <f t="shared" si="13"/>
        <v>0</v>
      </c>
      <c r="S81" s="67">
        <f t="shared" si="7"/>
        <v>0</v>
      </c>
      <c r="T81" s="67">
        <f t="shared" si="8"/>
        <v>0</v>
      </c>
      <c r="U81" s="67">
        <f t="shared" si="9"/>
        <v>0.4239277441870592</v>
      </c>
      <c r="V81" s="67">
        <f t="shared" si="10"/>
        <v>3.073822971420638E-2</v>
      </c>
      <c r="W81" s="100">
        <f t="shared" si="11"/>
        <v>2.0492153142804254E-2</v>
      </c>
    </row>
    <row r="82" spans="2:23">
      <c r="B82" s="96">
        <f>Amnt_Deposited!B77</f>
        <v>2063</v>
      </c>
      <c r="C82" s="99">
        <f>Amnt_Deposited!D77</f>
        <v>0</v>
      </c>
      <c r="D82" s="418">
        <f>Dry_Matter_Content!D69</f>
        <v>0.44</v>
      </c>
      <c r="E82" s="284">
        <f>MCF!R81</f>
        <v>0.8</v>
      </c>
      <c r="F82" s="67">
        <f t="shared" si="12"/>
        <v>0</v>
      </c>
      <c r="G82" s="67">
        <f t="shared" si="1"/>
        <v>0</v>
      </c>
      <c r="H82" s="67">
        <f t="shared" si="2"/>
        <v>0</v>
      </c>
      <c r="I82" s="67">
        <f t="shared" si="3"/>
        <v>0.19130952264307491</v>
      </c>
      <c r="J82" s="67">
        <f t="shared" si="4"/>
        <v>1.3871505543461697E-2</v>
      </c>
      <c r="K82" s="100">
        <f t="shared" si="6"/>
        <v>9.2476703623077978E-3</v>
      </c>
      <c r="O82" s="96">
        <f>Amnt_Deposited!B77</f>
        <v>2063</v>
      </c>
      <c r="P82" s="99">
        <f>Amnt_Deposited!D77</f>
        <v>0</v>
      </c>
      <c r="Q82" s="284">
        <f>MCF!R81</f>
        <v>0.8</v>
      </c>
      <c r="R82" s="67">
        <f t="shared" si="13"/>
        <v>0</v>
      </c>
      <c r="S82" s="67">
        <f t="shared" si="7"/>
        <v>0</v>
      </c>
      <c r="T82" s="67">
        <f t="shared" si="8"/>
        <v>0</v>
      </c>
      <c r="U82" s="67">
        <f t="shared" si="9"/>
        <v>0.39526760876668376</v>
      </c>
      <c r="V82" s="67">
        <f t="shared" si="10"/>
        <v>2.8660135420375415E-2</v>
      </c>
      <c r="W82" s="100">
        <f t="shared" si="11"/>
        <v>1.9106756946916943E-2</v>
      </c>
    </row>
    <row r="83" spans="2:23">
      <c r="B83" s="96">
        <f>Amnt_Deposited!B78</f>
        <v>2064</v>
      </c>
      <c r="C83" s="99">
        <f>Amnt_Deposited!D78</f>
        <v>0</v>
      </c>
      <c r="D83" s="418">
        <f>Dry_Matter_Content!D70</f>
        <v>0.44</v>
      </c>
      <c r="E83" s="284">
        <f>MCF!R82</f>
        <v>0.8</v>
      </c>
      <c r="F83" s="67">
        <f t="shared" ref="F83:F99" si="14">C83*D83*$K$6*DOCF*E83</f>
        <v>0</v>
      </c>
      <c r="G83" s="67">
        <f t="shared" ref="G83:G99" si="15">F83*$K$12</f>
        <v>0</v>
      </c>
      <c r="H83" s="67">
        <f t="shared" ref="H83:H99" si="16">F83*(1-$K$12)</f>
        <v>0</v>
      </c>
      <c r="I83" s="67">
        <f t="shared" ref="I83:I99" si="17">G83+I82*$K$10</f>
        <v>0.17837581660156013</v>
      </c>
      <c r="J83" s="67">
        <f t="shared" ref="J83:J99" si="18">I82*(1-$K$10)+H83</f>
        <v>1.293370604151479E-2</v>
      </c>
      <c r="K83" s="100">
        <f t="shared" si="6"/>
        <v>8.6224706943431925E-3</v>
      </c>
      <c r="O83" s="96">
        <f>Amnt_Deposited!B78</f>
        <v>2064</v>
      </c>
      <c r="P83" s="99">
        <f>Amnt_Deposited!D78</f>
        <v>0</v>
      </c>
      <c r="Q83" s="284">
        <f>MCF!R82</f>
        <v>0.8</v>
      </c>
      <c r="R83" s="67">
        <f t="shared" ref="R83:R99" si="19">P83*$W$6*DOCF*Q83</f>
        <v>0</v>
      </c>
      <c r="S83" s="67">
        <f t="shared" si="7"/>
        <v>0</v>
      </c>
      <c r="T83" s="67">
        <f t="shared" si="8"/>
        <v>0</v>
      </c>
      <c r="U83" s="67">
        <f t="shared" si="9"/>
        <v>0.36854507562305816</v>
      </c>
      <c r="V83" s="67">
        <f t="shared" si="10"/>
        <v>2.6722533143625601E-2</v>
      </c>
      <c r="W83" s="100">
        <f t="shared" si="11"/>
        <v>1.78150220957504E-2</v>
      </c>
    </row>
    <row r="84" spans="2:23">
      <c r="B84" s="96">
        <f>Amnt_Deposited!B79</f>
        <v>2065</v>
      </c>
      <c r="C84" s="99">
        <f>Amnt_Deposited!D79</f>
        <v>0</v>
      </c>
      <c r="D84" s="418">
        <f>Dry_Matter_Content!D71</f>
        <v>0.44</v>
      </c>
      <c r="E84" s="284">
        <f>MCF!R83</f>
        <v>0.8</v>
      </c>
      <c r="F84" s="67">
        <f t="shared" si="14"/>
        <v>0</v>
      </c>
      <c r="G84" s="67">
        <f t="shared" si="15"/>
        <v>0</v>
      </c>
      <c r="H84" s="67">
        <f t="shared" si="16"/>
        <v>0</v>
      </c>
      <c r="I84" s="67">
        <f t="shared" si="17"/>
        <v>0.16631650901997153</v>
      </c>
      <c r="J84" s="67">
        <f t="shared" si="18"/>
        <v>1.2059307581588616E-2</v>
      </c>
      <c r="K84" s="100">
        <f t="shared" si="6"/>
        <v>8.0395383877257427E-3</v>
      </c>
      <c r="O84" s="96">
        <f>Amnt_Deposited!B79</f>
        <v>2065</v>
      </c>
      <c r="P84" s="99">
        <f>Amnt_Deposited!D79</f>
        <v>0</v>
      </c>
      <c r="Q84" s="284">
        <f>MCF!R83</f>
        <v>0.8</v>
      </c>
      <c r="R84" s="67">
        <f t="shared" si="19"/>
        <v>0</v>
      </c>
      <c r="S84" s="67">
        <f t="shared" si="7"/>
        <v>0</v>
      </c>
      <c r="T84" s="67">
        <f t="shared" si="8"/>
        <v>0</v>
      </c>
      <c r="U84" s="67">
        <f t="shared" si="9"/>
        <v>0.34362915086770979</v>
      </c>
      <c r="V84" s="67">
        <f t="shared" si="10"/>
        <v>2.4915924755348384E-2</v>
      </c>
      <c r="W84" s="100">
        <f t="shared" si="11"/>
        <v>1.6610616503565587E-2</v>
      </c>
    </row>
    <row r="85" spans="2:23">
      <c r="B85" s="96">
        <f>Amnt_Deposited!B80</f>
        <v>2066</v>
      </c>
      <c r="C85" s="99">
        <f>Amnt_Deposited!D80</f>
        <v>0</v>
      </c>
      <c r="D85" s="418">
        <f>Dry_Matter_Content!D72</f>
        <v>0.44</v>
      </c>
      <c r="E85" s="284">
        <f>MCF!R84</f>
        <v>0.8</v>
      </c>
      <c r="F85" s="67">
        <f t="shared" si="14"/>
        <v>0</v>
      </c>
      <c r="G85" s="67">
        <f t="shared" si="15"/>
        <v>0</v>
      </c>
      <c r="H85" s="67">
        <f t="shared" si="16"/>
        <v>0</v>
      </c>
      <c r="I85" s="67">
        <f t="shared" si="17"/>
        <v>0.15507248515855335</v>
      </c>
      <c r="J85" s="67">
        <f t="shared" si="18"/>
        <v>1.1244023861418173E-2</v>
      </c>
      <c r="K85" s="100">
        <f t="shared" ref="K85:K99" si="20">J85*CH4_fraction*conv</f>
        <v>7.4960159076121156E-3</v>
      </c>
      <c r="O85" s="96">
        <f>Amnt_Deposited!B80</f>
        <v>2066</v>
      </c>
      <c r="P85" s="99">
        <f>Amnt_Deposited!D80</f>
        <v>0</v>
      </c>
      <c r="Q85" s="284">
        <f>MCF!R84</f>
        <v>0.8</v>
      </c>
      <c r="R85" s="67">
        <f t="shared" si="19"/>
        <v>0</v>
      </c>
      <c r="S85" s="67">
        <f t="shared" ref="S85:S98" si="21">R85*$W$12</f>
        <v>0</v>
      </c>
      <c r="T85" s="67">
        <f t="shared" ref="T85:T98" si="22">R85*(1-$W$12)</f>
        <v>0</v>
      </c>
      <c r="U85" s="67">
        <f t="shared" ref="U85:U98" si="23">S85+U84*$W$10</f>
        <v>0.32039769660858131</v>
      </c>
      <c r="V85" s="67">
        <f t="shared" ref="V85:V98" si="24">U84*(1-$W$10)+T85</f>
        <v>2.323145425912846E-2</v>
      </c>
      <c r="W85" s="100">
        <f t="shared" ref="W85:W99" si="25">V85*CH4_fraction*conv</f>
        <v>1.5487636172752306E-2</v>
      </c>
    </row>
    <row r="86" spans="2:23">
      <c r="B86" s="96">
        <f>Amnt_Deposited!B81</f>
        <v>2067</v>
      </c>
      <c r="C86" s="99">
        <f>Amnt_Deposited!D81</f>
        <v>0</v>
      </c>
      <c r="D86" s="418">
        <f>Dry_Matter_Content!D73</f>
        <v>0.44</v>
      </c>
      <c r="E86" s="284">
        <f>MCF!R85</f>
        <v>0.8</v>
      </c>
      <c r="F86" s="67">
        <f t="shared" si="14"/>
        <v>0</v>
      </c>
      <c r="G86" s="67">
        <f t="shared" si="15"/>
        <v>0</v>
      </c>
      <c r="H86" s="67">
        <f t="shared" si="16"/>
        <v>0</v>
      </c>
      <c r="I86" s="67">
        <f t="shared" si="17"/>
        <v>0.14458862679929202</v>
      </c>
      <c r="J86" s="67">
        <f t="shared" si="18"/>
        <v>1.0483858359261321E-2</v>
      </c>
      <c r="K86" s="100">
        <f t="shared" si="20"/>
        <v>6.9892389061742138E-3</v>
      </c>
      <c r="O86" s="96">
        <f>Amnt_Deposited!B81</f>
        <v>2067</v>
      </c>
      <c r="P86" s="99">
        <f>Amnt_Deposited!D81</f>
        <v>0</v>
      </c>
      <c r="Q86" s="284">
        <f>MCF!R85</f>
        <v>0.8</v>
      </c>
      <c r="R86" s="67">
        <f t="shared" si="19"/>
        <v>0</v>
      </c>
      <c r="S86" s="67">
        <f t="shared" si="21"/>
        <v>0</v>
      </c>
      <c r="T86" s="67">
        <f t="shared" si="22"/>
        <v>0</v>
      </c>
      <c r="U86" s="67">
        <f t="shared" si="23"/>
        <v>0.29873683222994224</v>
      </c>
      <c r="V86" s="67">
        <f t="shared" si="24"/>
        <v>2.1660864378639094E-2</v>
      </c>
      <c r="W86" s="100">
        <f t="shared" si="25"/>
        <v>1.4440576252426063E-2</v>
      </c>
    </row>
    <row r="87" spans="2:23">
      <c r="B87" s="96">
        <f>Amnt_Deposited!B82</f>
        <v>2068</v>
      </c>
      <c r="C87" s="99">
        <f>Amnt_Deposited!D82</f>
        <v>0</v>
      </c>
      <c r="D87" s="418">
        <f>Dry_Matter_Content!D74</f>
        <v>0.44</v>
      </c>
      <c r="E87" s="284">
        <f>MCF!R86</f>
        <v>0.8</v>
      </c>
      <c r="F87" s="67">
        <f t="shared" si="14"/>
        <v>0</v>
      </c>
      <c r="G87" s="67">
        <f t="shared" si="15"/>
        <v>0</v>
      </c>
      <c r="H87" s="67">
        <f t="shared" si="16"/>
        <v>0</v>
      </c>
      <c r="I87" s="67">
        <f t="shared" si="17"/>
        <v>0.13481354205634746</v>
      </c>
      <c r="J87" s="67">
        <f t="shared" si="18"/>
        <v>9.7750847429445703E-3</v>
      </c>
      <c r="K87" s="100">
        <f t="shared" si="20"/>
        <v>6.5167231619630466E-3</v>
      </c>
      <c r="O87" s="96">
        <f>Amnt_Deposited!B82</f>
        <v>2068</v>
      </c>
      <c r="P87" s="99">
        <f>Amnt_Deposited!D82</f>
        <v>0</v>
      </c>
      <c r="Q87" s="284">
        <f>MCF!R86</f>
        <v>0.8</v>
      </c>
      <c r="R87" s="67">
        <f t="shared" si="19"/>
        <v>0</v>
      </c>
      <c r="S87" s="67">
        <f t="shared" si="21"/>
        <v>0</v>
      </c>
      <c r="T87" s="67">
        <f t="shared" si="22"/>
        <v>0</v>
      </c>
      <c r="U87" s="67">
        <f t="shared" si="23"/>
        <v>0.27854037614947824</v>
      </c>
      <c r="V87" s="67">
        <f t="shared" si="24"/>
        <v>2.0196456080463991E-2</v>
      </c>
      <c r="W87" s="100">
        <f t="shared" si="25"/>
        <v>1.346430405364266E-2</v>
      </c>
    </row>
    <row r="88" spans="2:23">
      <c r="B88" s="96">
        <f>Amnt_Deposited!B83</f>
        <v>2069</v>
      </c>
      <c r="C88" s="99">
        <f>Amnt_Deposited!D83</f>
        <v>0</v>
      </c>
      <c r="D88" s="418">
        <f>Dry_Matter_Content!D75</f>
        <v>0.44</v>
      </c>
      <c r="E88" s="284">
        <f>MCF!R87</f>
        <v>0.8</v>
      </c>
      <c r="F88" s="67">
        <f t="shared" si="14"/>
        <v>0</v>
      </c>
      <c r="G88" s="67">
        <f t="shared" si="15"/>
        <v>0</v>
      </c>
      <c r="H88" s="67">
        <f t="shared" si="16"/>
        <v>0</v>
      </c>
      <c r="I88" s="67">
        <f t="shared" si="17"/>
        <v>0.12569931345296903</v>
      </c>
      <c r="J88" s="67">
        <f t="shared" si="18"/>
        <v>9.114228603378443E-3</v>
      </c>
      <c r="K88" s="100">
        <f t="shared" si="20"/>
        <v>6.0761524022522953E-3</v>
      </c>
      <c r="O88" s="96">
        <f>Amnt_Deposited!B83</f>
        <v>2069</v>
      </c>
      <c r="P88" s="99">
        <f>Amnt_Deposited!D83</f>
        <v>0</v>
      </c>
      <c r="Q88" s="284">
        <f>MCF!R87</f>
        <v>0.8</v>
      </c>
      <c r="R88" s="67">
        <f t="shared" si="19"/>
        <v>0</v>
      </c>
      <c r="S88" s="67">
        <f t="shared" si="21"/>
        <v>0</v>
      </c>
      <c r="T88" s="67">
        <f t="shared" si="22"/>
        <v>0</v>
      </c>
      <c r="U88" s="67">
        <f t="shared" si="23"/>
        <v>0.25970932531605173</v>
      </c>
      <c r="V88" s="67">
        <f t="shared" si="24"/>
        <v>1.8831050833426535E-2</v>
      </c>
      <c r="W88" s="100">
        <f t="shared" si="25"/>
        <v>1.2554033888951023E-2</v>
      </c>
    </row>
    <row r="89" spans="2:23">
      <c r="B89" s="96">
        <f>Amnt_Deposited!B84</f>
        <v>2070</v>
      </c>
      <c r="C89" s="99">
        <f>Amnt_Deposited!D84</f>
        <v>0</v>
      </c>
      <c r="D89" s="418">
        <f>Dry_Matter_Content!D76</f>
        <v>0.44</v>
      </c>
      <c r="E89" s="284">
        <f>MCF!R88</f>
        <v>0.8</v>
      </c>
      <c r="F89" s="67">
        <f t="shared" si="14"/>
        <v>0</v>
      </c>
      <c r="G89" s="67">
        <f t="shared" si="15"/>
        <v>0</v>
      </c>
      <c r="H89" s="67">
        <f t="shared" si="16"/>
        <v>0</v>
      </c>
      <c r="I89" s="67">
        <f t="shared" si="17"/>
        <v>0.11720126302996894</v>
      </c>
      <c r="J89" s="67">
        <f t="shared" si="18"/>
        <v>8.4980504230000829E-3</v>
      </c>
      <c r="K89" s="100">
        <f t="shared" si="20"/>
        <v>5.6653669486667214E-3</v>
      </c>
      <c r="O89" s="96">
        <f>Amnt_Deposited!B84</f>
        <v>2070</v>
      </c>
      <c r="P89" s="99">
        <f>Amnt_Deposited!D84</f>
        <v>0</v>
      </c>
      <c r="Q89" s="284">
        <f>MCF!R88</f>
        <v>0.8</v>
      </c>
      <c r="R89" s="67">
        <f t="shared" si="19"/>
        <v>0</v>
      </c>
      <c r="S89" s="67">
        <f t="shared" si="21"/>
        <v>0</v>
      </c>
      <c r="T89" s="67">
        <f t="shared" si="22"/>
        <v>0</v>
      </c>
      <c r="U89" s="67">
        <f t="shared" si="23"/>
        <v>0.24215136989663008</v>
      </c>
      <c r="V89" s="67">
        <f t="shared" si="24"/>
        <v>1.7557955419421661E-2</v>
      </c>
      <c r="W89" s="100">
        <f t="shared" si="25"/>
        <v>1.1705303612947773E-2</v>
      </c>
    </row>
    <row r="90" spans="2:23">
      <c r="B90" s="96">
        <f>Amnt_Deposited!B85</f>
        <v>2071</v>
      </c>
      <c r="C90" s="99">
        <f>Amnt_Deposited!D85</f>
        <v>0</v>
      </c>
      <c r="D90" s="418">
        <f>Dry_Matter_Content!D77</f>
        <v>0.44</v>
      </c>
      <c r="E90" s="284">
        <f>MCF!R89</f>
        <v>0.8</v>
      </c>
      <c r="F90" s="67">
        <f t="shared" si="14"/>
        <v>0</v>
      </c>
      <c r="G90" s="67">
        <f t="shared" si="15"/>
        <v>0</v>
      </c>
      <c r="H90" s="67">
        <f t="shared" si="16"/>
        <v>0</v>
      </c>
      <c r="I90" s="67">
        <f t="shared" si="17"/>
        <v>0.10927773333431454</v>
      </c>
      <c r="J90" s="67">
        <f t="shared" si="18"/>
        <v>7.9235296956544077E-3</v>
      </c>
      <c r="K90" s="100">
        <f t="shared" si="20"/>
        <v>5.2823531304362712E-3</v>
      </c>
      <c r="O90" s="96">
        <f>Amnt_Deposited!B85</f>
        <v>2071</v>
      </c>
      <c r="P90" s="99">
        <f>Amnt_Deposited!D85</f>
        <v>0</v>
      </c>
      <c r="Q90" s="284">
        <f>MCF!R89</f>
        <v>0.8</v>
      </c>
      <c r="R90" s="67">
        <f t="shared" si="19"/>
        <v>0</v>
      </c>
      <c r="S90" s="67">
        <f t="shared" si="21"/>
        <v>0</v>
      </c>
      <c r="T90" s="67">
        <f t="shared" si="22"/>
        <v>0</v>
      </c>
      <c r="U90" s="67">
        <f t="shared" si="23"/>
        <v>0.22578044077337717</v>
      </c>
      <c r="V90" s="67">
        <f t="shared" si="24"/>
        <v>1.6370929123252911E-2</v>
      </c>
      <c r="W90" s="100">
        <f t="shared" si="25"/>
        <v>1.0913952748835273E-2</v>
      </c>
    </row>
    <row r="91" spans="2:23">
      <c r="B91" s="96">
        <f>Amnt_Deposited!B86</f>
        <v>2072</v>
      </c>
      <c r="C91" s="99">
        <f>Amnt_Deposited!D86</f>
        <v>0</v>
      </c>
      <c r="D91" s="418">
        <f>Dry_Matter_Content!D78</f>
        <v>0.44</v>
      </c>
      <c r="E91" s="284">
        <f>MCF!R90</f>
        <v>0.8</v>
      </c>
      <c r="F91" s="67">
        <f t="shared" si="14"/>
        <v>0</v>
      </c>
      <c r="G91" s="67">
        <f t="shared" si="15"/>
        <v>0</v>
      </c>
      <c r="H91" s="67">
        <f t="shared" si="16"/>
        <v>0</v>
      </c>
      <c r="I91" s="67">
        <f t="shared" si="17"/>
        <v>0.10188988321424511</v>
      </c>
      <c r="J91" s="67">
        <f t="shared" si="18"/>
        <v>7.387850120069428E-3</v>
      </c>
      <c r="K91" s="100">
        <f t="shared" si="20"/>
        <v>4.9252334133796181E-3</v>
      </c>
      <c r="O91" s="96">
        <f>Amnt_Deposited!B86</f>
        <v>2072</v>
      </c>
      <c r="P91" s="99">
        <f>Amnt_Deposited!D86</f>
        <v>0</v>
      </c>
      <c r="Q91" s="284">
        <f>MCF!R90</f>
        <v>0.8</v>
      </c>
      <c r="R91" s="67">
        <f t="shared" si="19"/>
        <v>0</v>
      </c>
      <c r="S91" s="67">
        <f t="shared" si="21"/>
        <v>0</v>
      </c>
      <c r="T91" s="67">
        <f t="shared" si="22"/>
        <v>0</v>
      </c>
      <c r="U91" s="67">
        <f t="shared" si="23"/>
        <v>0.21051628763273786</v>
      </c>
      <c r="V91" s="67">
        <f t="shared" si="24"/>
        <v>1.5264153140639317E-2</v>
      </c>
      <c r="W91" s="100">
        <f t="shared" si="25"/>
        <v>1.0176102093759545E-2</v>
      </c>
    </row>
    <row r="92" spans="2:23">
      <c r="B92" s="96">
        <f>Amnt_Deposited!B87</f>
        <v>2073</v>
      </c>
      <c r="C92" s="99">
        <f>Amnt_Deposited!D87</f>
        <v>0</v>
      </c>
      <c r="D92" s="418">
        <f>Dry_Matter_Content!D79</f>
        <v>0.44</v>
      </c>
      <c r="E92" s="284">
        <f>MCF!R91</f>
        <v>0.8</v>
      </c>
      <c r="F92" s="67">
        <f t="shared" si="14"/>
        <v>0</v>
      </c>
      <c r="G92" s="67">
        <f t="shared" si="15"/>
        <v>0</v>
      </c>
      <c r="H92" s="67">
        <f t="shared" si="16"/>
        <v>0</v>
      </c>
      <c r="I92" s="67">
        <f t="shared" si="17"/>
        <v>9.5001497419900952E-2</v>
      </c>
      <c r="J92" s="67">
        <f t="shared" si="18"/>
        <v>6.8883857943441524E-3</v>
      </c>
      <c r="K92" s="100">
        <f t="shared" si="20"/>
        <v>4.5922571962294344E-3</v>
      </c>
      <c r="O92" s="96">
        <f>Amnt_Deposited!B87</f>
        <v>2073</v>
      </c>
      <c r="P92" s="99">
        <f>Amnt_Deposited!D87</f>
        <v>0</v>
      </c>
      <c r="Q92" s="284">
        <f>MCF!R91</f>
        <v>0.8</v>
      </c>
      <c r="R92" s="67">
        <f t="shared" si="19"/>
        <v>0</v>
      </c>
      <c r="S92" s="67">
        <f t="shared" si="21"/>
        <v>0</v>
      </c>
      <c r="T92" s="67">
        <f t="shared" si="22"/>
        <v>0</v>
      </c>
      <c r="U92" s="67">
        <f t="shared" si="23"/>
        <v>0.19628408557830779</v>
      </c>
      <c r="V92" s="67">
        <f t="shared" si="24"/>
        <v>1.4232202054430069E-2</v>
      </c>
      <c r="W92" s="100">
        <f t="shared" si="25"/>
        <v>9.4881347029533783E-3</v>
      </c>
    </row>
    <row r="93" spans="2:23">
      <c r="B93" s="96">
        <f>Amnt_Deposited!B88</f>
        <v>2074</v>
      </c>
      <c r="C93" s="99">
        <f>Amnt_Deposited!D88</f>
        <v>0</v>
      </c>
      <c r="D93" s="418">
        <f>Dry_Matter_Content!D80</f>
        <v>0.44</v>
      </c>
      <c r="E93" s="284">
        <f>MCF!R92</f>
        <v>0.8</v>
      </c>
      <c r="F93" s="67">
        <f t="shared" si="14"/>
        <v>0</v>
      </c>
      <c r="G93" s="67">
        <f t="shared" si="15"/>
        <v>0</v>
      </c>
      <c r="H93" s="67">
        <f t="shared" si="16"/>
        <v>0</v>
      </c>
      <c r="I93" s="67">
        <f t="shared" si="17"/>
        <v>8.8578809076126544E-2</v>
      </c>
      <c r="J93" s="67">
        <f t="shared" si="18"/>
        <v>6.4226883437744145E-3</v>
      </c>
      <c r="K93" s="100">
        <f t="shared" si="20"/>
        <v>4.281792229182943E-3</v>
      </c>
      <c r="O93" s="96">
        <f>Amnt_Deposited!B88</f>
        <v>2074</v>
      </c>
      <c r="P93" s="99">
        <f>Amnt_Deposited!D88</f>
        <v>0</v>
      </c>
      <c r="Q93" s="284">
        <f>MCF!R92</f>
        <v>0.8</v>
      </c>
      <c r="R93" s="67">
        <f t="shared" si="19"/>
        <v>0</v>
      </c>
      <c r="S93" s="67">
        <f t="shared" si="21"/>
        <v>0</v>
      </c>
      <c r="T93" s="67">
        <f t="shared" si="22"/>
        <v>0</v>
      </c>
      <c r="U93" s="67">
        <f t="shared" si="23"/>
        <v>0.18301406833910444</v>
      </c>
      <c r="V93" s="67">
        <f t="shared" si="24"/>
        <v>1.3270017239203338E-2</v>
      </c>
      <c r="W93" s="100">
        <f t="shared" si="25"/>
        <v>8.8466781594688914E-3</v>
      </c>
    </row>
    <row r="94" spans="2:23">
      <c r="B94" s="96">
        <f>Amnt_Deposited!B89</f>
        <v>2075</v>
      </c>
      <c r="C94" s="99">
        <f>Amnt_Deposited!D89</f>
        <v>0</v>
      </c>
      <c r="D94" s="418">
        <f>Dry_Matter_Content!D81</f>
        <v>0.44</v>
      </c>
      <c r="E94" s="284">
        <f>MCF!R93</f>
        <v>0.8</v>
      </c>
      <c r="F94" s="67">
        <f t="shared" si="14"/>
        <v>0</v>
      </c>
      <c r="G94" s="67">
        <f t="shared" si="15"/>
        <v>0</v>
      </c>
      <c r="H94" s="67">
        <f t="shared" si="16"/>
        <v>0</v>
      </c>
      <c r="I94" s="67">
        <f t="shared" si="17"/>
        <v>8.2590334157209302E-2</v>
      </c>
      <c r="J94" s="67">
        <f t="shared" si="18"/>
        <v>5.9884749189172345E-3</v>
      </c>
      <c r="K94" s="100">
        <f t="shared" si="20"/>
        <v>3.9923166126114894E-3</v>
      </c>
      <c r="O94" s="96">
        <f>Amnt_Deposited!B89</f>
        <v>2075</v>
      </c>
      <c r="P94" s="99">
        <f>Amnt_Deposited!D89</f>
        <v>0</v>
      </c>
      <c r="Q94" s="284">
        <f>MCF!R93</f>
        <v>0.8</v>
      </c>
      <c r="R94" s="67">
        <f t="shared" si="19"/>
        <v>0</v>
      </c>
      <c r="S94" s="67">
        <f t="shared" si="21"/>
        <v>0</v>
      </c>
      <c r="T94" s="67">
        <f t="shared" si="22"/>
        <v>0</v>
      </c>
      <c r="U94" s="67">
        <f t="shared" si="23"/>
        <v>0.17064118627522584</v>
      </c>
      <c r="V94" s="67">
        <f t="shared" si="24"/>
        <v>1.2372882063878585E-2</v>
      </c>
      <c r="W94" s="100">
        <f t="shared" si="25"/>
        <v>8.2485880425857225E-3</v>
      </c>
    </row>
    <row r="95" spans="2:23">
      <c r="B95" s="96">
        <f>Amnt_Deposited!B90</f>
        <v>2076</v>
      </c>
      <c r="C95" s="99">
        <f>Amnt_Deposited!D90</f>
        <v>0</v>
      </c>
      <c r="D95" s="418">
        <f>Dry_Matter_Content!D82</f>
        <v>0.44</v>
      </c>
      <c r="E95" s="284">
        <f>MCF!R94</f>
        <v>0.8</v>
      </c>
      <c r="F95" s="67">
        <f t="shared" si="14"/>
        <v>0</v>
      </c>
      <c r="G95" s="67">
        <f t="shared" si="15"/>
        <v>0</v>
      </c>
      <c r="H95" s="67">
        <f t="shared" si="16"/>
        <v>0</v>
      </c>
      <c r="I95" s="67">
        <f t="shared" si="17"/>
        <v>7.7006717152149101E-2</v>
      </c>
      <c r="J95" s="67">
        <f t="shared" si="18"/>
        <v>5.5836170050602039E-3</v>
      </c>
      <c r="K95" s="100">
        <f t="shared" si="20"/>
        <v>3.7224113367068023E-3</v>
      </c>
      <c r="O95" s="96">
        <f>Amnt_Deposited!B90</f>
        <v>2076</v>
      </c>
      <c r="P95" s="99">
        <f>Amnt_Deposited!D90</f>
        <v>0</v>
      </c>
      <c r="Q95" s="284">
        <f>MCF!R94</f>
        <v>0.8</v>
      </c>
      <c r="R95" s="67">
        <f t="shared" si="19"/>
        <v>0</v>
      </c>
      <c r="S95" s="67">
        <f t="shared" si="21"/>
        <v>0</v>
      </c>
      <c r="T95" s="67">
        <f t="shared" si="22"/>
        <v>0</v>
      </c>
      <c r="U95" s="67">
        <f t="shared" si="23"/>
        <v>0.15910478750444029</v>
      </c>
      <c r="V95" s="67">
        <f t="shared" si="24"/>
        <v>1.1536398770785546E-2</v>
      </c>
      <c r="W95" s="100">
        <f t="shared" si="25"/>
        <v>7.6909325138570309E-3</v>
      </c>
    </row>
    <row r="96" spans="2:23">
      <c r="B96" s="96">
        <f>Amnt_Deposited!B91</f>
        <v>2077</v>
      </c>
      <c r="C96" s="99">
        <f>Amnt_Deposited!D91</f>
        <v>0</v>
      </c>
      <c r="D96" s="418">
        <f>Dry_Matter_Content!D83</f>
        <v>0.44</v>
      </c>
      <c r="E96" s="284">
        <f>MCF!R95</f>
        <v>0.8</v>
      </c>
      <c r="F96" s="67">
        <f t="shared" si="14"/>
        <v>0</v>
      </c>
      <c r="G96" s="67">
        <f t="shared" si="15"/>
        <v>0</v>
      </c>
      <c r="H96" s="67">
        <f t="shared" si="16"/>
        <v>0</v>
      </c>
      <c r="I96" s="67">
        <f t="shared" si="17"/>
        <v>7.1800587163909205E-2</v>
      </c>
      <c r="J96" s="67">
        <f t="shared" si="18"/>
        <v>5.2061299882398939E-3</v>
      </c>
      <c r="K96" s="100">
        <f t="shared" si="20"/>
        <v>3.4707533254932626E-3</v>
      </c>
      <c r="O96" s="96">
        <f>Amnt_Deposited!B91</f>
        <v>2077</v>
      </c>
      <c r="P96" s="99">
        <f>Amnt_Deposited!D91</f>
        <v>0</v>
      </c>
      <c r="Q96" s="284">
        <f>MCF!R95</f>
        <v>0.8</v>
      </c>
      <c r="R96" s="67">
        <f t="shared" si="19"/>
        <v>0</v>
      </c>
      <c r="S96" s="67">
        <f t="shared" si="21"/>
        <v>0</v>
      </c>
      <c r="T96" s="67">
        <f t="shared" si="22"/>
        <v>0</v>
      </c>
      <c r="U96" s="67">
        <f t="shared" si="23"/>
        <v>0.14834832058658928</v>
      </c>
      <c r="V96" s="67">
        <f t="shared" si="24"/>
        <v>1.0756466917851022E-2</v>
      </c>
      <c r="W96" s="100">
        <f t="shared" si="25"/>
        <v>7.1709779452340146E-3</v>
      </c>
    </row>
    <row r="97" spans="2:23">
      <c r="B97" s="96">
        <f>Amnt_Deposited!B92</f>
        <v>2078</v>
      </c>
      <c r="C97" s="99">
        <f>Amnt_Deposited!D92</f>
        <v>0</v>
      </c>
      <c r="D97" s="418">
        <f>Dry_Matter_Content!D84</f>
        <v>0.44</v>
      </c>
      <c r="E97" s="284">
        <f>MCF!R96</f>
        <v>0.8</v>
      </c>
      <c r="F97" s="67">
        <f t="shared" si="14"/>
        <v>0</v>
      </c>
      <c r="G97" s="67">
        <f t="shared" si="15"/>
        <v>0</v>
      </c>
      <c r="H97" s="67">
        <f t="shared" si="16"/>
        <v>0</v>
      </c>
      <c r="I97" s="67">
        <f t="shared" si="17"/>
        <v>6.6946423737247296E-2</v>
      </c>
      <c r="J97" s="67">
        <f t="shared" si="18"/>
        <v>4.8541634266619045E-3</v>
      </c>
      <c r="K97" s="100">
        <f t="shared" si="20"/>
        <v>3.236108951107936E-3</v>
      </c>
      <c r="O97" s="96">
        <f>Amnt_Deposited!B92</f>
        <v>2078</v>
      </c>
      <c r="P97" s="99">
        <f>Amnt_Deposited!D92</f>
        <v>0</v>
      </c>
      <c r="Q97" s="284">
        <f>MCF!R96</f>
        <v>0.8</v>
      </c>
      <c r="R97" s="67">
        <f t="shared" si="19"/>
        <v>0</v>
      </c>
      <c r="S97" s="67">
        <f t="shared" si="21"/>
        <v>0</v>
      </c>
      <c r="T97" s="67">
        <f t="shared" si="22"/>
        <v>0</v>
      </c>
      <c r="U97" s="67">
        <f t="shared" si="23"/>
        <v>0.13831905730836222</v>
      </c>
      <c r="V97" s="67">
        <f t="shared" si="24"/>
        <v>1.0029263278227077E-2</v>
      </c>
      <c r="W97" s="100">
        <f t="shared" si="25"/>
        <v>6.686175518818051E-3</v>
      </c>
    </row>
    <row r="98" spans="2:23">
      <c r="B98" s="96">
        <f>Amnt_Deposited!B93</f>
        <v>2079</v>
      </c>
      <c r="C98" s="99">
        <f>Amnt_Deposited!D93</f>
        <v>0</v>
      </c>
      <c r="D98" s="418">
        <f>Dry_Matter_Content!D85</f>
        <v>0.44</v>
      </c>
      <c r="E98" s="284">
        <f>MCF!R97</f>
        <v>0.8</v>
      </c>
      <c r="F98" s="67">
        <f t="shared" si="14"/>
        <v>0</v>
      </c>
      <c r="G98" s="67">
        <f t="shared" si="15"/>
        <v>0</v>
      </c>
      <c r="H98" s="67">
        <f t="shared" si="16"/>
        <v>0</v>
      </c>
      <c r="I98" s="67">
        <f t="shared" si="17"/>
        <v>6.2420431757414255E-2</v>
      </c>
      <c r="J98" s="67">
        <f t="shared" si="18"/>
        <v>4.5259919798330403E-3</v>
      </c>
      <c r="K98" s="100">
        <f t="shared" si="20"/>
        <v>3.0173279865553602E-3</v>
      </c>
      <c r="O98" s="96">
        <f>Amnt_Deposited!B93</f>
        <v>2079</v>
      </c>
      <c r="P98" s="99">
        <f>Amnt_Deposited!D93</f>
        <v>0</v>
      </c>
      <c r="Q98" s="284">
        <f>MCF!R97</f>
        <v>0.8</v>
      </c>
      <c r="R98" s="67">
        <f t="shared" si="19"/>
        <v>0</v>
      </c>
      <c r="S98" s="67">
        <f t="shared" si="21"/>
        <v>0</v>
      </c>
      <c r="T98" s="67">
        <f t="shared" si="22"/>
        <v>0</v>
      </c>
      <c r="U98" s="67">
        <f t="shared" si="23"/>
        <v>0.12896783420953362</v>
      </c>
      <c r="V98" s="67">
        <f t="shared" si="24"/>
        <v>9.3512230988285986E-3</v>
      </c>
      <c r="W98" s="100">
        <f t="shared" si="25"/>
        <v>6.2341487325523991E-3</v>
      </c>
    </row>
    <row r="99" spans="2:23" ht="13.5" thickBot="1">
      <c r="B99" s="97">
        <f>Amnt_Deposited!B94</f>
        <v>2080</v>
      </c>
      <c r="C99" s="101">
        <f>Amnt_Deposited!D94</f>
        <v>0</v>
      </c>
      <c r="D99" s="419">
        <f>Dry_Matter_Content!D86</f>
        <v>0.44</v>
      </c>
      <c r="E99" s="285">
        <f>MCF!R98</f>
        <v>0.8</v>
      </c>
      <c r="F99" s="68">
        <f t="shared" si="14"/>
        <v>0</v>
      </c>
      <c r="G99" s="68">
        <f t="shared" si="15"/>
        <v>0</v>
      </c>
      <c r="H99" s="68">
        <f t="shared" si="16"/>
        <v>0</v>
      </c>
      <c r="I99" s="68">
        <f t="shared" si="17"/>
        <v>5.8200424806474041E-2</v>
      </c>
      <c r="J99" s="68">
        <f t="shared" si="18"/>
        <v>4.2200069509402138E-3</v>
      </c>
      <c r="K99" s="102">
        <f t="shared" si="20"/>
        <v>2.8133379672934757E-3</v>
      </c>
      <c r="O99" s="97">
        <f>Amnt_Deposited!B94</f>
        <v>2080</v>
      </c>
      <c r="P99" s="101">
        <f>Amnt_Deposited!D94</f>
        <v>0</v>
      </c>
      <c r="Q99" s="285">
        <f>MCF!R98</f>
        <v>0.8</v>
      </c>
      <c r="R99" s="68">
        <f t="shared" si="19"/>
        <v>0</v>
      </c>
      <c r="S99" s="68">
        <f>R99*$W$12</f>
        <v>0</v>
      </c>
      <c r="T99" s="68">
        <f>R99*(1-$W$12)</f>
        <v>0</v>
      </c>
      <c r="U99" s="68">
        <f>S99+U98*$W$10</f>
        <v>0.12024881158362408</v>
      </c>
      <c r="V99" s="68">
        <f>U98*(1-$W$10)+T99</f>
        <v>8.7190226259095342E-3</v>
      </c>
      <c r="W99" s="102">
        <f t="shared" si="25"/>
        <v>5.8126817506063558E-3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2.1308382849600003</v>
      </c>
      <c r="D19" s="416">
        <f>Dry_Matter_Content!E6</f>
        <v>0.44</v>
      </c>
      <c r="E19" s="283">
        <f>MCF!R18</f>
        <v>0.8</v>
      </c>
      <c r="F19" s="130">
        <f t="shared" ref="F19:F82" si="0">C19*D19*$K$6*DOCF*E19</f>
        <v>0.22501652289177604</v>
      </c>
      <c r="G19" s="65">
        <f t="shared" ref="G19:G82" si="1">F19*$K$12</f>
        <v>0.22501652289177604</v>
      </c>
      <c r="H19" s="65">
        <f t="shared" ref="H19:H82" si="2">F19*(1-$K$12)</f>
        <v>0</v>
      </c>
      <c r="I19" s="65">
        <f t="shared" ref="I19:I82" si="3">G19+I18*$K$10</f>
        <v>0.22501652289177604</v>
      </c>
      <c r="J19" s="65">
        <f t="shared" ref="J19:J82" si="4">I18*(1-$K$10)+H19</f>
        <v>0</v>
      </c>
      <c r="K19" s="66">
        <f>J19*CH4_fraction*conv</f>
        <v>0</v>
      </c>
      <c r="O19" s="95">
        <f>Amnt_Deposited!B14</f>
        <v>2000</v>
      </c>
      <c r="P19" s="98">
        <f>Amnt_Deposited!E14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2.17485302562</v>
      </c>
      <c r="D20" s="418">
        <f>Dry_Matter_Content!E7</f>
        <v>0.44</v>
      </c>
      <c r="E20" s="284">
        <f>MCF!R19</f>
        <v>0.8</v>
      </c>
      <c r="F20" s="67">
        <f t="shared" si="0"/>
        <v>0.229664479505472</v>
      </c>
      <c r="G20" s="67">
        <f t="shared" si="1"/>
        <v>0.229664479505472</v>
      </c>
      <c r="H20" s="67">
        <f t="shared" si="2"/>
        <v>0</v>
      </c>
      <c r="I20" s="67">
        <f t="shared" si="3"/>
        <v>0.41950300302211818</v>
      </c>
      <c r="J20" s="67">
        <f t="shared" si="4"/>
        <v>3.5177999375129831E-2</v>
      </c>
      <c r="K20" s="100">
        <f>J20*CH4_fraction*conv</f>
        <v>2.3451999583419886E-2</v>
      </c>
      <c r="M20" s="393"/>
      <c r="O20" s="96">
        <f>Amnt_Deposited!B15</f>
        <v>2001</v>
      </c>
      <c r="P20" s="99">
        <f>Amnt_Deposited!E15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1.3513121788320004</v>
      </c>
      <c r="D21" s="418">
        <f>Dry_Matter_Content!E8</f>
        <v>0.44</v>
      </c>
      <c r="E21" s="284">
        <f>MCF!R20</f>
        <v>0.8</v>
      </c>
      <c r="F21" s="67">
        <f t="shared" si="0"/>
        <v>0.14269856608465925</v>
      </c>
      <c r="G21" s="67">
        <f t="shared" si="1"/>
        <v>0.14269856608465925</v>
      </c>
      <c r="H21" s="67">
        <f t="shared" si="2"/>
        <v>0</v>
      </c>
      <c r="I21" s="67">
        <f t="shared" si="3"/>
        <v>0.49661849019094678</v>
      </c>
      <c r="J21" s="67">
        <f t="shared" si="4"/>
        <v>6.558307891583065E-2</v>
      </c>
      <c r="K21" s="100">
        <f t="shared" ref="K21:K84" si="6">J21*CH4_fraction*conv</f>
        <v>4.3722052610553765E-2</v>
      </c>
      <c r="O21" s="96">
        <f>Amnt_Deposited!B16</f>
        <v>2002</v>
      </c>
      <c r="P21" s="99">
        <f>Amnt_Deposited!E16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1.3744765762200002</v>
      </c>
      <c r="D22" s="418">
        <f>Dry_Matter_Content!E9</f>
        <v>0.44</v>
      </c>
      <c r="E22" s="284">
        <f>MCF!R21</f>
        <v>0.8</v>
      </c>
      <c r="F22" s="67">
        <f t="shared" si="0"/>
        <v>0.14514472644883203</v>
      </c>
      <c r="G22" s="67">
        <f t="shared" si="1"/>
        <v>0.14514472644883203</v>
      </c>
      <c r="H22" s="67">
        <f t="shared" si="2"/>
        <v>0</v>
      </c>
      <c r="I22" s="67">
        <f t="shared" si="3"/>
        <v>0.5641242738941501</v>
      </c>
      <c r="J22" s="67">
        <f t="shared" si="4"/>
        <v>7.7638942745628686E-2</v>
      </c>
      <c r="K22" s="100">
        <f t="shared" si="6"/>
        <v>5.1759295163752453E-2</v>
      </c>
      <c r="N22" s="258"/>
      <c r="O22" s="96">
        <f>Amnt_Deposited!B17</f>
        <v>2003</v>
      </c>
      <c r="P22" s="99">
        <f>Amnt_Deposited!E17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1.3659519507479998</v>
      </c>
      <c r="D23" s="418">
        <f>Dry_Matter_Content!E10</f>
        <v>0.44</v>
      </c>
      <c r="E23" s="284">
        <f>MCF!R22</f>
        <v>0.8</v>
      </c>
      <c r="F23" s="67">
        <f t="shared" si="0"/>
        <v>0.14424452599898879</v>
      </c>
      <c r="G23" s="67">
        <f t="shared" si="1"/>
        <v>0.14424452599898879</v>
      </c>
      <c r="H23" s="67">
        <f t="shared" si="2"/>
        <v>0</v>
      </c>
      <c r="I23" s="67">
        <f t="shared" si="3"/>
        <v>0.62017632807146506</v>
      </c>
      <c r="J23" s="67">
        <f t="shared" si="4"/>
        <v>8.8192471821673835E-2</v>
      </c>
      <c r="K23" s="100">
        <f t="shared" si="6"/>
        <v>5.8794981214449218E-2</v>
      </c>
      <c r="N23" s="258"/>
      <c r="O23" s="96">
        <f>Amnt_Deposited!B18</f>
        <v>2004</v>
      </c>
      <c r="P23" s="99">
        <f>Amnt_Deposited!E18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1.409569087608</v>
      </c>
      <c r="D24" s="418">
        <f>Dry_Matter_Content!E11</f>
        <v>0.44</v>
      </c>
      <c r="E24" s="284">
        <f>MCF!R23</f>
        <v>0.8</v>
      </c>
      <c r="F24" s="67">
        <f t="shared" si="0"/>
        <v>0.14885049565140482</v>
      </c>
      <c r="G24" s="67">
        <f t="shared" si="1"/>
        <v>0.14885049565140482</v>
      </c>
      <c r="H24" s="67">
        <f t="shared" si="2"/>
        <v>0</v>
      </c>
      <c r="I24" s="67">
        <f t="shared" si="3"/>
        <v>0.67207144373123606</v>
      </c>
      <c r="J24" s="67">
        <f t="shared" si="4"/>
        <v>9.6955379991633797E-2</v>
      </c>
      <c r="K24" s="100">
        <f t="shared" si="6"/>
        <v>6.4636919994422531E-2</v>
      </c>
      <c r="N24" s="258"/>
      <c r="O24" s="96">
        <f>Amnt_Deposited!B19</f>
        <v>2005</v>
      </c>
      <c r="P24" s="99">
        <f>Amnt_Deposited!E19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1.4246144154</v>
      </c>
      <c r="D25" s="418">
        <f>Dry_Matter_Content!E12</f>
        <v>0.44</v>
      </c>
      <c r="E25" s="284">
        <f>MCF!R24</f>
        <v>0.8</v>
      </c>
      <c r="F25" s="67">
        <f t="shared" si="0"/>
        <v>0.15043928226624001</v>
      </c>
      <c r="G25" s="67">
        <f t="shared" si="1"/>
        <v>0.15043928226624001</v>
      </c>
      <c r="H25" s="67">
        <f t="shared" si="2"/>
        <v>0</v>
      </c>
      <c r="I25" s="67">
        <f t="shared" si="3"/>
        <v>0.71744231358142008</v>
      </c>
      <c r="J25" s="67">
        <f t="shared" si="4"/>
        <v>0.10506841241605598</v>
      </c>
      <c r="K25" s="100">
        <f t="shared" si="6"/>
        <v>7.004560827737065E-2</v>
      </c>
      <c r="N25" s="258"/>
      <c r="O25" s="96">
        <f>Amnt_Deposited!B20</f>
        <v>2006</v>
      </c>
      <c r="P25" s="99">
        <f>Amnt_Deposited!E20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1.4392144269359999</v>
      </c>
      <c r="D26" s="418">
        <f>Dry_Matter_Content!E13</f>
        <v>0.44</v>
      </c>
      <c r="E26" s="284">
        <f>MCF!R25</f>
        <v>0.8</v>
      </c>
      <c r="F26" s="67">
        <f t="shared" si="0"/>
        <v>0.15198104348444161</v>
      </c>
      <c r="G26" s="67">
        <f t="shared" si="1"/>
        <v>0.15198104348444161</v>
      </c>
      <c r="H26" s="67">
        <f t="shared" si="2"/>
        <v>0</v>
      </c>
      <c r="I26" s="67">
        <f t="shared" si="3"/>
        <v>0.75726188139059558</v>
      </c>
      <c r="J26" s="67">
        <f t="shared" si="4"/>
        <v>0.1121614756752661</v>
      </c>
      <c r="K26" s="100">
        <f t="shared" si="6"/>
        <v>7.4774317116844069E-2</v>
      </c>
      <c r="N26" s="258"/>
      <c r="O26" s="96">
        <f>Amnt_Deposited!B21</f>
        <v>2007</v>
      </c>
      <c r="P26" s="99">
        <f>Amnt_Deposited!E21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1.4532021286200003</v>
      </c>
      <c r="D27" s="418">
        <f>Dry_Matter_Content!E14</f>
        <v>0.44</v>
      </c>
      <c r="E27" s="284">
        <f>MCF!R26</f>
        <v>0.8</v>
      </c>
      <c r="F27" s="67">
        <f t="shared" si="0"/>
        <v>0.15345814478227204</v>
      </c>
      <c r="G27" s="67">
        <f t="shared" si="1"/>
        <v>0.15345814478227204</v>
      </c>
      <c r="H27" s="67">
        <f t="shared" si="2"/>
        <v>0</v>
      </c>
      <c r="I27" s="67">
        <f t="shared" si="3"/>
        <v>0.79233335106110137</v>
      </c>
      <c r="J27" s="67">
        <f t="shared" si="4"/>
        <v>0.11838667511176629</v>
      </c>
      <c r="K27" s="100">
        <f t="shared" si="6"/>
        <v>7.8924450074510849E-2</v>
      </c>
      <c r="N27" s="258"/>
      <c r="O27" s="96">
        <f>Amnt_Deposited!B22</f>
        <v>2008</v>
      </c>
      <c r="P27" s="99">
        <f>Amnt_Deposited!E22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1.4663787185520001</v>
      </c>
      <c r="D28" s="418">
        <f>Dry_Matter_Content!E15</f>
        <v>0.44</v>
      </c>
      <c r="E28" s="284">
        <f>MCF!R27</f>
        <v>0.8</v>
      </c>
      <c r="F28" s="67">
        <f t="shared" si="0"/>
        <v>0.15484959267909121</v>
      </c>
      <c r="G28" s="67">
        <f t="shared" si="1"/>
        <v>0.15484959267909121</v>
      </c>
      <c r="H28" s="67">
        <f t="shared" si="2"/>
        <v>0</v>
      </c>
      <c r="I28" s="67">
        <f t="shared" si="3"/>
        <v>0.82331336398525345</v>
      </c>
      <c r="J28" s="67">
        <f t="shared" si="4"/>
        <v>0.12386957975493917</v>
      </c>
      <c r="K28" s="100">
        <f t="shared" si="6"/>
        <v>8.2579719836626111E-2</v>
      </c>
      <c r="N28" s="258"/>
      <c r="O28" s="96">
        <f>Amnt_Deposited!B23</f>
        <v>2009</v>
      </c>
      <c r="P28" s="99">
        <f>Amnt_Deposited!E23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1.831490336016</v>
      </c>
      <c r="D29" s="418">
        <f>Dry_Matter_Content!E16</f>
        <v>0.44</v>
      </c>
      <c r="E29" s="284">
        <f>MCF!R28</f>
        <v>0.8</v>
      </c>
      <c r="F29" s="67">
        <f t="shared" si="0"/>
        <v>0.19340537948328959</v>
      </c>
      <c r="G29" s="67">
        <f t="shared" si="1"/>
        <v>0.19340537948328959</v>
      </c>
      <c r="H29" s="67">
        <f t="shared" si="2"/>
        <v>0</v>
      </c>
      <c r="I29" s="67">
        <f t="shared" si="3"/>
        <v>0.88800589771126015</v>
      </c>
      <c r="J29" s="67">
        <f t="shared" si="4"/>
        <v>0.1287128457572829</v>
      </c>
      <c r="K29" s="100">
        <f t="shared" si="6"/>
        <v>8.5808563838188592E-2</v>
      </c>
      <c r="O29" s="96">
        <f>Amnt_Deposited!B24</f>
        <v>2010</v>
      </c>
      <c r="P29" s="99">
        <f>Amnt_Deposited!E24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1.7189713522800001</v>
      </c>
      <c r="D30" s="418">
        <f>Dry_Matter_Content!E17</f>
        <v>0.44</v>
      </c>
      <c r="E30" s="284">
        <f>MCF!R29</f>
        <v>0.8</v>
      </c>
      <c r="F30" s="67">
        <f t="shared" si="0"/>
        <v>0.18152337480076799</v>
      </c>
      <c r="G30" s="67">
        <f t="shared" si="1"/>
        <v>0.18152337480076799</v>
      </c>
      <c r="H30" s="67">
        <f t="shared" si="2"/>
        <v>0</v>
      </c>
      <c r="I30" s="67">
        <f t="shared" si="3"/>
        <v>0.9307027076298453</v>
      </c>
      <c r="J30" s="67">
        <f t="shared" si="4"/>
        <v>0.13882656488218278</v>
      </c>
      <c r="K30" s="100">
        <f t="shared" si="6"/>
        <v>9.2551043254788523E-2</v>
      </c>
      <c r="O30" s="96">
        <f>Amnt_Deposited!B25</f>
        <v>2011</v>
      </c>
      <c r="P30" s="99">
        <f>Amnt_Deposited!E25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1.7647174767600002</v>
      </c>
      <c r="D31" s="418">
        <f>Dry_Matter_Content!E18</f>
        <v>0.44</v>
      </c>
      <c r="E31" s="284">
        <f>MCF!R30</f>
        <v>0.8</v>
      </c>
      <c r="F31" s="67">
        <f t="shared" si="0"/>
        <v>0.18635416554585602</v>
      </c>
      <c r="G31" s="67">
        <f t="shared" si="1"/>
        <v>0.18635416554585602</v>
      </c>
      <c r="H31" s="67">
        <f t="shared" si="2"/>
        <v>0</v>
      </c>
      <c r="I31" s="67">
        <f t="shared" si="3"/>
        <v>0.97155529468414725</v>
      </c>
      <c r="J31" s="67">
        <f t="shared" si="4"/>
        <v>0.14550157849155415</v>
      </c>
      <c r="K31" s="100">
        <f t="shared" si="6"/>
        <v>9.7001052327702758E-2</v>
      </c>
      <c r="O31" s="96">
        <f>Amnt_Deposited!B26</f>
        <v>2012</v>
      </c>
      <c r="P31" s="99">
        <f>Amnt_Deposited!E26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1.8072249375600002</v>
      </c>
      <c r="D32" s="418">
        <f>Dry_Matter_Content!E19</f>
        <v>0.44</v>
      </c>
      <c r="E32" s="284">
        <f>MCF!R31</f>
        <v>0.8</v>
      </c>
      <c r="F32" s="67">
        <f t="shared" si="0"/>
        <v>0.19084295340633603</v>
      </c>
      <c r="G32" s="67">
        <f t="shared" si="1"/>
        <v>0.19084295340633603</v>
      </c>
      <c r="H32" s="67">
        <f t="shared" si="2"/>
        <v>0</v>
      </c>
      <c r="I32" s="67">
        <f t="shared" si="3"/>
        <v>1.0105099729092826</v>
      </c>
      <c r="J32" s="67">
        <f t="shared" si="4"/>
        <v>0.15188827518120063</v>
      </c>
      <c r="K32" s="100">
        <f t="shared" si="6"/>
        <v>0.10125885012080041</v>
      </c>
      <c r="O32" s="96">
        <f>Amnt_Deposited!B27</f>
        <v>2013</v>
      </c>
      <c r="P32" s="99">
        <f>Amnt_Deposited!E27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1.8519300630000002</v>
      </c>
      <c r="D33" s="418">
        <f>Dry_Matter_Content!E20</f>
        <v>0.44</v>
      </c>
      <c r="E33" s="284">
        <f>MCF!R32</f>
        <v>0.8</v>
      </c>
      <c r="F33" s="67">
        <f t="shared" si="0"/>
        <v>0.19556381465280004</v>
      </c>
      <c r="G33" s="67">
        <f t="shared" si="1"/>
        <v>0.19556381465280004</v>
      </c>
      <c r="H33" s="67">
        <f t="shared" si="2"/>
        <v>0</v>
      </c>
      <c r="I33" s="67">
        <f t="shared" si="3"/>
        <v>1.0480955256161266</v>
      </c>
      <c r="J33" s="67">
        <f t="shared" si="4"/>
        <v>0.15797826194595602</v>
      </c>
      <c r="K33" s="100">
        <f t="shared" si="6"/>
        <v>0.10531884129730401</v>
      </c>
      <c r="O33" s="96">
        <f>Amnt_Deposited!B28</f>
        <v>2014</v>
      </c>
      <c r="P33" s="99">
        <f>Amnt_Deposited!E28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1.8962158971600003</v>
      </c>
      <c r="D34" s="418">
        <f>Dry_Matter_Content!E21</f>
        <v>0.44</v>
      </c>
      <c r="E34" s="284">
        <f>MCF!R33</f>
        <v>0.8</v>
      </c>
      <c r="F34" s="67">
        <f t="shared" si="0"/>
        <v>0.20024039874009603</v>
      </c>
      <c r="G34" s="67">
        <f t="shared" si="1"/>
        <v>0.20024039874009603</v>
      </c>
      <c r="H34" s="67">
        <f t="shared" si="2"/>
        <v>0</v>
      </c>
      <c r="I34" s="67">
        <f t="shared" si="3"/>
        <v>1.0844817181345159</v>
      </c>
      <c r="J34" s="67">
        <f t="shared" si="4"/>
        <v>0.16385420622170677</v>
      </c>
      <c r="K34" s="100">
        <f t="shared" si="6"/>
        <v>0.10923613748113783</v>
      </c>
      <c r="O34" s="96">
        <f>Amnt_Deposited!B29</f>
        <v>2015</v>
      </c>
      <c r="P34" s="99">
        <f>Amnt_Deposited!E29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1.9393016907600005</v>
      </c>
      <c r="D35" s="418">
        <f>Dry_Matter_Content!E22</f>
        <v>0.44</v>
      </c>
      <c r="E35" s="284">
        <f>MCF!R34</f>
        <v>0.8</v>
      </c>
      <c r="F35" s="67">
        <f t="shared" si="0"/>
        <v>0.20479025854425603</v>
      </c>
      <c r="G35" s="67">
        <f t="shared" si="1"/>
        <v>0.20479025854425603</v>
      </c>
      <c r="H35" s="67">
        <f t="shared" si="2"/>
        <v>0</v>
      </c>
      <c r="I35" s="67">
        <f t="shared" si="3"/>
        <v>1.1197293283763434</v>
      </c>
      <c r="J35" s="67">
        <f t="shared" si="4"/>
        <v>0.16954264830242846</v>
      </c>
      <c r="K35" s="100">
        <f t="shared" si="6"/>
        <v>0.11302843220161897</v>
      </c>
      <c r="O35" s="96">
        <f>Amnt_Deposited!B30</f>
        <v>2016</v>
      </c>
      <c r="P35" s="99">
        <f>Amnt_Deposited!E30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1.9530258548620323</v>
      </c>
      <c r="D36" s="418">
        <f>Dry_Matter_Content!E23</f>
        <v>0.44</v>
      </c>
      <c r="E36" s="284">
        <f>MCF!R35</f>
        <v>0.8</v>
      </c>
      <c r="F36" s="67">
        <f t="shared" si="0"/>
        <v>0.20623953027343062</v>
      </c>
      <c r="G36" s="67">
        <f t="shared" si="1"/>
        <v>0.20623953027343062</v>
      </c>
      <c r="H36" s="67">
        <f t="shared" si="2"/>
        <v>0</v>
      </c>
      <c r="I36" s="67">
        <f t="shared" si="3"/>
        <v>1.1509157687356504</v>
      </c>
      <c r="J36" s="67">
        <f t="shared" si="4"/>
        <v>0.17505308991412374</v>
      </c>
      <c r="K36" s="100">
        <f t="shared" si="6"/>
        <v>0.11670205994274915</v>
      </c>
      <c r="O36" s="96">
        <f>Amnt_Deposited!B31</f>
        <v>2017</v>
      </c>
      <c r="P36" s="99">
        <f>Amnt_Deposited!E31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1.9629866198172312</v>
      </c>
      <c r="D37" s="418">
        <f>Dry_Matter_Content!E24</f>
        <v>0.44</v>
      </c>
      <c r="E37" s="284">
        <f>MCF!R36</f>
        <v>0.8</v>
      </c>
      <c r="F37" s="67">
        <f t="shared" si="0"/>
        <v>0.20729138705269962</v>
      </c>
      <c r="G37" s="67">
        <f t="shared" si="1"/>
        <v>0.20729138705269962</v>
      </c>
      <c r="H37" s="67">
        <f t="shared" si="2"/>
        <v>0</v>
      </c>
      <c r="I37" s="67">
        <f t="shared" si="3"/>
        <v>1.178278528000948</v>
      </c>
      <c r="J37" s="67">
        <f t="shared" si="4"/>
        <v>0.17992862778740193</v>
      </c>
      <c r="K37" s="100">
        <f t="shared" si="6"/>
        <v>0.11995241852493461</v>
      </c>
      <c r="O37" s="96">
        <f>Amnt_Deposited!B32</f>
        <v>2018</v>
      </c>
      <c r="P37" s="99">
        <f>Amnt_Deposited!E32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1.9713669803953349</v>
      </c>
      <c r="D38" s="418">
        <f>Dry_Matter_Content!E25</f>
        <v>0.44</v>
      </c>
      <c r="E38" s="284">
        <f>MCF!R37</f>
        <v>0.8</v>
      </c>
      <c r="F38" s="67">
        <f t="shared" si="0"/>
        <v>0.20817635312974736</v>
      </c>
      <c r="G38" s="67">
        <f t="shared" si="1"/>
        <v>0.20817635312974736</v>
      </c>
      <c r="H38" s="67">
        <f t="shared" si="2"/>
        <v>0</v>
      </c>
      <c r="I38" s="67">
        <f t="shared" si="3"/>
        <v>1.2022484913551241</v>
      </c>
      <c r="J38" s="67">
        <f t="shared" si="4"/>
        <v>0.18420638977557124</v>
      </c>
      <c r="K38" s="100">
        <f t="shared" si="6"/>
        <v>0.12280425985038082</v>
      </c>
      <c r="O38" s="96">
        <f>Amnt_Deposited!B33</f>
        <v>2019</v>
      </c>
      <c r="P38" s="99">
        <f>Amnt_Deposited!E33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1.9782365216689914</v>
      </c>
      <c r="D39" s="418">
        <f>Dry_Matter_Content!E26</f>
        <v>0.44</v>
      </c>
      <c r="E39" s="284">
        <f>MCF!R38</f>
        <v>0.8</v>
      </c>
      <c r="F39" s="67">
        <f t="shared" si="0"/>
        <v>0.2089017766882455</v>
      </c>
      <c r="G39" s="67">
        <f t="shared" si="1"/>
        <v>0.2089017766882455</v>
      </c>
      <c r="H39" s="67">
        <f t="shared" si="2"/>
        <v>0</v>
      </c>
      <c r="I39" s="67">
        <f t="shared" si="3"/>
        <v>1.2231965296506453</v>
      </c>
      <c r="J39" s="67">
        <f t="shared" si="4"/>
        <v>0.18795373839272433</v>
      </c>
      <c r="K39" s="100">
        <f t="shared" si="6"/>
        <v>0.12530249226181622</v>
      </c>
      <c r="O39" s="96">
        <f>Amnt_Deposited!B34</f>
        <v>2020</v>
      </c>
      <c r="P39" s="99">
        <f>Amnt_Deposited!E34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1.9836624116656469</v>
      </c>
      <c r="D40" s="418">
        <f>Dry_Matter_Content!E27</f>
        <v>0.44</v>
      </c>
      <c r="E40" s="284">
        <f>MCF!R39</f>
        <v>0.8</v>
      </c>
      <c r="F40" s="67">
        <f t="shared" si="0"/>
        <v>0.20947475067189233</v>
      </c>
      <c r="G40" s="67">
        <f t="shared" si="1"/>
        <v>0.20947475067189233</v>
      </c>
      <c r="H40" s="67">
        <f t="shared" si="2"/>
        <v>0</v>
      </c>
      <c r="I40" s="67">
        <f t="shared" si="3"/>
        <v>1.2414426265209371</v>
      </c>
      <c r="J40" s="67">
        <f t="shared" si="4"/>
        <v>0.19122865380160062</v>
      </c>
      <c r="K40" s="100">
        <f t="shared" si="6"/>
        <v>0.12748576920106708</v>
      </c>
      <c r="O40" s="96">
        <f>Amnt_Deposited!B35</f>
        <v>2021</v>
      </c>
      <c r="P40" s="99">
        <f>Amnt_Deposited!E35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1.9877094770031272</v>
      </c>
      <c r="D41" s="418">
        <f>Dry_Matter_Content!E28</f>
        <v>0.44</v>
      </c>
      <c r="E41" s="284">
        <f>MCF!R40</f>
        <v>0.8</v>
      </c>
      <c r="F41" s="67">
        <f t="shared" si="0"/>
        <v>0.20990212077153025</v>
      </c>
      <c r="G41" s="67">
        <f t="shared" si="1"/>
        <v>0.20990212077153025</v>
      </c>
      <c r="H41" s="67">
        <f t="shared" si="2"/>
        <v>0</v>
      </c>
      <c r="I41" s="67">
        <f t="shared" si="3"/>
        <v>1.2572635865902493</v>
      </c>
      <c r="J41" s="67">
        <f t="shared" si="4"/>
        <v>0.19408116070221781</v>
      </c>
      <c r="K41" s="100">
        <f t="shared" si="6"/>
        <v>0.12938744046814521</v>
      </c>
      <c r="O41" s="96">
        <f>Amnt_Deposited!B36</f>
        <v>2022</v>
      </c>
      <c r="P41" s="99">
        <f>Amnt_Deposited!E36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1.9904402762940796</v>
      </c>
      <c r="D42" s="418">
        <f>Dry_Matter_Content!E29</f>
        <v>0.44</v>
      </c>
      <c r="E42" s="284">
        <f>MCF!R41</f>
        <v>0.8</v>
      </c>
      <c r="F42" s="67">
        <f t="shared" si="0"/>
        <v>0.21019049317665484</v>
      </c>
      <c r="G42" s="67">
        <f t="shared" si="1"/>
        <v>0.21019049317665484</v>
      </c>
      <c r="H42" s="67">
        <f t="shared" si="2"/>
        <v>0</v>
      </c>
      <c r="I42" s="67">
        <f t="shared" si="3"/>
        <v>1.2708995463706292</v>
      </c>
      <c r="J42" s="67">
        <f t="shared" si="4"/>
        <v>0.19655453339627504</v>
      </c>
      <c r="K42" s="100">
        <f t="shared" si="6"/>
        <v>0.1310363555975167</v>
      </c>
      <c r="O42" s="96">
        <f>Amnt_Deposited!B37</f>
        <v>2023</v>
      </c>
      <c r="P42" s="99">
        <f>Amnt_Deposited!E37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1.9919151713826291</v>
      </c>
      <c r="D43" s="418">
        <f>Dry_Matter_Content!E30</f>
        <v>0.44</v>
      </c>
      <c r="E43" s="284">
        <f>MCF!R42</f>
        <v>0.8</v>
      </c>
      <c r="F43" s="67">
        <f t="shared" si="0"/>
        <v>0.21034624209800568</v>
      </c>
      <c r="G43" s="67">
        <f t="shared" si="1"/>
        <v>0.21034624209800568</v>
      </c>
      <c r="H43" s="67">
        <f t="shared" si="2"/>
        <v>0</v>
      </c>
      <c r="I43" s="67">
        <f t="shared" si="3"/>
        <v>1.2825594747992097</v>
      </c>
      <c r="J43" s="67">
        <f t="shared" si="4"/>
        <v>0.19868631366942507</v>
      </c>
      <c r="K43" s="100">
        <f t="shared" si="6"/>
        <v>0.13245754244628338</v>
      </c>
      <c r="O43" s="96">
        <f>Amnt_Deposited!B38</f>
        <v>2024</v>
      </c>
      <c r="P43" s="99">
        <f>Amnt_Deposited!E38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1.9921923964748594</v>
      </c>
      <c r="D44" s="418">
        <f>Dry_Matter_Content!E31</f>
        <v>0.44</v>
      </c>
      <c r="E44" s="284">
        <f>MCF!R43</f>
        <v>0.8</v>
      </c>
      <c r="F44" s="67">
        <f t="shared" si="0"/>
        <v>0.21037551706774515</v>
      </c>
      <c r="G44" s="67">
        <f t="shared" si="1"/>
        <v>0.21037551706774515</v>
      </c>
      <c r="H44" s="67">
        <f t="shared" si="2"/>
        <v>0</v>
      </c>
      <c r="I44" s="67">
        <f t="shared" si="3"/>
        <v>1.2924258211481745</v>
      </c>
      <c r="J44" s="67">
        <f t="shared" si="4"/>
        <v>0.20050917071878024</v>
      </c>
      <c r="K44" s="100">
        <f t="shared" si="6"/>
        <v>0.13367278047918682</v>
      </c>
      <c r="O44" s="96">
        <f>Amnt_Deposited!B39</f>
        <v>2025</v>
      </c>
      <c r="P44" s="99">
        <f>Amnt_Deposited!E39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1.9913281252230222</v>
      </c>
      <c r="D45" s="418">
        <f>Dry_Matter_Content!E32</f>
        <v>0.44</v>
      </c>
      <c r="E45" s="284">
        <f>MCF!R44</f>
        <v>0.8</v>
      </c>
      <c r="F45" s="67">
        <f t="shared" si="0"/>
        <v>0.21028425002355111</v>
      </c>
      <c r="G45" s="67">
        <f t="shared" si="1"/>
        <v>0.21028425002355111</v>
      </c>
      <c r="H45" s="67">
        <f t="shared" si="2"/>
        <v>0</v>
      </c>
      <c r="I45" s="67">
        <f t="shared" si="3"/>
        <v>1.3006584433869564</v>
      </c>
      <c r="J45" s="67">
        <f t="shared" si="4"/>
        <v>0.20205162778476926</v>
      </c>
      <c r="K45" s="100">
        <f t="shared" si="6"/>
        <v>0.13470108518984616</v>
      </c>
      <c r="O45" s="96">
        <f>Amnt_Deposited!B40</f>
        <v>2026</v>
      </c>
      <c r="P45" s="99">
        <f>Amnt_Deposited!E40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1.9893765358217121</v>
      </c>
      <c r="D46" s="418">
        <f>Dry_Matter_Content!E33</f>
        <v>0.44</v>
      </c>
      <c r="E46" s="284">
        <f>MCF!R45</f>
        <v>0.8</v>
      </c>
      <c r="F46" s="67">
        <f t="shared" si="0"/>
        <v>0.21007816218277281</v>
      </c>
      <c r="G46" s="67">
        <f t="shared" si="1"/>
        <v>0.21007816218277281</v>
      </c>
      <c r="H46" s="67">
        <f t="shared" si="2"/>
        <v>0</v>
      </c>
      <c r="I46" s="67">
        <f t="shared" si="3"/>
        <v>1.3073979292773672</v>
      </c>
      <c r="J46" s="67">
        <f t="shared" si="4"/>
        <v>0.20333867629236191</v>
      </c>
      <c r="K46" s="100">
        <f t="shared" si="6"/>
        <v>0.13555911752824126</v>
      </c>
      <c r="O46" s="96">
        <f>Amnt_Deposited!B41</f>
        <v>2027</v>
      </c>
      <c r="P46" s="99">
        <f>Amnt_Deposited!E41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1.9863898741726538</v>
      </c>
      <c r="D47" s="418">
        <f>Dry_Matter_Content!E34</f>
        <v>0.44</v>
      </c>
      <c r="E47" s="284">
        <f>MCF!R46</f>
        <v>0.8</v>
      </c>
      <c r="F47" s="67">
        <f t="shared" si="0"/>
        <v>0.20976277071263222</v>
      </c>
      <c r="G47" s="67">
        <f t="shared" si="1"/>
        <v>0.20976277071263222</v>
      </c>
      <c r="H47" s="67">
        <f t="shared" si="2"/>
        <v>0</v>
      </c>
      <c r="I47" s="67">
        <f t="shared" si="3"/>
        <v>1.312768404934914</v>
      </c>
      <c r="J47" s="67">
        <f t="shared" si="4"/>
        <v>0.20439229505508535</v>
      </c>
      <c r="K47" s="100">
        <f t="shared" si="6"/>
        <v>0.13626153003672356</v>
      </c>
      <c r="O47" s="96">
        <f>Amnt_Deposited!B42</f>
        <v>2028</v>
      </c>
      <c r="P47" s="99">
        <f>Amnt_Deposited!E42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1.9824185151731397</v>
      </c>
      <c r="D48" s="418">
        <f>Dry_Matter_Content!E35</f>
        <v>0.44</v>
      </c>
      <c r="E48" s="284">
        <f>MCF!R47</f>
        <v>0.8</v>
      </c>
      <c r="F48" s="67">
        <f t="shared" si="0"/>
        <v>0.20934339520228354</v>
      </c>
      <c r="G48" s="67">
        <f t="shared" si="1"/>
        <v>0.20934339520228354</v>
      </c>
      <c r="H48" s="67">
        <f t="shared" si="2"/>
        <v>0</v>
      </c>
      <c r="I48" s="67">
        <f t="shared" si="3"/>
        <v>1.3168799107852249</v>
      </c>
      <c r="J48" s="67">
        <f t="shared" si="4"/>
        <v>0.20523188935197259</v>
      </c>
      <c r="K48" s="100">
        <f t="shared" si="6"/>
        <v>0.13682125956798172</v>
      </c>
      <c r="O48" s="96">
        <f>Amnt_Deposited!B43</f>
        <v>2029</v>
      </c>
      <c r="P48" s="99">
        <f>Amnt_Deposited!E43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1.9775958</v>
      </c>
      <c r="D49" s="418">
        <f>Dry_Matter_Content!E36</f>
        <v>0.44</v>
      </c>
      <c r="E49" s="284">
        <f>MCF!R48</f>
        <v>0.8</v>
      </c>
      <c r="F49" s="67">
        <f t="shared" si="0"/>
        <v>0.20883411648000003</v>
      </c>
      <c r="G49" s="67">
        <f t="shared" si="1"/>
        <v>0.20883411648000003</v>
      </c>
      <c r="H49" s="67">
        <f t="shared" si="2"/>
        <v>0</v>
      </c>
      <c r="I49" s="67">
        <f t="shared" si="3"/>
        <v>1.319839364892079</v>
      </c>
      <c r="J49" s="67">
        <f t="shared" si="4"/>
        <v>0.205874662373146</v>
      </c>
      <c r="K49" s="100">
        <f t="shared" si="6"/>
        <v>0.13724977491543067</v>
      </c>
      <c r="O49" s="96">
        <f>Amnt_Deposited!B44</f>
        <v>2030</v>
      </c>
      <c r="P49" s="99">
        <f>Amnt_Deposited!E44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0.8</v>
      </c>
      <c r="F50" s="67">
        <f t="shared" si="0"/>
        <v>0</v>
      </c>
      <c r="G50" s="67">
        <f t="shared" si="1"/>
        <v>0</v>
      </c>
      <c r="H50" s="67">
        <f t="shared" si="2"/>
        <v>0</v>
      </c>
      <c r="I50" s="67">
        <f t="shared" si="3"/>
        <v>1.1135020357183634</v>
      </c>
      <c r="J50" s="67">
        <f t="shared" si="4"/>
        <v>0.20633732917371561</v>
      </c>
      <c r="K50" s="100">
        <f t="shared" si="6"/>
        <v>0.13755821944914373</v>
      </c>
      <c r="O50" s="96">
        <f>Amnt_Deposited!B45</f>
        <v>2031</v>
      </c>
      <c r="P50" s="99">
        <f>Amnt_Deposited!E45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0.8</v>
      </c>
      <c r="F51" s="67">
        <f t="shared" si="0"/>
        <v>0</v>
      </c>
      <c r="G51" s="67">
        <f t="shared" si="1"/>
        <v>0</v>
      </c>
      <c r="H51" s="67">
        <f t="shared" si="2"/>
        <v>0</v>
      </c>
      <c r="I51" s="67">
        <f t="shared" si="3"/>
        <v>0.93942249074403295</v>
      </c>
      <c r="J51" s="67">
        <f t="shared" si="4"/>
        <v>0.17407954497433045</v>
      </c>
      <c r="K51" s="100">
        <f t="shared" si="6"/>
        <v>0.11605302998288697</v>
      </c>
      <c r="O51" s="96">
        <f>Amnt_Deposited!B46</f>
        <v>2032</v>
      </c>
      <c r="P51" s="99">
        <f>Amnt_Deposited!E46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0.8</v>
      </c>
      <c r="F52" s="67">
        <f t="shared" si="0"/>
        <v>0</v>
      </c>
      <c r="G52" s="67">
        <f t="shared" si="1"/>
        <v>0</v>
      </c>
      <c r="H52" s="67">
        <f t="shared" si="2"/>
        <v>0</v>
      </c>
      <c r="I52" s="67">
        <f t="shared" si="3"/>
        <v>0.79255770336008258</v>
      </c>
      <c r="J52" s="67">
        <f t="shared" si="4"/>
        <v>0.14686478738395042</v>
      </c>
      <c r="K52" s="100">
        <f t="shared" si="6"/>
        <v>9.7909858255966944E-2</v>
      </c>
      <c r="O52" s="96">
        <f>Amnt_Deposited!B47</f>
        <v>2033</v>
      </c>
      <c r="P52" s="99">
        <f>Amnt_Deposited!E47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0.8</v>
      </c>
      <c r="F53" s="67">
        <f t="shared" si="0"/>
        <v>0</v>
      </c>
      <c r="G53" s="67">
        <f t="shared" si="1"/>
        <v>0</v>
      </c>
      <c r="H53" s="67">
        <f t="shared" si="2"/>
        <v>0</v>
      </c>
      <c r="I53" s="67">
        <f t="shared" si="3"/>
        <v>0.66865304944733517</v>
      </c>
      <c r="J53" s="67">
        <f t="shared" si="4"/>
        <v>0.12390465391274742</v>
      </c>
      <c r="K53" s="100">
        <f t="shared" si="6"/>
        <v>8.2603102608498277E-2</v>
      </c>
      <c r="O53" s="96">
        <f>Amnt_Deposited!B48</f>
        <v>2034</v>
      </c>
      <c r="P53" s="99">
        <f>Amnt_Deposited!E48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0.8</v>
      </c>
      <c r="F54" s="67">
        <f t="shared" si="0"/>
        <v>0</v>
      </c>
      <c r="G54" s="67">
        <f t="shared" si="1"/>
        <v>0</v>
      </c>
      <c r="H54" s="67">
        <f t="shared" si="2"/>
        <v>0</v>
      </c>
      <c r="I54" s="67">
        <f t="shared" si="3"/>
        <v>0.56411905232859871</v>
      </c>
      <c r="J54" s="67">
        <f t="shared" si="4"/>
        <v>0.10453399711873645</v>
      </c>
      <c r="K54" s="100">
        <f t="shared" si="6"/>
        <v>6.9689331412490965E-2</v>
      </c>
      <c r="O54" s="96">
        <f>Amnt_Deposited!B49</f>
        <v>2035</v>
      </c>
      <c r="P54" s="99">
        <f>Amnt_Deposited!E49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0.8</v>
      </c>
      <c r="F55" s="67">
        <f t="shared" si="0"/>
        <v>0</v>
      </c>
      <c r="G55" s="67">
        <f t="shared" si="1"/>
        <v>0</v>
      </c>
      <c r="H55" s="67">
        <f t="shared" si="2"/>
        <v>0</v>
      </c>
      <c r="I55" s="67">
        <f t="shared" si="3"/>
        <v>0.475927396821333</v>
      </c>
      <c r="J55" s="67">
        <f t="shared" si="4"/>
        <v>8.8191655507265695E-2</v>
      </c>
      <c r="K55" s="100">
        <f t="shared" si="6"/>
        <v>5.8794437004843797E-2</v>
      </c>
      <c r="O55" s="96">
        <f>Amnt_Deposited!B50</f>
        <v>2036</v>
      </c>
      <c r="P55" s="99">
        <f>Amnt_Deposited!E50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0.8</v>
      </c>
      <c r="F56" s="67">
        <f t="shared" si="0"/>
        <v>0</v>
      </c>
      <c r="G56" s="67">
        <f t="shared" si="1"/>
        <v>0</v>
      </c>
      <c r="H56" s="67">
        <f t="shared" si="2"/>
        <v>0</v>
      </c>
      <c r="I56" s="67">
        <f t="shared" si="3"/>
        <v>0.40152319995246422</v>
      </c>
      <c r="J56" s="67">
        <f t="shared" si="4"/>
        <v>7.440419686886876E-2</v>
      </c>
      <c r="K56" s="100">
        <f t="shared" si="6"/>
        <v>4.9602797912579169E-2</v>
      </c>
      <c r="O56" s="96">
        <f>Amnt_Deposited!B51</f>
        <v>2037</v>
      </c>
      <c r="P56" s="99">
        <f>Amnt_Deposited!E51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0.8</v>
      </c>
      <c r="F57" s="67">
        <f t="shared" si="0"/>
        <v>0</v>
      </c>
      <c r="G57" s="67">
        <f t="shared" si="1"/>
        <v>0</v>
      </c>
      <c r="H57" s="67">
        <f t="shared" si="2"/>
        <v>0</v>
      </c>
      <c r="I57" s="67">
        <f t="shared" si="3"/>
        <v>0.33875099684708881</v>
      </c>
      <c r="J57" s="67">
        <f t="shared" si="4"/>
        <v>6.2772203105375388E-2</v>
      </c>
      <c r="K57" s="100">
        <f t="shared" si="6"/>
        <v>4.1848135403583592E-2</v>
      </c>
      <c r="O57" s="96">
        <f>Amnt_Deposited!B52</f>
        <v>2038</v>
      </c>
      <c r="P57" s="99">
        <f>Amnt_Deposited!E52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0.8</v>
      </c>
      <c r="F58" s="67">
        <f t="shared" si="0"/>
        <v>0</v>
      </c>
      <c r="G58" s="67">
        <f t="shared" si="1"/>
        <v>0</v>
      </c>
      <c r="H58" s="67">
        <f t="shared" si="2"/>
        <v>0</v>
      </c>
      <c r="I58" s="67">
        <f t="shared" si="3"/>
        <v>0.28579229762684133</v>
      </c>
      <c r="J58" s="67">
        <f t="shared" si="4"/>
        <v>5.2958699220247478E-2</v>
      </c>
      <c r="K58" s="100">
        <f t="shared" si="6"/>
        <v>3.5305799480164983E-2</v>
      </c>
      <c r="O58" s="96">
        <f>Amnt_Deposited!B53</f>
        <v>2039</v>
      </c>
      <c r="P58" s="99">
        <f>Amnt_Deposited!E53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0.8</v>
      </c>
      <c r="F59" s="67">
        <f t="shared" si="0"/>
        <v>0</v>
      </c>
      <c r="G59" s="67">
        <f t="shared" si="1"/>
        <v>0</v>
      </c>
      <c r="H59" s="67">
        <f t="shared" si="2"/>
        <v>0</v>
      </c>
      <c r="I59" s="67">
        <f t="shared" si="3"/>
        <v>0.24111290636200819</v>
      </c>
      <c r="J59" s="67">
        <f t="shared" si="4"/>
        <v>4.4679391264833133E-2</v>
      </c>
      <c r="K59" s="100">
        <f t="shared" si="6"/>
        <v>2.9786260843222088E-2</v>
      </c>
      <c r="O59" s="96">
        <f>Amnt_Deposited!B54</f>
        <v>2040</v>
      </c>
      <c r="P59" s="99">
        <f>Amnt_Deposited!E54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0.8</v>
      </c>
      <c r="F60" s="67">
        <f t="shared" si="0"/>
        <v>0</v>
      </c>
      <c r="G60" s="67">
        <f t="shared" si="1"/>
        <v>0</v>
      </c>
      <c r="H60" s="67">
        <f t="shared" si="2"/>
        <v>0</v>
      </c>
      <c r="I60" s="67">
        <f t="shared" si="3"/>
        <v>0.20341847592492468</v>
      </c>
      <c r="J60" s="67">
        <f t="shared" si="4"/>
        <v>3.7694430437083509E-2</v>
      </c>
      <c r="K60" s="100">
        <f t="shared" si="6"/>
        <v>2.5129620291389005E-2</v>
      </c>
      <c r="O60" s="96">
        <f>Amnt_Deposited!B55</f>
        <v>2041</v>
      </c>
      <c r="P60" s="99">
        <f>Amnt_Deposited!E55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0.8</v>
      </c>
      <c r="F61" s="67">
        <f t="shared" si="0"/>
        <v>0</v>
      </c>
      <c r="G61" s="67">
        <f t="shared" si="1"/>
        <v>0</v>
      </c>
      <c r="H61" s="67">
        <f t="shared" si="2"/>
        <v>0</v>
      </c>
      <c r="I61" s="67">
        <f t="shared" si="3"/>
        <v>0.17161701118351746</v>
      </c>
      <c r="J61" s="67">
        <f t="shared" si="4"/>
        <v>3.1801464741407208E-2</v>
      </c>
      <c r="K61" s="100">
        <f t="shared" si="6"/>
        <v>2.1200976494271471E-2</v>
      </c>
      <c r="O61" s="96">
        <f>Amnt_Deposited!B56</f>
        <v>2042</v>
      </c>
      <c r="P61" s="99">
        <f>Amnt_Deposited!E56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0.8</v>
      </c>
      <c r="F62" s="67">
        <f t="shared" si="0"/>
        <v>0</v>
      </c>
      <c r="G62" s="67">
        <f t="shared" si="1"/>
        <v>0</v>
      </c>
      <c r="H62" s="67">
        <f t="shared" si="2"/>
        <v>0</v>
      </c>
      <c r="I62" s="67">
        <f t="shared" si="3"/>
        <v>0.14478723426496179</v>
      </c>
      <c r="J62" s="67">
        <f t="shared" si="4"/>
        <v>2.6829776918555672E-2</v>
      </c>
      <c r="K62" s="100">
        <f t="shared" si="6"/>
        <v>1.788651794570378E-2</v>
      </c>
      <c r="O62" s="96">
        <f>Amnt_Deposited!B57</f>
        <v>2043</v>
      </c>
      <c r="P62" s="99">
        <f>Amnt_Deposited!E57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0.8</v>
      </c>
      <c r="F63" s="67">
        <f t="shared" si="0"/>
        <v>0</v>
      </c>
      <c r="G63" s="67">
        <f t="shared" si="1"/>
        <v>0</v>
      </c>
      <c r="H63" s="67">
        <f t="shared" si="2"/>
        <v>0</v>
      </c>
      <c r="I63" s="67">
        <f t="shared" si="3"/>
        <v>0.12215189544164663</v>
      </c>
      <c r="J63" s="67">
        <f t="shared" si="4"/>
        <v>2.263533882331516E-2</v>
      </c>
      <c r="K63" s="100">
        <f t="shared" si="6"/>
        <v>1.5090225882210106E-2</v>
      </c>
      <c r="O63" s="96">
        <f>Amnt_Deposited!B58</f>
        <v>2044</v>
      </c>
      <c r="P63" s="99">
        <f>Amnt_Deposited!E58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0.8</v>
      </c>
      <c r="F64" s="67">
        <f t="shared" si="0"/>
        <v>0</v>
      </c>
      <c r="G64" s="67">
        <f t="shared" si="1"/>
        <v>0</v>
      </c>
      <c r="H64" s="67">
        <f t="shared" si="2"/>
        <v>0</v>
      </c>
      <c r="I64" s="67">
        <f t="shared" si="3"/>
        <v>0.10305525646467745</v>
      </c>
      <c r="J64" s="67">
        <f t="shared" si="4"/>
        <v>1.9096638976969189E-2</v>
      </c>
      <c r="K64" s="100">
        <f t="shared" si="6"/>
        <v>1.2731092651312791E-2</v>
      </c>
      <c r="O64" s="96">
        <f>Amnt_Deposited!B59</f>
        <v>2045</v>
      </c>
      <c r="P64" s="99">
        <f>Amnt_Deposited!E59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0.8</v>
      </c>
      <c r="F65" s="67">
        <f t="shared" si="0"/>
        <v>0</v>
      </c>
      <c r="G65" s="67">
        <f t="shared" si="1"/>
        <v>0</v>
      </c>
      <c r="H65" s="67">
        <f t="shared" si="2"/>
        <v>0</v>
      </c>
      <c r="I65" s="67">
        <f t="shared" si="3"/>
        <v>8.6944094044565379E-2</v>
      </c>
      <c r="J65" s="67">
        <f t="shared" si="4"/>
        <v>1.6111162420112062E-2</v>
      </c>
      <c r="K65" s="100">
        <f t="shared" si="6"/>
        <v>1.0740774946741374E-2</v>
      </c>
      <c r="O65" s="96">
        <f>Amnt_Deposited!B60</f>
        <v>2046</v>
      </c>
      <c r="P65" s="99">
        <f>Amnt_Deposited!E60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0.8</v>
      </c>
      <c r="F66" s="67">
        <f t="shared" si="0"/>
        <v>0</v>
      </c>
      <c r="G66" s="67">
        <f t="shared" si="1"/>
        <v>0</v>
      </c>
      <c r="H66" s="67">
        <f t="shared" si="2"/>
        <v>0</v>
      </c>
      <c r="I66" s="67">
        <f t="shared" si="3"/>
        <v>7.3351673156246994E-2</v>
      </c>
      <c r="J66" s="67">
        <f t="shared" si="4"/>
        <v>1.3592420888318392E-2</v>
      </c>
      <c r="K66" s="100">
        <f t="shared" si="6"/>
        <v>9.0616139255455946E-3</v>
      </c>
      <c r="O66" s="96">
        <f>Amnt_Deposited!B61</f>
        <v>2047</v>
      </c>
      <c r="P66" s="99">
        <f>Amnt_Deposited!E61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0.8</v>
      </c>
      <c r="F67" s="67">
        <f t="shared" si="0"/>
        <v>0</v>
      </c>
      <c r="G67" s="67">
        <f t="shared" si="1"/>
        <v>0</v>
      </c>
      <c r="H67" s="67">
        <f t="shared" si="2"/>
        <v>0</v>
      </c>
      <c r="I67" s="67">
        <f t="shared" si="3"/>
        <v>6.1884225880403002E-2</v>
      </c>
      <c r="J67" s="67">
        <f t="shared" si="4"/>
        <v>1.1467447275843992E-2</v>
      </c>
      <c r="K67" s="100">
        <f t="shared" si="6"/>
        <v>7.6449648505626609E-3</v>
      </c>
      <c r="O67" s="96">
        <f>Amnt_Deposited!B62</f>
        <v>2048</v>
      </c>
      <c r="P67" s="99">
        <f>Amnt_Deposited!E62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0.8</v>
      </c>
      <c r="F68" s="67">
        <f t="shared" si="0"/>
        <v>0</v>
      </c>
      <c r="G68" s="67">
        <f t="shared" si="1"/>
        <v>0</v>
      </c>
      <c r="H68" s="67">
        <f t="shared" si="2"/>
        <v>0</v>
      </c>
      <c r="I68" s="67">
        <f t="shared" si="3"/>
        <v>5.2209544077599382E-2</v>
      </c>
      <c r="J68" s="67">
        <f t="shared" si="4"/>
        <v>9.6746818028036214E-3</v>
      </c>
      <c r="K68" s="100">
        <f t="shared" si="6"/>
        <v>6.449787868535747E-3</v>
      </c>
      <c r="O68" s="96">
        <f>Amnt_Deposited!B63</f>
        <v>2049</v>
      </c>
      <c r="P68" s="99">
        <f>Amnt_Deposited!E63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0.8</v>
      </c>
      <c r="F69" s="67">
        <f t="shared" si="0"/>
        <v>0</v>
      </c>
      <c r="G69" s="67">
        <f t="shared" si="1"/>
        <v>0</v>
      </c>
      <c r="H69" s="67">
        <f t="shared" si="2"/>
        <v>0</v>
      </c>
      <c r="I69" s="67">
        <f t="shared" si="3"/>
        <v>4.4047355428808693E-2</v>
      </c>
      <c r="J69" s="67">
        <f t="shared" si="4"/>
        <v>8.1621886487906886E-3</v>
      </c>
      <c r="K69" s="100">
        <f t="shared" si="6"/>
        <v>5.4414590991937921E-3</v>
      </c>
      <c r="O69" s="96">
        <f>Amnt_Deposited!B64</f>
        <v>2050</v>
      </c>
      <c r="P69" s="99">
        <f>Amnt_Deposited!E64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0.8</v>
      </c>
      <c r="F70" s="67">
        <f t="shared" si="0"/>
        <v>0</v>
      </c>
      <c r="G70" s="67">
        <f t="shared" si="1"/>
        <v>0</v>
      </c>
      <c r="H70" s="67">
        <f t="shared" si="2"/>
        <v>0</v>
      </c>
      <c r="I70" s="67">
        <f t="shared" si="3"/>
        <v>3.716120403940161E-2</v>
      </c>
      <c r="J70" s="67">
        <f t="shared" si="4"/>
        <v>6.8861513894070813E-3</v>
      </c>
      <c r="K70" s="100">
        <f t="shared" si="6"/>
        <v>4.5907675929380536E-3</v>
      </c>
      <c r="O70" s="96">
        <f>Amnt_Deposited!B65</f>
        <v>2051</v>
      </c>
      <c r="P70" s="99">
        <f>Amnt_Deposited!E65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0.8</v>
      </c>
      <c r="F71" s="67">
        <f t="shared" si="0"/>
        <v>0</v>
      </c>
      <c r="G71" s="67">
        <f t="shared" si="1"/>
        <v>0</v>
      </c>
      <c r="H71" s="67">
        <f t="shared" si="2"/>
        <v>0</v>
      </c>
      <c r="I71" s="67">
        <f t="shared" si="3"/>
        <v>3.1351600390402551E-2</v>
      </c>
      <c r="J71" s="67">
        <f t="shared" si="4"/>
        <v>5.8096036489990576E-3</v>
      </c>
      <c r="K71" s="100">
        <f t="shared" si="6"/>
        <v>3.8730690993327051E-3</v>
      </c>
      <c r="O71" s="96">
        <f>Amnt_Deposited!B66</f>
        <v>2052</v>
      </c>
      <c r="P71" s="99">
        <f>Amnt_Deposited!E66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0.8</v>
      </c>
      <c r="F72" s="67">
        <f t="shared" si="0"/>
        <v>0</v>
      </c>
      <c r="G72" s="67">
        <f t="shared" si="1"/>
        <v>0</v>
      </c>
      <c r="H72" s="67">
        <f t="shared" si="2"/>
        <v>0</v>
      </c>
      <c r="I72" s="67">
        <f t="shared" si="3"/>
        <v>2.6450242193372081E-2</v>
      </c>
      <c r="J72" s="67">
        <f t="shared" si="4"/>
        <v>4.9013581970304707E-3</v>
      </c>
      <c r="K72" s="100">
        <f t="shared" si="6"/>
        <v>3.267572131353647E-3</v>
      </c>
      <c r="O72" s="96">
        <f>Amnt_Deposited!B67</f>
        <v>2053</v>
      </c>
      <c r="P72" s="99">
        <f>Amnt_Deposited!E67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0.8</v>
      </c>
      <c r="F73" s="67">
        <f t="shared" si="0"/>
        <v>0</v>
      </c>
      <c r="G73" s="67">
        <f t="shared" si="1"/>
        <v>0</v>
      </c>
      <c r="H73" s="67">
        <f t="shared" si="2"/>
        <v>0</v>
      </c>
      <c r="I73" s="67">
        <f t="shared" si="3"/>
        <v>2.2315138729001188E-2</v>
      </c>
      <c r="J73" s="67">
        <f t="shared" si="4"/>
        <v>4.1351034643708944E-3</v>
      </c>
      <c r="K73" s="100">
        <f t="shared" si="6"/>
        <v>2.7567356429139293E-3</v>
      </c>
      <c r="O73" s="96">
        <f>Amnt_Deposited!B68</f>
        <v>2054</v>
      </c>
      <c r="P73" s="99">
        <f>Amnt_Deposited!E68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0.8</v>
      </c>
      <c r="F74" s="67">
        <f t="shared" si="0"/>
        <v>0</v>
      </c>
      <c r="G74" s="67">
        <f t="shared" si="1"/>
        <v>0</v>
      </c>
      <c r="H74" s="67">
        <f t="shared" si="2"/>
        <v>0</v>
      </c>
      <c r="I74" s="67">
        <f t="shared" si="3"/>
        <v>1.8826497423125647E-2</v>
      </c>
      <c r="J74" s="67">
        <f t="shared" si="4"/>
        <v>3.4886413058755417E-3</v>
      </c>
      <c r="K74" s="100">
        <f t="shared" si="6"/>
        <v>2.3257608705836942E-3</v>
      </c>
      <c r="O74" s="96">
        <f>Amnt_Deposited!B69</f>
        <v>2055</v>
      </c>
      <c r="P74" s="99">
        <f>Amnt_Deposited!E69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0.8</v>
      </c>
      <c r="F75" s="67">
        <f t="shared" si="0"/>
        <v>0</v>
      </c>
      <c r="G75" s="67">
        <f t="shared" si="1"/>
        <v>0</v>
      </c>
      <c r="H75" s="67">
        <f t="shared" si="2"/>
        <v>0</v>
      </c>
      <c r="I75" s="67">
        <f t="shared" si="3"/>
        <v>1.588325349563359E-2</v>
      </c>
      <c r="J75" s="67">
        <f t="shared" si="4"/>
        <v>2.9432439274920574E-3</v>
      </c>
      <c r="K75" s="100">
        <f t="shared" si="6"/>
        <v>1.962162618328038E-3</v>
      </c>
      <c r="O75" s="96">
        <f>Amnt_Deposited!B70</f>
        <v>2056</v>
      </c>
      <c r="P75" s="99">
        <f>Amnt_Deposited!E70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0.8</v>
      </c>
      <c r="F76" s="67">
        <f t="shared" si="0"/>
        <v>0</v>
      </c>
      <c r="G76" s="67">
        <f t="shared" si="1"/>
        <v>0</v>
      </c>
      <c r="H76" s="67">
        <f t="shared" si="2"/>
        <v>0</v>
      </c>
      <c r="I76" s="67">
        <f t="shared" si="3"/>
        <v>1.3400142147347582E-2</v>
      </c>
      <c r="J76" s="67">
        <f t="shared" si="4"/>
        <v>2.4831113482860069E-3</v>
      </c>
      <c r="K76" s="100">
        <f t="shared" si="6"/>
        <v>1.6554075655240046E-3</v>
      </c>
      <c r="O76" s="96">
        <f>Amnt_Deposited!B71</f>
        <v>2057</v>
      </c>
      <c r="P76" s="99">
        <f>Amnt_Deposited!E71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0.8</v>
      </c>
      <c r="F77" s="67">
        <f t="shared" si="0"/>
        <v>0</v>
      </c>
      <c r="G77" s="67">
        <f t="shared" si="1"/>
        <v>0</v>
      </c>
      <c r="H77" s="67">
        <f t="shared" si="2"/>
        <v>0</v>
      </c>
      <c r="I77" s="67">
        <f t="shared" si="3"/>
        <v>1.130522846710747E-2</v>
      </c>
      <c r="J77" s="67">
        <f t="shared" si="4"/>
        <v>2.0949136802401128E-3</v>
      </c>
      <c r="K77" s="100">
        <f t="shared" si="6"/>
        <v>1.3966091201600751E-3</v>
      </c>
      <c r="O77" s="96">
        <f>Amnt_Deposited!B72</f>
        <v>2058</v>
      </c>
      <c r="P77" s="99">
        <f>Amnt_Deposited!E72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0.8</v>
      </c>
      <c r="F78" s="67">
        <f t="shared" si="0"/>
        <v>0</v>
      </c>
      <c r="G78" s="67">
        <f t="shared" si="1"/>
        <v>0</v>
      </c>
      <c r="H78" s="67">
        <f t="shared" si="2"/>
        <v>0</v>
      </c>
      <c r="I78" s="67">
        <f t="shared" si="3"/>
        <v>9.53782350128244E-3</v>
      </c>
      <c r="J78" s="67">
        <f t="shared" si="4"/>
        <v>1.7674049658250302E-3</v>
      </c>
      <c r="K78" s="100">
        <f t="shared" si="6"/>
        <v>1.1782699772166867E-3</v>
      </c>
      <c r="O78" s="96">
        <f>Amnt_Deposited!B73</f>
        <v>2059</v>
      </c>
      <c r="P78" s="99">
        <f>Amnt_Deposited!E73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0.8</v>
      </c>
      <c r="F79" s="67">
        <f t="shared" si="0"/>
        <v>0</v>
      </c>
      <c r="G79" s="67">
        <f t="shared" si="1"/>
        <v>0</v>
      </c>
      <c r="H79" s="67">
        <f t="shared" si="2"/>
        <v>0</v>
      </c>
      <c r="I79" s="67">
        <f t="shared" si="3"/>
        <v>8.0467261149381273E-3</v>
      </c>
      <c r="J79" s="67">
        <f t="shared" si="4"/>
        <v>1.491097386344312E-3</v>
      </c>
      <c r="K79" s="100">
        <f t="shared" si="6"/>
        <v>9.9406492422954122E-4</v>
      </c>
      <c r="O79" s="96">
        <f>Amnt_Deposited!B74</f>
        <v>2060</v>
      </c>
      <c r="P79" s="99">
        <f>Amnt_Deposited!E74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0.8</v>
      </c>
      <c r="F80" s="67">
        <f t="shared" si="0"/>
        <v>0</v>
      </c>
      <c r="G80" s="67">
        <f t="shared" si="1"/>
        <v>0</v>
      </c>
      <c r="H80" s="67">
        <f t="shared" si="2"/>
        <v>0</v>
      </c>
      <c r="I80" s="67">
        <f t="shared" si="3"/>
        <v>6.7887397119606062E-3</v>
      </c>
      <c r="J80" s="67">
        <f t="shared" si="4"/>
        <v>1.2579864029775209E-3</v>
      </c>
      <c r="K80" s="100">
        <f t="shared" si="6"/>
        <v>8.3865760198501395E-4</v>
      </c>
      <c r="O80" s="96">
        <f>Amnt_Deposited!B75</f>
        <v>2061</v>
      </c>
      <c r="P80" s="99">
        <f>Amnt_Deposited!E75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0.8</v>
      </c>
      <c r="F81" s="67">
        <f t="shared" si="0"/>
        <v>0</v>
      </c>
      <c r="G81" s="67">
        <f t="shared" si="1"/>
        <v>0</v>
      </c>
      <c r="H81" s="67">
        <f t="shared" si="2"/>
        <v>0</v>
      </c>
      <c r="I81" s="67">
        <f t="shared" si="3"/>
        <v>5.7274208440118313E-3</v>
      </c>
      <c r="J81" s="67">
        <f t="shared" si="4"/>
        <v>1.0613188679487746E-3</v>
      </c>
      <c r="K81" s="100">
        <f t="shared" si="6"/>
        <v>7.075459119658497E-4</v>
      </c>
      <c r="O81" s="96">
        <f>Amnt_Deposited!B76</f>
        <v>2062</v>
      </c>
      <c r="P81" s="99">
        <f>Amnt_Deposited!E76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0.8</v>
      </c>
      <c r="F82" s="67">
        <f t="shared" si="0"/>
        <v>0</v>
      </c>
      <c r="G82" s="67">
        <f t="shared" si="1"/>
        <v>0</v>
      </c>
      <c r="H82" s="67">
        <f t="shared" si="2"/>
        <v>0</v>
      </c>
      <c r="I82" s="67">
        <f t="shared" si="3"/>
        <v>4.8320234559335465E-3</v>
      </c>
      <c r="J82" s="67">
        <f t="shared" si="4"/>
        <v>8.9539738807828449E-4</v>
      </c>
      <c r="K82" s="100">
        <f t="shared" si="6"/>
        <v>5.9693159205218959E-4</v>
      </c>
      <c r="O82" s="96">
        <f>Amnt_Deposited!B77</f>
        <v>2063</v>
      </c>
      <c r="P82" s="99">
        <f>Amnt_Deposited!E77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0.8</v>
      </c>
      <c r="F83" s="67">
        <f t="shared" ref="F83:F99" si="12">C83*D83*$K$6*DOCF*E83</f>
        <v>0</v>
      </c>
      <c r="G83" s="67">
        <f t="shared" ref="G83:G99" si="13">F83*$K$12</f>
        <v>0</v>
      </c>
      <c r="H83" s="67">
        <f t="shared" ref="H83:H99" si="14">F83*(1-$K$12)</f>
        <v>0</v>
      </c>
      <c r="I83" s="67">
        <f t="shared" ref="I83:I99" si="15">G83+I82*$K$10</f>
        <v>4.0766081827395993E-3</v>
      </c>
      <c r="J83" s="67">
        <f t="shared" ref="J83:J99" si="16">I82*(1-$K$10)+H83</f>
        <v>7.554152731939468E-4</v>
      </c>
      <c r="K83" s="100">
        <f t="shared" si="6"/>
        <v>5.0361018212929779E-4</v>
      </c>
      <c r="O83" s="96">
        <f>Amnt_Deposited!B78</f>
        <v>2064</v>
      </c>
      <c r="P83" s="99">
        <f>Amnt_Deposited!E78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0.8</v>
      </c>
      <c r="F84" s="67">
        <f t="shared" si="12"/>
        <v>0</v>
      </c>
      <c r="G84" s="67">
        <f t="shared" si="13"/>
        <v>0</v>
      </c>
      <c r="H84" s="67">
        <f t="shared" si="14"/>
        <v>0</v>
      </c>
      <c r="I84" s="67">
        <f t="shared" si="15"/>
        <v>3.4392908948263209E-3</v>
      </c>
      <c r="J84" s="67">
        <f t="shared" si="16"/>
        <v>6.3731728791327816E-4</v>
      </c>
      <c r="K84" s="100">
        <f t="shared" si="6"/>
        <v>4.2487819194218541E-4</v>
      </c>
      <c r="O84" s="96">
        <f>Amnt_Deposited!B79</f>
        <v>2065</v>
      </c>
      <c r="P84" s="99">
        <f>Amnt_Deposited!E79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0.8</v>
      </c>
      <c r="F85" s="67">
        <f t="shared" si="12"/>
        <v>0</v>
      </c>
      <c r="G85" s="67">
        <f t="shared" si="13"/>
        <v>0</v>
      </c>
      <c r="H85" s="67">
        <f t="shared" si="14"/>
        <v>0</v>
      </c>
      <c r="I85" s="67">
        <f t="shared" si="15"/>
        <v>2.9016087220052602E-3</v>
      </c>
      <c r="J85" s="67">
        <f t="shared" si="16"/>
        <v>5.3768217282106046E-4</v>
      </c>
      <c r="K85" s="100">
        <f t="shared" ref="K85:K99" si="18">J85*CH4_fraction*conv</f>
        <v>3.5845478188070696E-4</v>
      </c>
      <c r="O85" s="96">
        <f>Amnt_Deposited!B80</f>
        <v>2066</v>
      </c>
      <c r="P85" s="99">
        <f>Amnt_Deposited!E80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0.8</v>
      </c>
      <c r="F86" s="67">
        <f t="shared" si="12"/>
        <v>0</v>
      </c>
      <c r="G86" s="67">
        <f t="shared" si="13"/>
        <v>0</v>
      </c>
      <c r="H86" s="67">
        <f t="shared" si="14"/>
        <v>0</v>
      </c>
      <c r="I86" s="67">
        <f t="shared" si="15"/>
        <v>2.4479851902850353E-3</v>
      </c>
      <c r="J86" s="67">
        <f t="shared" si="16"/>
        <v>4.5362353172022504E-4</v>
      </c>
      <c r="K86" s="100">
        <f t="shared" si="18"/>
        <v>3.0241568781348336E-4</v>
      </c>
      <c r="O86" s="96">
        <f>Amnt_Deposited!B81</f>
        <v>2067</v>
      </c>
      <c r="P86" s="99">
        <f>Amnt_Deposited!E81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0.8</v>
      </c>
      <c r="F87" s="67">
        <f t="shared" si="12"/>
        <v>0</v>
      </c>
      <c r="G87" s="67">
        <f t="shared" si="13"/>
        <v>0</v>
      </c>
      <c r="H87" s="67">
        <f t="shared" si="14"/>
        <v>0</v>
      </c>
      <c r="I87" s="67">
        <f t="shared" si="15"/>
        <v>2.0652789765924877E-3</v>
      </c>
      <c r="J87" s="67">
        <f t="shared" si="16"/>
        <v>3.8270621369254751E-4</v>
      </c>
      <c r="K87" s="100">
        <f t="shared" si="18"/>
        <v>2.5513747579503164E-4</v>
      </c>
      <c r="O87" s="96">
        <f>Amnt_Deposited!B82</f>
        <v>2068</v>
      </c>
      <c r="P87" s="99">
        <f>Amnt_Deposited!E82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0.8</v>
      </c>
      <c r="F88" s="67">
        <f t="shared" si="12"/>
        <v>0</v>
      </c>
      <c r="G88" s="67">
        <f t="shared" si="13"/>
        <v>0</v>
      </c>
      <c r="H88" s="67">
        <f t="shared" si="14"/>
        <v>0</v>
      </c>
      <c r="I88" s="67">
        <f t="shared" si="15"/>
        <v>1.7424032090072681E-3</v>
      </c>
      <c r="J88" s="67">
        <f t="shared" si="16"/>
        <v>3.2287576758521953E-4</v>
      </c>
      <c r="K88" s="100">
        <f t="shared" si="18"/>
        <v>2.1525051172347967E-4</v>
      </c>
      <c r="O88" s="96">
        <f>Amnt_Deposited!B83</f>
        <v>2069</v>
      </c>
      <c r="P88" s="99">
        <f>Amnt_Deposited!E83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0.8</v>
      </c>
      <c r="F89" s="67">
        <f t="shared" si="12"/>
        <v>0</v>
      </c>
      <c r="G89" s="67">
        <f t="shared" si="13"/>
        <v>0</v>
      </c>
      <c r="H89" s="67">
        <f t="shared" si="14"/>
        <v>0</v>
      </c>
      <c r="I89" s="67">
        <f t="shared" si="15"/>
        <v>1.4700042837640672E-3</v>
      </c>
      <c r="J89" s="67">
        <f t="shared" si="16"/>
        <v>2.7239892524320083E-4</v>
      </c>
      <c r="K89" s="100">
        <f t="shared" si="18"/>
        <v>1.8159928349546721E-4</v>
      </c>
      <c r="O89" s="96">
        <f>Amnt_Deposited!B84</f>
        <v>2070</v>
      </c>
      <c r="P89" s="99">
        <f>Amnt_Deposited!E84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0.8</v>
      </c>
      <c r="F90" s="67">
        <f t="shared" si="12"/>
        <v>0</v>
      </c>
      <c r="G90" s="67">
        <f t="shared" si="13"/>
        <v>0</v>
      </c>
      <c r="H90" s="67">
        <f t="shared" si="14"/>
        <v>0</v>
      </c>
      <c r="I90" s="67">
        <f t="shared" si="15"/>
        <v>1.2401908944577101E-3</v>
      </c>
      <c r="J90" s="67">
        <f t="shared" si="16"/>
        <v>2.2981338930635705E-4</v>
      </c>
      <c r="K90" s="100">
        <f t="shared" si="18"/>
        <v>1.5320892620423803E-4</v>
      </c>
      <c r="O90" s="96">
        <f>Amnt_Deposited!B85</f>
        <v>2071</v>
      </c>
      <c r="P90" s="99">
        <f>Amnt_Deposited!E85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0.8</v>
      </c>
      <c r="F91" s="67">
        <f t="shared" si="12"/>
        <v>0</v>
      </c>
      <c r="G91" s="67">
        <f t="shared" si="13"/>
        <v>0</v>
      </c>
      <c r="H91" s="67">
        <f t="shared" si="14"/>
        <v>0</v>
      </c>
      <c r="I91" s="67">
        <f t="shared" si="15"/>
        <v>1.046305423517169E-3</v>
      </c>
      <c r="J91" s="67">
        <f t="shared" si="16"/>
        <v>1.9388547094054104E-4</v>
      </c>
      <c r="K91" s="100">
        <f t="shared" si="18"/>
        <v>1.2925698062702735E-4</v>
      </c>
      <c r="O91" s="96">
        <f>Amnt_Deposited!B86</f>
        <v>2072</v>
      </c>
      <c r="P91" s="99">
        <f>Amnt_Deposited!E86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0.8</v>
      </c>
      <c r="F92" s="67">
        <f t="shared" si="12"/>
        <v>0</v>
      </c>
      <c r="G92" s="67">
        <f t="shared" si="13"/>
        <v>0</v>
      </c>
      <c r="H92" s="67">
        <f t="shared" si="14"/>
        <v>0</v>
      </c>
      <c r="I92" s="67">
        <f t="shared" si="15"/>
        <v>8.8273107323541392E-4</v>
      </c>
      <c r="J92" s="67">
        <f t="shared" si="16"/>
        <v>1.6357435028175503E-4</v>
      </c>
      <c r="K92" s="100">
        <f t="shared" si="18"/>
        <v>1.0904956685450335E-4</v>
      </c>
      <c r="O92" s="96">
        <f>Amnt_Deposited!B87</f>
        <v>2073</v>
      </c>
      <c r="P92" s="99">
        <f>Amnt_Deposited!E87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0.8</v>
      </c>
      <c r="F93" s="67">
        <f t="shared" si="12"/>
        <v>0</v>
      </c>
      <c r="G93" s="67">
        <f t="shared" si="13"/>
        <v>0</v>
      </c>
      <c r="H93" s="67">
        <f t="shared" si="14"/>
        <v>0</v>
      </c>
      <c r="I93" s="67">
        <f t="shared" si="15"/>
        <v>7.4472914900508449E-4</v>
      </c>
      <c r="J93" s="67">
        <f t="shared" si="16"/>
        <v>1.3800192423032948E-4</v>
      </c>
      <c r="K93" s="100">
        <f t="shared" si="18"/>
        <v>9.2001282820219652E-5</v>
      </c>
      <c r="O93" s="96">
        <f>Amnt_Deposited!B88</f>
        <v>2074</v>
      </c>
      <c r="P93" s="99">
        <f>Amnt_Deposited!E88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0.8</v>
      </c>
      <c r="F94" s="67">
        <f t="shared" si="12"/>
        <v>0</v>
      </c>
      <c r="G94" s="67">
        <f t="shared" si="13"/>
        <v>0</v>
      </c>
      <c r="H94" s="67">
        <f t="shared" si="14"/>
        <v>0</v>
      </c>
      <c r="I94" s="67">
        <f t="shared" si="15"/>
        <v>6.2830178090935557E-4</v>
      </c>
      <c r="J94" s="67">
        <f t="shared" si="16"/>
        <v>1.1642736809572898E-4</v>
      </c>
      <c r="K94" s="100">
        <f t="shared" si="18"/>
        <v>7.7618245397152646E-5</v>
      </c>
      <c r="O94" s="96">
        <f>Amnt_Deposited!B89</f>
        <v>2075</v>
      </c>
      <c r="P94" s="99">
        <f>Amnt_Deposited!E89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0.8</v>
      </c>
      <c r="F95" s="67">
        <f t="shared" si="12"/>
        <v>0</v>
      </c>
      <c r="G95" s="67">
        <f t="shared" si="13"/>
        <v>0</v>
      </c>
      <c r="H95" s="67">
        <f t="shared" si="14"/>
        <v>0</v>
      </c>
      <c r="I95" s="67">
        <f t="shared" si="15"/>
        <v>5.3007610675807274E-4</v>
      </c>
      <c r="J95" s="67">
        <f t="shared" si="16"/>
        <v>9.8225674151282842E-5</v>
      </c>
      <c r="K95" s="100">
        <f t="shared" si="18"/>
        <v>6.5483782767521885E-5</v>
      </c>
      <c r="O95" s="96">
        <f>Amnt_Deposited!B90</f>
        <v>2076</v>
      </c>
      <c r="P95" s="99">
        <f>Amnt_Deposited!E90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0.8</v>
      </c>
      <c r="F96" s="67">
        <f t="shared" si="12"/>
        <v>0</v>
      </c>
      <c r="G96" s="67">
        <f t="shared" si="13"/>
        <v>0</v>
      </c>
      <c r="H96" s="67">
        <f t="shared" si="14"/>
        <v>0</v>
      </c>
      <c r="I96" s="67">
        <f t="shared" si="15"/>
        <v>4.4720656139017454E-4</v>
      </c>
      <c r="J96" s="67">
        <f t="shared" si="16"/>
        <v>8.2869545367898189E-5</v>
      </c>
      <c r="K96" s="100">
        <f t="shared" si="18"/>
        <v>5.5246363578598793E-5</v>
      </c>
      <c r="O96" s="96">
        <f>Amnt_Deposited!B91</f>
        <v>2077</v>
      </c>
      <c r="P96" s="99">
        <f>Amnt_Deposited!E91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0.8</v>
      </c>
      <c r="F97" s="67">
        <f t="shared" si="12"/>
        <v>0</v>
      </c>
      <c r="G97" s="67">
        <f t="shared" si="13"/>
        <v>0</v>
      </c>
      <c r="H97" s="67">
        <f t="shared" si="14"/>
        <v>0</v>
      </c>
      <c r="I97" s="67">
        <f t="shared" si="15"/>
        <v>3.7729244159594101E-4</v>
      </c>
      <c r="J97" s="67">
        <f t="shared" si="16"/>
        <v>6.9914119794233529E-5</v>
      </c>
      <c r="K97" s="100">
        <f t="shared" si="18"/>
        <v>4.6609413196155683E-5</v>
      </c>
      <c r="O97" s="96">
        <f>Amnt_Deposited!B92</f>
        <v>2078</v>
      </c>
      <c r="P97" s="99">
        <f>Amnt_Deposited!E92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0.8</v>
      </c>
      <c r="F98" s="67">
        <f t="shared" si="12"/>
        <v>0</v>
      </c>
      <c r="G98" s="67">
        <f t="shared" si="13"/>
        <v>0</v>
      </c>
      <c r="H98" s="67">
        <f t="shared" si="14"/>
        <v>0</v>
      </c>
      <c r="I98" s="67">
        <f t="shared" si="15"/>
        <v>3.1830835854224136E-4</v>
      </c>
      <c r="J98" s="67">
        <f t="shared" si="16"/>
        <v>5.8984083053699629E-5</v>
      </c>
      <c r="K98" s="100">
        <f t="shared" si="18"/>
        <v>3.9322722035799748E-5</v>
      </c>
      <c r="O98" s="96">
        <f>Amnt_Deposited!B93</f>
        <v>2079</v>
      </c>
      <c r="P98" s="99">
        <f>Amnt_Deposited!E93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0.8</v>
      </c>
      <c r="F99" s="68">
        <f t="shared" si="12"/>
        <v>0</v>
      </c>
      <c r="G99" s="68">
        <f t="shared" si="13"/>
        <v>0</v>
      </c>
      <c r="H99" s="68">
        <f t="shared" si="14"/>
        <v>0</v>
      </c>
      <c r="I99" s="68">
        <f t="shared" si="15"/>
        <v>2.68545562930636E-4</v>
      </c>
      <c r="J99" s="68">
        <f t="shared" si="16"/>
        <v>4.9762795611605354E-5</v>
      </c>
      <c r="K99" s="102">
        <f t="shared" si="18"/>
        <v>3.3175197074403569E-5</v>
      </c>
      <c r="O99" s="97">
        <f>Amnt_Deposited!B94</f>
        <v>2080</v>
      </c>
      <c r="P99" s="99">
        <f>Amnt_Deposited!E94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0.8</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0.8</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0.8</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0.8</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0.8</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0.8</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0.8</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0.8</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0.8</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0.8</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0.8</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0.8</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0.8</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0.8</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0.8</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0.8</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0.8</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0.8</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0.8</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0.8</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0.8</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0.8</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0.8</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0.8</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0.8</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0.8</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0.8</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0.8</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0.8</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0.8</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0.8</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0.8</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0.8</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0.8</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0.8</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0.8</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0.8</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0.8</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0.8</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0.8</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0.8</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0.8</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0.8</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0.8</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0.8</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0.8</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0.8</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0.8</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0.8</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0.8</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0.8</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0.8</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0.8</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0.8</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0.8</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0.8</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0.8</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0.8</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0.8</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0.8</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0.8</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0.8</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0.8</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0.8</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0.8</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0.8</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0.8</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0.8</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0.8</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0.8</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0.8</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0.8</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0.8</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0.8</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0.8</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0.8</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0.8</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0.8</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0.8</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0.8</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0.8</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0.8</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0.8</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0.8</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0.8</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0.8</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0.8</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0.8</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0.8</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0.8</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0.8</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0.8</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0.8</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0.8</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0.8</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0.8</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0.8</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0.8</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0.8</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0.8</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1.6352944977600001</v>
      </c>
      <c r="Q19" s="283">
        <f>MCF!R18</f>
        <v>0.8</v>
      </c>
      <c r="R19" s="130">
        <f t="shared" ref="R19:R82" si="5">P19*$W$6*DOCF*Q19</f>
        <v>0.28127065361472003</v>
      </c>
      <c r="S19" s="65">
        <f>R19*$W$12</f>
        <v>0.28127065361472003</v>
      </c>
      <c r="T19" s="65">
        <f>R19*(1-$W$12)</f>
        <v>0</v>
      </c>
      <c r="U19" s="65">
        <f>S19+U18*$W$10</f>
        <v>0.28127065361472003</v>
      </c>
      <c r="V19" s="65">
        <f>U18*(1-$W$10)+T19</f>
        <v>0</v>
      </c>
      <c r="W19" s="66">
        <f>V19*CH4_fraction*conv</f>
        <v>0</v>
      </c>
    </row>
    <row r="20" spans="2:23">
      <c r="B20" s="96">
        <f>Amnt_Deposited!B15</f>
        <v>2001</v>
      </c>
      <c r="C20" s="99">
        <f>Amnt_Deposited!F15</f>
        <v>0</v>
      </c>
      <c r="D20" s="418">
        <f>Dry_Matter_Content!G7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1.66907325222</v>
      </c>
      <c r="Q20" s="284">
        <f>MCF!R19</f>
        <v>0.8</v>
      </c>
      <c r="R20" s="67">
        <f t="shared" si="5"/>
        <v>0.28708059938184</v>
      </c>
      <c r="S20" s="67">
        <f>R20*$W$12</f>
        <v>0.28708059938184</v>
      </c>
      <c r="T20" s="67">
        <f>R20*(1-$W$12)</f>
        <v>0</v>
      </c>
      <c r="U20" s="67">
        <f>S20+U19*$W$10</f>
        <v>0.55867706594651945</v>
      </c>
      <c r="V20" s="67">
        <f>U19*(1-$W$10)+T20</f>
        <v>9.6741870500405055E-3</v>
      </c>
      <c r="W20" s="100">
        <f>V20*CH4_fraction*conv</f>
        <v>6.449458033360337E-3</v>
      </c>
    </row>
    <row r="21" spans="2:23">
      <c r="B21" s="96">
        <f>Amnt_Deposited!B16</f>
        <v>2002</v>
      </c>
      <c r="C21" s="99">
        <f>Amnt_Deposited!F16</f>
        <v>0</v>
      </c>
      <c r="D21" s="418">
        <f>Dry_Matter_Content!G8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1.0370535325920003</v>
      </c>
      <c r="Q21" s="284">
        <f>MCF!R20</f>
        <v>0.8</v>
      </c>
      <c r="R21" s="67">
        <f t="shared" si="5"/>
        <v>0.17837320760582406</v>
      </c>
      <c r="S21" s="67">
        <f t="shared" ref="S21:S84" si="7">R21*$W$12</f>
        <v>0.17837320760582406</v>
      </c>
      <c r="T21" s="67">
        <f t="shared" ref="T21:T84" si="8">R21*(1-$W$12)</f>
        <v>0</v>
      </c>
      <c r="U21" s="67">
        <f t="shared" ref="U21:U84" si="9">S21+U20*$W$10</f>
        <v>0.71783480842266889</v>
      </c>
      <c r="V21" s="67">
        <f t="shared" ref="V21:V84" si="10">U20*(1-$W$10)+T21</f>
        <v>1.9215465129674626E-2</v>
      </c>
      <c r="W21" s="100">
        <f t="shared" ref="W21:W84" si="11">V21*CH4_fraction*conv</f>
        <v>1.281031008644975E-2</v>
      </c>
    </row>
    <row r="22" spans="2:23">
      <c r="B22" s="96">
        <f>Amnt_Deposited!B17</f>
        <v>2003</v>
      </c>
      <c r="C22" s="99">
        <f>Amnt_Deposited!F17</f>
        <v>0</v>
      </c>
      <c r="D22" s="418">
        <f>Dry_Matter_Content!G9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Amnt_Deposited!G17</f>
        <v>1.0548308608200001</v>
      </c>
      <c r="Q22" s="284">
        <f>MCF!R21</f>
        <v>0.8</v>
      </c>
      <c r="R22" s="67">
        <f t="shared" si="5"/>
        <v>0.18143090806104001</v>
      </c>
      <c r="S22" s="67">
        <f t="shared" si="7"/>
        <v>0.18143090806104001</v>
      </c>
      <c r="T22" s="67">
        <f t="shared" si="8"/>
        <v>0</v>
      </c>
      <c r="U22" s="67">
        <f t="shared" si="9"/>
        <v>0.87457608705218171</v>
      </c>
      <c r="V22" s="67">
        <f t="shared" si="10"/>
        <v>2.4689629431527221E-2</v>
      </c>
      <c r="W22" s="100">
        <f t="shared" si="11"/>
        <v>1.6459752954351481E-2</v>
      </c>
    </row>
    <row r="23" spans="2:23">
      <c r="B23" s="96">
        <f>Amnt_Deposited!B18</f>
        <v>2004</v>
      </c>
      <c r="C23" s="99">
        <f>Amnt_Deposited!F18</f>
        <v>0</v>
      </c>
      <c r="D23" s="418">
        <f>Dry_Matter_Content!G10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Amnt_Deposited!G18</f>
        <v>1.048288706388</v>
      </c>
      <c r="Q23" s="284">
        <f>MCF!R22</f>
        <v>0.8</v>
      </c>
      <c r="R23" s="67">
        <f t="shared" si="5"/>
        <v>0.18030565749873601</v>
      </c>
      <c r="S23" s="67">
        <f t="shared" si="7"/>
        <v>0.18030565749873601</v>
      </c>
      <c r="T23" s="67">
        <f t="shared" si="8"/>
        <v>0</v>
      </c>
      <c r="U23" s="67">
        <f t="shared" si="9"/>
        <v>1.0248010640856715</v>
      </c>
      <c r="V23" s="67">
        <f t="shared" si="10"/>
        <v>3.0080680465246108E-2</v>
      </c>
      <c r="W23" s="100">
        <f t="shared" si="11"/>
        <v>2.0053786976830738E-2</v>
      </c>
    </row>
    <row r="24" spans="2:23">
      <c r="B24" s="96">
        <f>Amnt_Deposited!B19</f>
        <v>2005</v>
      </c>
      <c r="C24" s="99">
        <f>Amnt_Deposited!F19</f>
        <v>0</v>
      </c>
      <c r="D24" s="418">
        <f>Dry_Matter_Content!G11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Amnt_Deposited!G19</f>
        <v>1.081762323048</v>
      </c>
      <c r="Q24" s="284">
        <f>MCF!R23</f>
        <v>0.8</v>
      </c>
      <c r="R24" s="67">
        <f t="shared" si="5"/>
        <v>0.18606311956425603</v>
      </c>
      <c r="S24" s="67">
        <f t="shared" si="7"/>
        <v>0.18606311956425603</v>
      </c>
      <c r="T24" s="67">
        <f t="shared" si="8"/>
        <v>0</v>
      </c>
      <c r="U24" s="67">
        <f t="shared" si="9"/>
        <v>1.1756165776318979</v>
      </c>
      <c r="V24" s="67">
        <f t="shared" si="10"/>
        <v>3.5247606018029627E-2</v>
      </c>
      <c r="W24" s="100">
        <f t="shared" si="11"/>
        <v>2.349840401201975E-2</v>
      </c>
    </row>
    <row r="25" spans="2:23">
      <c r="B25" s="96">
        <f>Amnt_Deposited!B20</f>
        <v>2006</v>
      </c>
      <c r="C25" s="99">
        <f>Amnt_Deposited!F20</f>
        <v>0</v>
      </c>
      <c r="D25" s="418">
        <f>Dry_Matter_Content!G12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Amnt_Deposited!G20</f>
        <v>1.0933087373999999</v>
      </c>
      <c r="Q25" s="284">
        <f>MCF!R24</f>
        <v>0.8</v>
      </c>
      <c r="R25" s="67">
        <f t="shared" si="5"/>
        <v>0.18804910283279999</v>
      </c>
      <c r="S25" s="67">
        <f t="shared" si="7"/>
        <v>0.18804910283279999</v>
      </c>
      <c r="T25" s="67">
        <f t="shared" si="8"/>
        <v>0</v>
      </c>
      <c r="U25" s="67">
        <f t="shared" si="9"/>
        <v>1.3232308376363444</v>
      </c>
      <c r="V25" s="67">
        <f t="shared" si="10"/>
        <v>4.0434842828353426E-2</v>
      </c>
      <c r="W25" s="100">
        <f t="shared" si="11"/>
        <v>2.6956561885568948E-2</v>
      </c>
    </row>
    <row r="26" spans="2:23">
      <c r="B26" s="96">
        <f>Amnt_Deposited!B21</f>
        <v>2007</v>
      </c>
      <c r="C26" s="99">
        <f>Amnt_Deposited!F21</f>
        <v>0</v>
      </c>
      <c r="D26" s="418">
        <f>Dry_Matter_Content!G13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Amnt_Deposited!G21</f>
        <v>1.104513397416</v>
      </c>
      <c r="Q26" s="284">
        <f>MCF!R25</f>
        <v>0.8</v>
      </c>
      <c r="R26" s="67">
        <f t="shared" si="5"/>
        <v>0.18997630435555202</v>
      </c>
      <c r="S26" s="67">
        <f t="shared" si="7"/>
        <v>0.18997630435555202</v>
      </c>
      <c r="T26" s="67">
        <f t="shared" si="8"/>
        <v>0</v>
      </c>
      <c r="U26" s="67">
        <f t="shared" si="9"/>
        <v>1.4676951681362427</v>
      </c>
      <c r="V26" s="67">
        <f t="shared" si="10"/>
        <v>4.5511973855653726E-2</v>
      </c>
      <c r="W26" s="100">
        <f t="shared" si="11"/>
        <v>3.034131590376915E-2</v>
      </c>
    </row>
    <row r="27" spans="2:23">
      <c r="B27" s="96">
        <f>Amnt_Deposited!B22</f>
        <v>2008</v>
      </c>
      <c r="C27" s="99">
        <f>Amnt_Deposited!F22</f>
        <v>0</v>
      </c>
      <c r="D27" s="418">
        <f>Dry_Matter_Content!G14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Amnt_Deposited!G22</f>
        <v>1.1152481452200003</v>
      </c>
      <c r="Q27" s="284">
        <f>MCF!R26</f>
        <v>0.8</v>
      </c>
      <c r="R27" s="67">
        <f t="shared" si="5"/>
        <v>0.19182268097784005</v>
      </c>
      <c r="S27" s="67">
        <f t="shared" si="7"/>
        <v>0.19182268097784005</v>
      </c>
      <c r="T27" s="67">
        <f t="shared" si="8"/>
        <v>0</v>
      </c>
      <c r="U27" s="67">
        <f t="shared" si="9"/>
        <v>1.6090370847452558</v>
      </c>
      <c r="V27" s="67">
        <f t="shared" si="10"/>
        <v>5.048076436882707E-2</v>
      </c>
      <c r="W27" s="100">
        <f t="shared" si="11"/>
        <v>3.3653842912551378E-2</v>
      </c>
    </row>
    <row r="28" spans="2:23">
      <c r="B28" s="96">
        <f>Amnt_Deposited!B23</f>
        <v>2009</v>
      </c>
      <c r="C28" s="99">
        <f>Amnt_Deposited!F23</f>
        <v>0</v>
      </c>
      <c r="D28" s="418">
        <f>Dry_Matter_Content!G15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Amnt_Deposited!G23</f>
        <v>1.1253604119120002</v>
      </c>
      <c r="Q28" s="284">
        <f>MCF!R27</f>
        <v>0.8</v>
      </c>
      <c r="R28" s="67">
        <f t="shared" si="5"/>
        <v>0.19356199084886405</v>
      </c>
      <c r="S28" s="67">
        <f t="shared" si="7"/>
        <v>0.19356199084886405</v>
      </c>
      <c r="T28" s="67">
        <f t="shared" si="8"/>
        <v>0</v>
      </c>
      <c r="U28" s="67">
        <f t="shared" si="9"/>
        <v>1.747256914838168</v>
      </c>
      <c r="V28" s="67">
        <f t="shared" si="10"/>
        <v>5.534216075595183E-2</v>
      </c>
      <c r="W28" s="100">
        <f t="shared" si="11"/>
        <v>3.689477383730122E-2</v>
      </c>
    </row>
    <row r="29" spans="2:23">
      <c r="B29" s="96">
        <f>Amnt_Deposited!B24</f>
        <v>2010</v>
      </c>
      <c r="C29" s="99">
        <f>Amnt_Deposited!F24</f>
        <v>0</v>
      </c>
      <c r="D29" s="418">
        <f>Dry_Matter_Content!G16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Amnt_Deposited!G24</f>
        <v>1.405562350896</v>
      </c>
      <c r="Q29" s="284">
        <f>MCF!R28</f>
        <v>0.8</v>
      </c>
      <c r="R29" s="67">
        <f t="shared" si="5"/>
        <v>0.24175672435411202</v>
      </c>
      <c r="S29" s="67">
        <f t="shared" si="7"/>
        <v>0.24175672435411202</v>
      </c>
      <c r="T29" s="67">
        <f t="shared" si="8"/>
        <v>0</v>
      </c>
      <c r="U29" s="67">
        <f t="shared" si="9"/>
        <v>1.9289174649153327</v>
      </c>
      <c r="V29" s="67">
        <f t="shared" si="10"/>
        <v>6.0096174276947432E-2</v>
      </c>
      <c r="W29" s="100">
        <f t="shared" si="11"/>
        <v>4.0064116184631619E-2</v>
      </c>
    </row>
    <row r="30" spans="2:23">
      <c r="B30" s="96">
        <f>Amnt_Deposited!B25</f>
        <v>2011</v>
      </c>
      <c r="C30" s="99">
        <f>Amnt_Deposited!F25</f>
        <v>0</v>
      </c>
      <c r="D30" s="418">
        <f>Dry_Matter_Content!G17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Amnt_Deposited!G25</f>
        <v>1.3192105726800001</v>
      </c>
      <c r="Q30" s="284">
        <f>MCF!R29</f>
        <v>0.8</v>
      </c>
      <c r="R30" s="67">
        <f t="shared" si="5"/>
        <v>0.22690421850096004</v>
      </c>
      <c r="S30" s="67">
        <f t="shared" si="7"/>
        <v>0.22690421850096004</v>
      </c>
      <c r="T30" s="67">
        <f t="shared" si="8"/>
        <v>0</v>
      </c>
      <c r="U30" s="67">
        <f t="shared" si="9"/>
        <v>2.0894773701370197</v>
      </c>
      <c r="V30" s="67">
        <f t="shared" si="10"/>
        <v>6.6344313279273009E-2</v>
      </c>
      <c r="W30" s="100">
        <f t="shared" si="11"/>
        <v>4.4229542186182004E-2</v>
      </c>
    </row>
    <row r="31" spans="2:23">
      <c r="B31" s="96">
        <f>Amnt_Deposited!B26</f>
        <v>2012</v>
      </c>
      <c r="C31" s="99">
        <f>Amnt_Deposited!F26</f>
        <v>0</v>
      </c>
      <c r="D31" s="418">
        <f>Dry_Matter_Content!G18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Amnt_Deposited!G26</f>
        <v>1.3543180635600003</v>
      </c>
      <c r="Q31" s="284">
        <f>MCF!R30</f>
        <v>0.8</v>
      </c>
      <c r="R31" s="67">
        <f t="shared" si="5"/>
        <v>0.23294270693232005</v>
      </c>
      <c r="S31" s="67">
        <f t="shared" si="7"/>
        <v>0.23294270693232005</v>
      </c>
      <c r="T31" s="67">
        <f t="shared" si="8"/>
        <v>0</v>
      </c>
      <c r="U31" s="67">
        <f t="shared" si="9"/>
        <v>2.2505533726842426</v>
      </c>
      <c r="V31" s="67">
        <f t="shared" si="10"/>
        <v>7.1866704385097527E-2</v>
      </c>
      <c r="W31" s="100">
        <f t="shared" si="11"/>
        <v>4.7911136256731685E-2</v>
      </c>
    </row>
    <row r="32" spans="2:23">
      <c r="B32" s="96">
        <f>Amnt_Deposited!B27</f>
        <v>2013</v>
      </c>
      <c r="C32" s="99">
        <f>Amnt_Deposited!F27</f>
        <v>0</v>
      </c>
      <c r="D32" s="418">
        <f>Dry_Matter_Content!G19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Amnt_Deposited!G27</f>
        <v>1.3869400683600002</v>
      </c>
      <c r="Q32" s="284">
        <f>MCF!R31</f>
        <v>0.8</v>
      </c>
      <c r="R32" s="67">
        <f t="shared" si="5"/>
        <v>0.23855369175792004</v>
      </c>
      <c r="S32" s="67">
        <f t="shared" si="7"/>
        <v>0.23855369175792004</v>
      </c>
      <c r="T32" s="67">
        <f t="shared" si="8"/>
        <v>0</v>
      </c>
      <c r="U32" s="67">
        <f t="shared" si="9"/>
        <v>2.411700217998558</v>
      </c>
      <c r="V32" s="67">
        <f t="shared" si="10"/>
        <v>7.7406846443604418E-2</v>
      </c>
      <c r="W32" s="100">
        <f t="shared" si="11"/>
        <v>5.1604564295736274E-2</v>
      </c>
    </row>
    <row r="33" spans="2:23">
      <c r="B33" s="96">
        <f>Amnt_Deposited!B28</f>
        <v>2014</v>
      </c>
      <c r="C33" s="99">
        <f>Amnt_Deposited!F28</f>
        <v>0</v>
      </c>
      <c r="D33" s="418">
        <f>Dry_Matter_Content!G20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Amnt_Deposited!G28</f>
        <v>1.4212486530000001</v>
      </c>
      <c r="Q33" s="284">
        <f>MCF!R32</f>
        <v>0.8</v>
      </c>
      <c r="R33" s="67">
        <f t="shared" si="5"/>
        <v>0.24445476831600002</v>
      </c>
      <c r="S33" s="67">
        <f t="shared" si="7"/>
        <v>0.24445476831600002</v>
      </c>
      <c r="T33" s="67">
        <f t="shared" si="8"/>
        <v>0</v>
      </c>
      <c r="U33" s="67">
        <f t="shared" si="9"/>
        <v>2.5732055612049614</v>
      </c>
      <c r="V33" s="67">
        <f t="shared" si="10"/>
        <v>8.2949425109596617E-2</v>
      </c>
      <c r="W33" s="100">
        <f t="shared" si="11"/>
        <v>5.5299616739731078E-2</v>
      </c>
    </row>
    <row r="34" spans="2:23">
      <c r="B34" s="96">
        <f>Amnt_Deposited!B29</f>
        <v>2015</v>
      </c>
      <c r="C34" s="99">
        <f>Amnt_Deposited!F29</f>
        <v>0</v>
      </c>
      <c r="D34" s="418">
        <f>Dry_Matter_Content!G21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Amnt_Deposited!G29</f>
        <v>1.4552354559600003</v>
      </c>
      <c r="Q34" s="284">
        <f>MCF!R33</f>
        <v>0.8</v>
      </c>
      <c r="R34" s="67">
        <f t="shared" si="5"/>
        <v>0.25030049842512003</v>
      </c>
      <c r="S34" s="67">
        <f t="shared" si="7"/>
        <v>0.25030049842512003</v>
      </c>
      <c r="T34" s="67">
        <f t="shared" si="8"/>
        <v>0</v>
      </c>
      <c r="U34" s="67">
        <f t="shared" si="9"/>
        <v>2.7350017254687216</v>
      </c>
      <c r="V34" s="67">
        <f t="shared" si="10"/>
        <v>8.8504334161359735E-2</v>
      </c>
      <c r="W34" s="100">
        <f t="shared" si="11"/>
        <v>5.9002889440906488E-2</v>
      </c>
    </row>
    <row r="35" spans="2:23">
      <c r="B35" s="96">
        <f>Amnt_Deposited!B30</f>
        <v>2016</v>
      </c>
      <c r="C35" s="99">
        <f>Amnt_Deposited!F30</f>
        <v>0</v>
      </c>
      <c r="D35" s="418">
        <f>Dry_Matter_Content!G22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Amnt_Deposited!G30</f>
        <v>1.4883012975600003</v>
      </c>
      <c r="Q35" s="284">
        <f>MCF!R34</f>
        <v>0.8</v>
      </c>
      <c r="R35" s="67">
        <f t="shared" si="5"/>
        <v>0.25598782318032004</v>
      </c>
      <c r="S35" s="67">
        <f t="shared" si="7"/>
        <v>0.25598782318032004</v>
      </c>
      <c r="T35" s="67">
        <f t="shared" si="8"/>
        <v>0</v>
      </c>
      <c r="U35" s="67">
        <f t="shared" si="9"/>
        <v>2.8969203027667074</v>
      </c>
      <c r="V35" s="67">
        <f t="shared" si="10"/>
        <v>9.406924588233416E-2</v>
      </c>
      <c r="W35" s="100">
        <f t="shared" si="11"/>
        <v>6.2712830588222773E-2</v>
      </c>
    </row>
    <row r="36" spans="2:23">
      <c r="B36" s="96">
        <f>Amnt_Deposited!B31</f>
        <v>2017</v>
      </c>
      <c r="C36" s="99">
        <f>Amnt_Deposited!F31</f>
        <v>0</v>
      </c>
      <c r="D36" s="418">
        <f>Dry_Matter_Content!G23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Amnt_Deposited!G31</f>
        <v>1.4988337955917923</v>
      </c>
      <c r="Q36" s="284">
        <f>MCF!R35</f>
        <v>0.8</v>
      </c>
      <c r="R36" s="67">
        <f t="shared" si="5"/>
        <v>0.25779941284178831</v>
      </c>
      <c r="S36" s="67">
        <f t="shared" si="7"/>
        <v>0.25779941284178831</v>
      </c>
      <c r="T36" s="67">
        <f t="shared" si="8"/>
        <v>0</v>
      </c>
      <c r="U36" s="67">
        <f t="shared" si="9"/>
        <v>3.0550813476598302</v>
      </c>
      <c r="V36" s="67">
        <f t="shared" si="10"/>
        <v>9.9638367948665443E-2</v>
      </c>
      <c r="W36" s="100">
        <f t="shared" si="11"/>
        <v>6.6425578632443624E-2</v>
      </c>
    </row>
    <row r="37" spans="2:23">
      <c r="B37" s="96">
        <f>Amnt_Deposited!B32</f>
        <v>2018</v>
      </c>
      <c r="C37" s="99">
        <f>Amnt_Deposited!F32</f>
        <v>0</v>
      </c>
      <c r="D37" s="418">
        <f>Dry_Matter_Content!G24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Amnt_Deposited!G32</f>
        <v>1.5064781035806658</v>
      </c>
      <c r="Q37" s="284">
        <f>MCF!R36</f>
        <v>0.8</v>
      </c>
      <c r="R37" s="67">
        <f t="shared" si="5"/>
        <v>0.25911423381587451</v>
      </c>
      <c r="S37" s="67">
        <f t="shared" si="7"/>
        <v>0.25911423381587451</v>
      </c>
      <c r="T37" s="67">
        <f t="shared" si="8"/>
        <v>0</v>
      </c>
      <c r="U37" s="67">
        <f t="shared" si="9"/>
        <v>3.209117330223672</v>
      </c>
      <c r="V37" s="67">
        <f t="shared" si="10"/>
        <v>0.10507825125203274</v>
      </c>
      <c r="W37" s="100">
        <f t="shared" si="11"/>
        <v>7.005216750135515E-2</v>
      </c>
    </row>
    <row r="38" spans="2:23">
      <c r="B38" s="96">
        <f>Amnt_Deposited!B33</f>
        <v>2019</v>
      </c>
      <c r="C38" s="99">
        <f>Amnt_Deposited!F33</f>
        <v>0</v>
      </c>
      <c r="D38" s="418">
        <f>Dry_Matter_Content!G25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Amnt_Deposited!G33</f>
        <v>1.5129095430940942</v>
      </c>
      <c r="Q38" s="284">
        <f>MCF!R37</f>
        <v>0.8</v>
      </c>
      <c r="R38" s="67">
        <f t="shared" si="5"/>
        <v>0.2602204414121842</v>
      </c>
      <c r="S38" s="67">
        <f t="shared" si="7"/>
        <v>0.2602204414121842</v>
      </c>
      <c r="T38" s="67">
        <f t="shared" si="8"/>
        <v>0</v>
      </c>
      <c r="U38" s="67">
        <f t="shared" si="9"/>
        <v>3.3589615168821831</v>
      </c>
      <c r="V38" s="67">
        <f t="shared" si="10"/>
        <v>0.11037625475367283</v>
      </c>
      <c r="W38" s="100">
        <f t="shared" si="11"/>
        <v>7.3584169835781879E-2</v>
      </c>
    </row>
    <row r="39" spans="2:23">
      <c r="B39" s="96">
        <f>Amnt_Deposited!B34</f>
        <v>2020</v>
      </c>
      <c r="C39" s="99">
        <f>Amnt_Deposited!F34</f>
        <v>0</v>
      </c>
      <c r="D39" s="418">
        <f>Dry_Matter_Content!G26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Amnt_Deposited!G34</f>
        <v>1.518181516629691</v>
      </c>
      <c r="Q39" s="284">
        <f>MCF!R38</f>
        <v>0.8</v>
      </c>
      <c r="R39" s="67">
        <f t="shared" si="5"/>
        <v>0.26112722086030687</v>
      </c>
      <c r="S39" s="67">
        <f t="shared" si="7"/>
        <v>0.26112722086030687</v>
      </c>
      <c r="T39" s="67">
        <f t="shared" si="8"/>
        <v>0</v>
      </c>
      <c r="U39" s="67">
        <f t="shared" si="9"/>
        <v>3.5045586545624743</v>
      </c>
      <c r="V39" s="67">
        <f t="shared" si="10"/>
        <v>0.11553008318001583</v>
      </c>
      <c r="W39" s="100">
        <f t="shared" si="11"/>
        <v>7.702005545334388E-2</v>
      </c>
    </row>
    <row r="40" spans="2:23">
      <c r="B40" s="96">
        <f>Amnt_Deposited!B35</f>
        <v>2021</v>
      </c>
      <c r="C40" s="99">
        <f>Amnt_Deposited!F35</f>
        <v>0</v>
      </c>
      <c r="D40" s="418">
        <f>Dry_Matter_Content!G27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Amnt_Deposited!G35</f>
        <v>1.5223455717434033</v>
      </c>
      <c r="Q40" s="284">
        <f>MCF!R39</f>
        <v>0.8</v>
      </c>
      <c r="R40" s="67">
        <f t="shared" si="5"/>
        <v>0.2618434383398654</v>
      </c>
      <c r="S40" s="67">
        <f t="shared" si="7"/>
        <v>0.2618434383398654</v>
      </c>
      <c r="T40" s="67">
        <f t="shared" si="8"/>
        <v>0</v>
      </c>
      <c r="U40" s="67">
        <f t="shared" si="9"/>
        <v>3.6458642567777204</v>
      </c>
      <c r="V40" s="67">
        <f t="shared" si="10"/>
        <v>0.12053783612461923</v>
      </c>
      <c r="W40" s="100">
        <f t="shared" si="11"/>
        <v>8.0358557416412818E-2</v>
      </c>
    </row>
    <row r="41" spans="2:23">
      <c r="B41" s="96">
        <f>Amnt_Deposited!B36</f>
        <v>2022</v>
      </c>
      <c r="C41" s="99">
        <f>Amnt_Deposited!F36</f>
        <v>0</v>
      </c>
      <c r="D41" s="418">
        <f>Dry_Matter_Content!G28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Amnt_Deposited!G36</f>
        <v>1.5254514590954231</v>
      </c>
      <c r="Q41" s="284">
        <f>MCF!R40</f>
        <v>0.8</v>
      </c>
      <c r="R41" s="67">
        <f t="shared" si="5"/>
        <v>0.26237765096441279</v>
      </c>
      <c r="S41" s="67">
        <f t="shared" si="7"/>
        <v>0.26237765096441279</v>
      </c>
      <c r="T41" s="67">
        <f t="shared" si="8"/>
        <v>0</v>
      </c>
      <c r="U41" s="67">
        <f t="shared" si="9"/>
        <v>3.782843924248847</v>
      </c>
      <c r="V41" s="67">
        <f t="shared" si="10"/>
        <v>0.12539798349328651</v>
      </c>
      <c r="W41" s="100">
        <f t="shared" si="11"/>
        <v>8.3598655662191004E-2</v>
      </c>
    </row>
    <row r="42" spans="2:23">
      <c r="B42" s="96">
        <f>Amnt_Deposited!B37</f>
        <v>2023</v>
      </c>
      <c r="C42" s="99">
        <f>Amnt_Deposited!F37</f>
        <v>0</v>
      </c>
      <c r="D42" s="418">
        <f>Dry_Matter_Content!G29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Amnt_Deposited!G37</f>
        <v>1.5275471887838286</v>
      </c>
      <c r="Q42" s="284">
        <f>MCF!R41</f>
        <v>0.8</v>
      </c>
      <c r="R42" s="67">
        <f t="shared" si="5"/>
        <v>0.26273811647081852</v>
      </c>
      <c r="S42" s="67">
        <f t="shared" si="7"/>
        <v>0.26273811647081852</v>
      </c>
      <c r="T42" s="67">
        <f t="shared" si="8"/>
        <v>0</v>
      </c>
      <c r="U42" s="67">
        <f t="shared" si="9"/>
        <v>3.9154726985825326</v>
      </c>
      <c r="V42" s="67">
        <f t="shared" si="10"/>
        <v>0.13010934213713288</v>
      </c>
      <c r="W42" s="100">
        <f t="shared" si="11"/>
        <v>8.6739561424755252E-2</v>
      </c>
    </row>
    <row r="43" spans="2:23">
      <c r="B43" s="96">
        <f>Amnt_Deposited!B38</f>
        <v>2024</v>
      </c>
      <c r="C43" s="99">
        <f>Amnt_Deposited!F38</f>
        <v>0</v>
      </c>
      <c r="D43" s="418">
        <f>Dry_Matter_Content!G30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Amnt_Deposited!G38</f>
        <v>1.5286790850145757</v>
      </c>
      <c r="Q43" s="284">
        <f>MCF!R42</f>
        <v>0.8</v>
      </c>
      <c r="R43" s="67">
        <f t="shared" si="5"/>
        <v>0.26293280262250701</v>
      </c>
      <c r="S43" s="67">
        <f t="shared" si="7"/>
        <v>0.26293280262250701</v>
      </c>
      <c r="T43" s="67">
        <f t="shared" si="8"/>
        <v>0</v>
      </c>
      <c r="U43" s="67">
        <f t="shared" si="9"/>
        <v>4.0437344475824304</v>
      </c>
      <c r="V43" s="67">
        <f t="shared" si="10"/>
        <v>0.13467105362260914</v>
      </c>
      <c r="W43" s="100">
        <f t="shared" si="11"/>
        <v>8.9780702415072758E-2</v>
      </c>
    </row>
    <row r="44" spans="2:23">
      <c r="B44" s="96">
        <f>Amnt_Deposited!B39</f>
        <v>2025</v>
      </c>
      <c r="C44" s="99">
        <f>Amnt_Deposited!F39</f>
        <v>0</v>
      </c>
      <c r="D44" s="418">
        <f>Dry_Matter_Content!G31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Amnt_Deposited!G39</f>
        <v>1.5288918391551247</v>
      </c>
      <c r="Q44" s="284">
        <f>MCF!R43</f>
        <v>0.8</v>
      </c>
      <c r="R44" s="67">
        <f t="shared" si="5"/>
        <v>0.26296939633468147</v>
      </c>
      <c r="S44" s="67">
        <f t="shared" si="7"/>
        <v>0.26296939633468147</v>
      </c>
      <c r="T44" s="67">
        <f t="shared" si="8"/>
        <v>0</v>
      </c>
      <c r="U44" s="67">
        <f t="shared" si="9"/>
        <v>4.167621280827575</v>
      </c>
      <c r="V44" s="67">
        <f t="shared" si="10"/>
        <v>0.13908256308953712</v>
      </c>
      <c r="W44" s="100">
        <f t="shared" si="11"/>
        <v>9.2721708726358071E-2</v>
      </c>
    </row>
    <row r="45" spans="2:23">
      <c r="B45" s="96">
        <f>Amnt_Deposited!B40</f>
        <v>2026</v>
      </c>
      <c r="C45" s="99">
        <f>Amnt_Deposited!F40</f>
        <v>0</v>
      </c>
      <c r="D45" s="418">
        <f>Dry_Matter_Content!G32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Amnt_Deposited!G40</f>
        <v>1.5282285612176683</v>
      </c>
      <c r="Q45" s="284">
        <f>MCF!R44</f>
        <v>0.8</v>
      </c>
      <c r="R45" s="67">
        <f t="shared" si="5"/>
        <v>0.26285531252943894</v>
      </c>
      <c r="S45" s="67">
        <f t="shared" si="7"/>
        <v>0.26285531252943894</v>
      </c>
      <c r="T45" s="67">
        <f t="shared" si="8"/>
        <v>0</v>
      </c>
      <c r="U45" s="67">
        <f t="shared" si="9"/>
        <v>4.2871329942068419</v>
      </c>
      <c r="V45" s="67">
        <f t="shared" si="10"/>
        <v>0.14334359915017214</v>
      </c>
      <c r="W45" s="100">
        <f t="shared" si="11"/>
        <v>9.5562399433448089E-2</v>
      </c>
    </row>
    <row r="46" spans="2:23">
      <c r="B46" s="96">
        <f>Amnt_Deposited!B41</f>
        <v>2027</v>
      </c>
      <c r="C46" s="99">
        <f>Amnt_Deposited!F41</f>
        <v>0</v>
      </c>
      <c r="D46" s="418">
        <f>Dry_Matter_Content!G33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Amnt_Deposited!G41</f>
        <v>1.5267308298166629</v>
      </c>
      <c r="Q46" s="284">
        <f>MCF!R45</f>
        <v>0.8</v>
      </c>
      <c r="R46" s="67">
        <f t="shared" si="5"/>
        <v>0.262597702728466</v>
      </c>
      <c r="S46" s="67">
        <f t="shared" si="7"/>
        <v>0.262597702728466</v>
      </c>
      <c r="T46" s="67">
        <f t="shared" si="8"/>
        <v>0</v>
      </c>
      <c r="U46" s="67">
        <f t="shared" si="9"/>
        <v>4.4022765421511112</v>
      </c>
      <c r="V46" s="67">
        <f t="shared" si="10"/>
        <v>0.14745415478419707</v>
      </c>
      <c r="W46" s="100">
        <f t="shared" si="11"/>
        <v>9.8302769856131372E-2</v>
      </c>
    </row>
    <row r="47" spans="2:23">
      <c r="B47" s="96">
        <f>Amnt_Deposited!B42</f>
        <v>2028</v>
      </c>
      <c r="C47" s="99">
        <f>Amnt_Deposited!F42</f>
        <v>0</v>
      </c>
      <c r="D47" s="418">
        <f>Dry_Matter_Content!G34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Amnt_Deposited!G42</f>
        <v>1.5244387406441295</v>
      </c>
      <c r="Q47" s="284">
        <f>MCF!R46</f>
        <v>0.8</v>
      </c>
      <c r="R47" s="67">
        <f t="shared" si="5"/>
        <v>0.26220346339079031</v>
      </c>
      <c r="S47" s="67">
        <f t="shared" si="7"/>
        <v>0.26220346339079031</v>
      </c>
      <c r="T47" s="67">
        <f t="shared" si="8"/>
        <v>0</v>
      </c>
      <c r="U47" s="67">
        <f t="shared" si="9"/>
        <v>4.5130655363555343</v>
      </c>
      <c r="V47" s="67">
        <f t="shared" si="10"/>
        <v>0.15141446918636714</v>
      </c>
      <c r="W47" s="100">
        <f t="shared" si="11"/>
        <v>0.10094297945757809</v>
      </c>
    </row>
    <row r="48" spans="2:23">
      <c r="B48" s="96">
        <f>Amnt_Deposited!B43</f>
        <v>2029</v>
      </c>
      <c r="C48" s="99">
        <f>Amnt_Deposited!F43</f>
        <v>0</v>
      </c>
      <c r="D48" s="418">
        <f>Dry_Matter_Content!G35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Amnt_Deposited!G43</f>
        <v>1.5213909535049677</v>
      </c>
      <c r="Q48" s="284">
        <f>MCF!R47</f>
        <v>0.8</v>
      </c>
      <c r="R48" s="67">
        <f t="shared" si="5"/>
        <v>0.26167924400285447</v>
      </c>
      <c r="S48" s="67">
        <f t="shared" si="7"/>
        <v>0.26167924400285447</v>
      </c>
      <c r="T48" s="67">
        <f t="shared" si="8"/>
        <v>0</v>
      </c>
      <c r="U48" s="67">
        <f t="shared" si="9"/>
        <v>4.6195197698331176</v>
      </c>
      <c r="V48" s="67">
        <f t="shared" si="10"/>
        <v>0.15522501052527116</v>
      </c>
      <c r="W48" s="100">
        <f t="shared" si="11"/>
        <v>0.10348334035018077</v>
      </c>
    </row>
    <row r="49" spans="2:23">
      <c r="B49" s="96">
        <f>Amnt_Deposited!B44</f>
        <v>2030</v>
      </c>
      <c r="C49" s="99">
        <f>Amnt_Deposited!F44</f>
        <v>0</v>
      </c>
      <c r="D49" s="418">
        <f>Dry_Matter_Content!G36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Amnt_Deposited!G44</f>
        <v>1.5176898000000001</v>
      </c>
      <c r="Q49" s="284">
        <f>MCF!R48</f>
        <v>0.8</v>
      </c>
      <c r="R49" s="67">
        <f t="shared" si="5"/>
        <v>0.26104264560000001</v>
      </c>
      <c r="S49" s="67">
        <f t="shared" si="7"/>
        <v>0.26104264560000001</v>
      </c>
      <c r="T49" s="67">
        <f t="shared" si="8"/>
        <v>0</v>
      </c>
      <c r="U49" s="67">
        <f t="shared" si="9"/>
        <v>4.721675955859765</v>
      </c>
      <c r="V49" s="67">
        <f t="shared" si="10"/>
        <v>0.15888645957335246</v>
      </c>
      <c r="W49" s="100">
        <f t="shared" si="11"/>
        <v>0.10592430638223496</v>
      </c>
    </row>
    <row r="50" spans="2:23">
      <c r="B50" s="96">
        <f>Amnt_Deposited!B45</f>
        <v>2031</v>
      </c>
      <c r="C50" s="99">
        <f>Amnt_Deposited!F45</f>
        <v>0</v>
      </c>
      <c r="D50" s="418">
        <f>Dry_Matter_Content!G37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0.8</v>
      </c>
      <c r="R50" s="67">
        <f t="shared" si="5"/>
        <v>0</v>
      </c>
      <c r="S50" s="67">
        <f t="shared" si="7"/>
        <v>0</v>
      </c>
      <c r="T50" s="67">
        <f t="shared" si="8"/>
        <v>0</v>
      </c>
      <c r="U50" s="67">
        <f t="shared" si="9"/>
        <v>4.5592758767913111</v>
      </c>
      <c r="V50" s="67">
        <f t="shared" si="10"/>
        <v>0.16240007906845361</v>
      </c>
      <c r="W50" s="100">
        <f t="shared" si="11"/>
        <v>0.10826671937896906</v>
      </c>
    </row>
    <row r="51" spans="2:23">
      <c r="B51" s="96">
        <f>Amnt_Deposited!B46</f>
        <v>2032</v>
      </c>
      <c r="C51" s="99">
        <f>Amnt_Deposited!F46</f>
        <v>0</v>
      </c>
      <c r="D51" s="418">
        <f>Dry_Matter_Content!G38</f>
        <v>0.56999999999999995</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0.8</v>
      </c>
      <c r="R51" s="67">
        <f t="shared" si="5"/>
        <v>0</v>
      </c>
      <c r="S51" s="67">
        <f t="shared" si="7"/>
        <v>0</v>
      </c>
      <c r="T51" s="67">
        <f t="shared" si="8"/>
        <v>0</v>
      </c>
      <c r="U51" s="67">
        <f t="shared" si="9"/>
        <v>4.4024614808421552</v>
      </c>
      <c r="V51" s="67">
        <f t="shared" si="10"/>
        <v>0.15681439594915583</v>
      </c>
      <c r="W51" s="100">
        <f t="shared" si="11"/>
        <v>0.10454293063277055</v>
      </c>
    </row>
    <row r="52" spans="2:23">
      <c r="B52" s="96">
        <f>Amnt_Deposited!B47</f>
        <v>2033</v>
      </c>
      <c r="C52" s="99">
        <f>Amnt_Deposited!F47</f>
        <v>0</v>
      </c>
      <c r="D52" s="418">
        <f>Dry_Matter_Content!G39</f>
        <v>0.56999999999999995</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0.8</v>
      </c>
      <c r="R52" s="67">
        <f t="shared" si="5"/>
        <v>0</v>
      </c>
      <c r="S52" s="67">
        <f t="shared" si="7"/>
        <v>0</v>
      </c>
      <c r="T52" s="67">
        <f t="shared" si="8"/>
        <v>0</v>
      </c>
      <c r="U52" s="67">
        <f t="shared" si="9"/>
        <v>4.251040650766492</v>
      </c>
      <c r="V52" s="67">
        <f t="shared" si="10"/>
        <v>0.15142083007566345</v>
      </c>
      <c r="W52" s="100">
        <f t="shared" si="11"/>
        <v>0.10094722005044229</v>
      </c>
    </row>
    <row r="53" spans="2:23">
      <c r="B53" s="96">
        <f>Amnt_Deposited!B48</f>
        <v>2034</v>
      </c>
      <c r="C53" s="99">
        <f>Amnt_Deposited!F48</f>
        <v>0</v>
      </c>
      <c r="D53" s="418">
        <f>Dry_Matter_Content!G40</f>
        <v>0.56999999999999995</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0.8</v>
      </c>
      <c r="R53" s="67">
        <f t="shared" si="5"/>
        <v>0</v>
      </c>
      <c r="S53" s="67">
        <f t="shared" si="7"/>
        <v>0</v>
      </c>
      <c r="T53" s="67">
        <f t="shared" si="8"/>
        <v>0</v>
      </c>
      <c r="U53" s="67">
        <f t="shared" si="9"/>
        <v>4.104827877111215</v>
      </c>
      <c r="V53" s="67">
        <f t="shared" si="10"/>
        <v>0.14621277365527727</v>
      </c>
      <c r="W53" s="100">
        <f t="shared" si="11"/>
        <v>9.7475182436851507E-2</v>
      </c>
    </row>
    <row r="54" spans="2:23">
      <c r="B54" s="96">
        <f>Amnt_Deposited!B49</f>
        <v>2035</v>
      </c>
      <c r="C54" s="99">
        <f>Amnt_Deposited!F49</f>
        <v>0</v>
      </c>
      <c r="D54" s="418">
        <f>Dry_Matter_Content!G41</f>
        <v>0.56999999999999995</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0.8</v>
      </c>
      <c r="R54" s="67">
        <f t="shared" si="5"/>
        <v>0</v>
      </c>
      <c r="S54" s="67">
        <f t="shared" si="7"/>
        <v>0</v>
      </c>
      <c r="T54" s="67">
        <f t="shared" si="8"/>
        <v>0</v>
      </c>
      <c r="U54" s="67">
        <f t="shared" si="9"/>
        <v>3.9636440309436378</v>
      </c>
      <c r="V54" s="67">
        <f t="shared" si="10"/>
        <v>0.14118384616757737</v>
      </c>
      <c r="W54" s="100">
        <f t="shared" si="11"/>
        <v>9.4122564111718238E-2</v>
      </c>
    </row>
    <row r="55" spans="2:23">
      <c r="B55" s="96">
        <f>Amnt_Deposited!B50</f>
        <v>2036</v>
      </c>
      <c r="C55" s="99">
        <f>Amnt_Deposited!F50</f>
        <v>0</v>
      </c>
      <c r="D55" s="418">
        <f>Dry_Matter_Content!G42</f>
        <v>0.56999999999999995</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0.8</v>
      </c>
      <c r="R55" s="67">
        <f t="shared" si="5"/>
        <v>0</v>
      </c>
      <c r="S55" s="67">
        <f t="shared" si="7"/>
        <v>0</v>
      </c>
      <c r="T55" s="67">
        <f t="shared" si="8"/>
        <v>0</v>
      </c>
      <c r="U55" s="67">
        <f t="shared" si="9"/>
        <v>3.8273161443961499</v>
      </c>
      <c r="V55" s="67">
        <f t="shared" si="10"/>
        <v>0.13632788654748779</v>
      </c>
      <c r="W55" s="100">
        <f t="shared" si="11"/>
        <v>9.0885257698325186E-2</v>
      </c>
    </row>
    <row r="56" spans="2:23">
      <c r="B56" s="96">
        <f>Amnt_Deposited!B51</f>
        <v>2037</v>
      </c>
      <c r="C56" s="99">
        <f>Amnt_Deposited!F51</f>
        <v>0</v>
      </c>
      <c r="D56" s="418">
        <f>Dry_Matter_Content!G43</f>
        <v>0.56999999999999995</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0.8</v>
      </c>
      <c r="R56" s="67">
        <f t="shared" si="5"/>
        <v>0</v>
      </c>
      <c r="S56" s="67">
        <f t="shared" si="7"/>
        <v>0</v>
      </c>
      <c r="T56" s="67">
        <f t="shared" si="8"/>
        <v>0</v>
      </c>
      <c r="U56" s="67">
        <f t="shared" si="9"/>
        <v>3.6956771987589487</v>
      </c>
      <c r="V56" s="67">
        <f t="shared" si="10"/>
        <v>0.13163894563720122</v>
      </c>
      <c r="W56" s="100">
        <f t="shared" si="11"/>
        <v>8.7759297091467472E-2</v>
      </c>
    </row>
    <row r="57" spans="2:23">
      <c r="B57" s="96">
        <f>Amnt_Deposited!B52</f>
        <v>2038</v>
      </c>
      <c r="C57" s="99">
        <f>Amnt_Deposited!F52</f>
        <v>0</v>
      </c>
      <c r="D57" s="418">
        <f>Dry_Matter_Content!G44</f>
        <v>0.56999999999999995</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0.8</v>
      </c>
      <c r="R57" s="67">
        <f t="shared" si="5"/>
        <v>0</v>
      </c>
      <c r="S57" s="67">
        <f t="shared" si="7"/>
        <v>0</v>
      </c>
      <c r="T57" s="67">
        <f t="shared" si="8"/>
        <v>0</v>
      </c>
      <c r="U57" s="67">
        <f t="shared" si="9"/>
        <v>3.5685659198612321</v>
      </c>
      <c r="V57" s="67">
        <f t="shared" si="10"/>
        <v>0.12711127889771687</v>
      </c>
      <c r="W57" s="100">
        <f t="shared" si="11"/>
        <v>8.4740852598477912E-2</v>
      </c>
    </row>
    <row r="58" spans="2:23">
      <c r="B58" s="96">
        <f>Amnt_Deposited!B53</f>
        <v>2039</v>
      </c>
      <c r="C58" s="99">
        <f>Amnt_Deposited!F53</f>
        <v>0</v>
      </c>
      <c r="D58" s="418">
        <f>Dry_Matter_Content!G45</f>
        <v>0.56999999999999995</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0.8</v>
      </c>
      <c r="R58" s="67">
        <f t="shared" si="5"/>
        <v>0</v>
      </c>
      <c r="S58" s="67">
        <f t="shared" si="7"/>
        <v>0</v>
      </c>
      <c r="T58" s="67">
        <f t="shared" si="8"/>
        <v>0</v>
      </c>
      <c r="U58" s="67">
        <f t="shared" si="9"/>
        <v>3.4458265804901704</v>
      </c>
      <c r="V58" s="67">
        <f t="shared" si="10"/>
        <v>0.12273933937106152</v>
      </c>
      <c r="W58" s="100">
        <f t="shared" si="11"/>
        <v>8.1826226247374345E-2</v>
      </c>
    </row>
    <row r="59" spans="2:23">
      <c r="B59" s="96">
        <f>Amnt_Deposited!B54</f>
        <v>2040</v>
      </c>
      <c r="C59" s="99">
        <f>Amnt_Deposited!F54</f>
        <v>0</v>
      </c>
      <c r="D59" s="418">
        <f>Dry_Matter_Content!G46</f>
        <v>0.56999999999999995</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0.8</v>
      </c>
      <c r="R59" s="67">
        <f t="shared" si="5"/>
        <v>0</v>
      </c>
      <c r="S59" s="67">
        <f t="shared" si="7"/>
        <v>0</v>
      </c>
      <c r="T59" s="67">
        <f t="shared" si="8"/>
        <v>0</v>
      </c>
      <c r="U59" s="67">
        <f t="shared" si="9"/>
        <v>3.3273088096055981</v>
      </c>
      <c r="V59" s="67">
        <f t="shared" si="10"/>
        <v>0.11851777088457256</v>
      </c>
      <c r="W59" s="100">
        <f t="shared" si="11"/>
        <v>7.9011847256381704E-2</v>
      </c>
    </row>
    <row r="60" spans="2:23">
      <c r="B60" s="96">
        <f>Amnt_Deposited!B55</f>
        <v>2041</v>
      </c>
      <c r="C60" s="99">
        <f>Amnt_Deposited!F55</f>
        <v>0</v>
      </c>
      <c r="D60" s="418">
        <f>Dry_Matter_Content!G47</f>
        <v>0.56999999999999995</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0.8</v>
      </c>
      <c r="R60" s="67">
        <f t="shared" si="5"/>
        <v>0</v>
      </c>
      <c r="S60" s="67">
        <f t="shared" si="7"/>
        <v>0</v>
      </c>
      <c r="T60" s="67">
        <f t="shared" si="8"/>
        <v>0</v>
      </c>
      <c r="U60" s="67">
        <f t="shared" si="9"/>
        <v>3.2128674081166815</v>
      </c>
      <c r="V60" s="67">
        <f t="shared" si="10"/>
        <v>0.11444140148891659</v>
      </c>
      <c r="W60" s="100">
        <f t="shared" si="11"/>
        <v>7.6294267659277715E-2</v>
      </c>
    </row>
    <row r="61" spans="2:23">
      <c r="B61" s="96">
        <f>Amnt_Deposited!B56</f>
        <v>2042</v>
      </c>
      <c r="C61" s="99">
        <f>Amnt_Deposited!F56</f>
        <v>0</v>
      </c>
      <c r="D61" s="418">
        <f>Dry_Matter_Content!G48</f>
        <v>0.56999999999999995</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0.8</v>
      </c>
      <c r="R61" s="67">
        <f t="shared" si="5"/>
        <v>0</v>
      </c>
      <c r="S61" s="67">
        <f t="shared" si="7"/>
        <v>0</v>
      </c>
      <c r="T61" s="67">
        <f t="shared" si="8"/>
        <v>0</v>
      </c>
      <c r="U61" s="67">
        <f t="shared" si="9"/>
        <v>3.1023621709948768</v>
      </c>
      <c r="V61" s="67">
        <f t="shared" si="10"/>
        <v>0.11050523712180459</v>
      </c>
      <c r="W61" s="100">
        <f t="shared" si="11"/>
        <v>7.3670158081203058E-2</v>
      </c>
    </row>
    <row r="62" spans="2:23">
      <c r="B62" s="96">
        <f>Amnt_Deposited!B57</f>
        <v>2043</v>
      </c>
      <c r="C62" s="99">
        <f>Amnt_Deposited!F57</f>
        <v>0</v>
      </c>
      <c r="D62" s="418">
        <f>Dry_Matter_Content!G49</f>
        <v>0.56999999999999995</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0.8</v>
      </c>
      <c r="R62" s="67">
        <f t="shared" si="5"/>
        <v>0</v>
      </c>
      <c r="S62" s="67">
        <f t="shared" si="7"/>
        <v>0</v>
      </c>
      <c r="T62" s="67">
        <f t="shared" si="8"/>
        <v>0</v>
      </c>
      <c r="U62" s="67">
        <f t="shared" si="9"/>
        <v>2.9956577155052355</v>
      </c>
      <c r="V62" s="67">
        <f t="shared" si="10"/>
        <v>0.10670445548964121</v>
      </c>
      <c r="W62" s="100">
        <f t="shared" si="11"/>
        <v>7.11363036597608E-2</v>
      </c>
    </row>
    <row r="63" spans="2:23">
      <c r="B63" s="96">
        <f>Amnt_Deposited!B58</f>
        <v>2044</v>
      </c>
      <c r="C63" s="99">
        <f>Amnt_Deposited!F58</f>
        <v>0</v>
      </c>
      <c r="D63" s="418">
        <f>Dry_Matter_Content!G50</f>
        <v>0.56999999999999995</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0.8</v>
      </c>
      <c r="R63" s="67">
        <f t="shared" si="5"/>
        <v>0</v>
      </c>
      <c r="S63" s="67">
        <f t="shared" si="7"/>
        <v>0</v>
      </c>
      <c r="T63" s="67">
        <f t="shared" si="8"/>
        <v>0</v>
      </c>
      <c r="U63" s="67">
        <f t="shared" si="9"/>
        <v>2.8926233153456233</v>
      </c>
      <c r="V63" s="67">
        <f t="shared" si="10"/>
        <v>0.10303440015961196</v>
      </c>
      <c r="W63" s="100">
        <f t="shared" si="11"/>
        <v>6.8689600106407969E-2</v>
      </c>
    </row>
    <row r="64" spans="2:23">
      <c r="B64" s="96">
        <f>Amnt_Deposited!B59</f>
        <v>2045</v>
      </c>
      <c r="C64" s="99">
        <f>Amnt_Deposited!F59</f>
        <v>0</v>
      </c>
      <c r="D64" s="418">
        <f>Dry_Matter_Content!G51</f>
        <v>0.56999999999999995</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0.8</v>
      </c>
      <c r="R64" s="67">
        <f t="shared" si="5"/>
        <v>0</v>
      </c>
      <c r="S64" s="67">
        <f t="shared" si="7"/>
        <v>0</v>
      </c>
      <c r="T64" s="67">
        <f t="shared" si="8"/>
        <v>0</v>
      </c>
      <c r="U64" s="67">
        <f t="shared" si="9"/>
        <v>2.7931327404906527</v>
      </c>
      <c r="V64" s="67">
        <f t="shared" si="10"/>
        <v>9.9490574854970773E-2</v>
      </c>
      <c r="W64" s="100">
        <f t="shared" si="11"/>
        <v>6.6327049903313839E-2</v>
      </c>
    </row>
    <row r="65" spans="2:23">
      <c r="B65" s="96">
        <f>Amnt_Deposited!B60</f>
        <v>2046</v>
      </c>
      <c r="C65" s="99">
        <f>Amnt_Deposited!F60</f>
        <v>0</v>
      </c>
      <c r="D65" s="418">
        <f>Dry_Matter_Content!G52</f>
        <v>0.56999999999999995</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0.8</v>
      </c>
      <c r="R65" s="67">
        <f t="shared" si="5"/>
        <v>0</v>
      </c>
      <c r="S65" s="67">
        <f t="shared" si="7"/>
        <v>0</v>
      </c>
      <c r="T65" s="67">
        <f t="shared" si="8"/>
        <v>0</v>
      </c>
      <c r="U65" s="67">
        <f t="shared" si="9"/>
        <v>2.6970641025441142</v>
      </c>
      <c r="V65" s="67">
        <f t="shared" si="10"/>
        <v>9.6068637946538638E-2</v>
      </c>
      <c r="W65" s="100">
        <f t="shared" si="11"/>
        <v>6.4045758631025754E-2</v>
      </c>
    </row>
    <row r="66" spans="2:23">
      <c r="B66" s="96">
        <f>Amnt_Deposited!B61</f>
        <v>2047</v>
      </c>
      <c r="C66" s="99">
        <f>Amnt_Deposited!F61</f>
        <v>0</v>
      </c>
      <c r="D66" s="418">
        <f>Dry_Matter_Content!G53</f>
        <v>0.56999999999999995</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0.8</v>
      </c>
      <c r="R66" s="67">
        <f t="shared" si="5"/>
        <v>0</v>
      </c>
      <c r="S66" s="67">
        <f t="shared" si="7"/>
        <v>0</v>
      </c>
      <c r="T66" s="67">
        <f t="shared" si="8"/>
        <v>0</v>
      </c>
      <c r="U66" s="67">
        <f t="shared" si="9"/>
        <v>2.6042997054104493</v>
      </c>
      <c r="V66" s="67">
        <f t="shared" si="10"/>
        <v>9.2764397133664897E-2</v>
      </c>
      <c r="W66" s="100">
        <f t="shared" si="11"/>
        <v>6.1842931422443265E-2</v>
      </c>
    </row>
    <row r="67" spans="2:23">
      <c r="B67" s="96">
        <f>Amnt_Deposited!B62</f>
        <v>2048</v>
      </c>
      <c r="C67" s="99">
        <f>Amnt_Deposited!F62</f>
        <v>0</v>
      </c>
      <c r="D67" s="418">
        <f>Dry_Matter_Content!G54</f>
        <v>0.56999999999999995</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0.8</v>
      </c>
      <c r="R67" s="67">
        <f t="shared" si="5"/>
        <v>0</v>
      </c>
      <c r="S67" s="67">
        <f t="shared" si="7"/>
        <v>0</v>
      </c>
      <c r="T67" s="67">
        <f t="shared" si="8"/>
        <v>0</v>
      </c>
      <c r="U67" s="67">
        <f t="shared" si="9"/>
        <v>2.5147259011023144</v>
      </c>
      <c r="V67" s="67">
        <f t="shared" si="10"/>
        <v>8.9573804308134691E-2</v>
      </c>
      <c r="W67" s="100">
        <f t="shared" si="11"/>
        <v>5.9715869538756461E-2</v>
      </c>
    </row>
    <row r="68" spans="2:23">
      <c r="B68" s="96">
        <f>Amnt_Deposited!B63</f>
        <v>2049</v>
      </c>
      <c r="C68" s="99">
        <f>Amnt_Deposited!F63</f>
        <v>0</v>
      </c>
      <c r="D68" s="418">
        <f>Dry_Matter_Content!G55</f>
        <v>0.56999999999999995</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0.8</v>
      </c>
      <c r="R68" s="67">
        <f t="shared" si="5"/>
        <v>0</v>
      </c>
      <c r="S68" s="67">
        <f t="shared" si="7"/>
        <v>0</v>
      </c>
      <c r="T68" s="67">
        <f t="shared" si="8"/>
        <v>0</v>
      </c>
      <c r="U68" s="67">
        <f t="shared" si="9"/>
        <v>2.4282329505075841</v>
      </c>
      <c r="V68" s="67">
        <f t="shared" si="10"/>
        <v>8.6492950594730195E-2</v>
      </c>
      <c r="W68" s="100">
        <f t="shared" si="11"/>
        <v>5.7661967063153463E-2</v>
      </c>
    </row>
    <row r="69" spans="2:23">
      <c r="B69" s="96">
        <f>Amnt_Deposited!B64</f>
        <v>2050</v>
      </c>
      <c r="C69" s="99">
        <f>Amnt_Deposited!F64</f>
        <v>0</v>
      </c>
      <c r="D69" s="418">
        <f>Dry_Matter_Content!G56</f>
        <v>0.56999999999999995</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0.8</v>
      </c>
      <c r="R69" s="67">
        <f t="shared" si="5"/>
        <v>0</v>
      </c>
      <c r="S69" s="67">
        <f t="shared" si="7"/>
        <v>0</v>
      </c>
      <c r="T69" s="67">
        <f t="shared" si="8"/>
        <v>0</v>
      </c>
      <c r="U69" s="67">
        <f t="shared" si="9"/>
        <v>2.3447148889452145</v>
      </c>
      <c r="V69" s="67">
        <f t="shared" si="10"/>
        <v>8.3518061562369572E-2</v>
      </c>
      <c r="W69" s="100">
        <f t="shared" si="11"/>
        <v>5.5678707708246379E-2</v>
      </c>
    </row>
    <row r="70" spans="2:23">
      <c r="B70" s="96">
        <f>Amnt_Deposited!B65</f>
        <v>2051</v>
      </c>
      <c r="C70" s="99">
        <f>Amnt_Deposited!F65</f>
        <v>0</v>
      </c>
      <c r="D70" s="418">
        <f>Dry_Matter_Content!G57</f>
        <v>0.56999999999999995</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0.8</v>
      </c>
      <c r="R70" s="67">
        <f t="shared" si="5"/>
        <v>0</v>
      </c>
      <c r="S70" s="67">
        <f t="shared" si="7"/>
        <v>0</v>
      </c>
      <c r="T70" s="67">
        <f t="shared" si="8"/>
        <v>0</v>
      </c>
      <c r="U70" s="67">
        <f t="shared" si="9"/>
        <v>2.2640693963452576</v>
      </c>
      <c r="V70" s="67">
        <f t="shared" si="10"/>
        <v>8.0645492599956931E-2</v>
      </c>
      <c r="W70" s="100">
        <f t="shared" si="11"/>
        <v>5.3763661733304616E-2</v>
      </c>
    </row>
    <row r="71" spans="2:23">
      <c r="B71" s="96">
        <f>Amnt_Deposited!B66</f>
        <v>2052</v>
      </c>
      <c r="C71" s="99">
        <f>Amnt_Deposited!F66</f>
        <v>0</v>
      </c>
      <c r="D71" s="418">
        <f>Dry_Matter_Content!G58</f>
        <v>0.56999999999999995</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0.8</v>
      </c>
      <c r="R71" s="67">
        <f t="shared" si="5"/>
        <v>0</v>
      </c>
      <c r="S71" s="67">
        <f t="shared" si="7"/>
        <v>0</v>
      </c>
      <c r="T71" s="67">
        <f t="shared" si="8"/>
        <v>0</v>
      </c>
      <c r="U71" s="67">
        <f t="shared" si="9"/>
        <v>2.1861976718939795</v>
      </c>
      <c r="V71" s="67">
        <f t="shared" si="10"/>
        <v>7.7871724451277907E-2</v>
      </c>
      <c r="W71" s="100">
        <f t="shared" si="11"/>
        <v>5.1914482967518605E-2</v>
      </c>
    </row>
    <row r="72" spans="2:23">
      <c r="B72" s="96">
        <f>Amnt_Deposited!B67</f>
        <v>2053</v>
      </c>
      <c r="C72" s="99">
        <f>Amnt_Deposited!F67</f>
        <v>0</v>
      </c>
      <c r="D72" s="418">
        <f>Dry_Matter_Content!G59</f>
        <v>0.56999999999999995</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0.8</v>
      </c>
      <c r="R72" s="67">
        <f t="shared" si="5"/>
        <v>0</v>
      </c>
      <c r="S72" s="67">
        <f t="shared" si="7"/>
        <v>0</v>
      </c>
      <c r="T72" s="67">
        <f t="shared" si="8"/>
        <v>0</v>
      </c>
      <c r="U72" s="67">
        <f t="shared" si="9"/>
        <v>2.1110043129905089</v>
      </c>
      <c r="V72" s="67">
        <f t="shared" si="10"/>
        <v>7.5193358903470717E-2</v>
      </c>
      <c r="W72" s="100">
        <f t="shared" si="11"/>
        <v>5.0128905935647144E-2</v>
      </c>
    </row>
    <row r="73" spans="2:23">
      <c r="B73" s="96">
        <f>Amnt_Deposited!B68</f>
        <v>2054</v>
      </c>
      <c r="C73" s="99">
        <f>Amnt_Deposited!F68</f>
        <v>0</v>
      </c>
      <c r="D73" s="418">
        <f>Dry_Matter_Content!G60</f>
        <v>0.56999999999999995</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0.8</v>
      </c>
      <c r="R73" s="67">
        <f t="shared" si="5"/>
        <v>0</v>
      </c>
      <c r="S73" s="67">
        <f t="shared" si="7"/>
        <v>0</v>
      </c>
      <c r="T73" s="67">
        <f t="shared" si="8"/>
        <v>0</v>
      </c>
      <c r="U73" s="67">
        <f t="shared" si="9"/>
        <v>2.0383971983667184</v>
      </c>
      <c r="V73" s="67">
        <f t="shared" si="10"/>
        <v>7.2607114623790436E-2</v>
      </c>
      <c r="W73" s="100">
        <f t="shared" si="11"/>
        <v>4.8404743082526958E-2</v>
      </c>
    </row>
    <row r="74" spans="2:23">
      <c r="B74" s="96">
        <f>Amnt_Deposited!B69</f>
        <v>2055</v>
      </c>
      <c r="C74" s="99">
        <f>Amnt_Deposited!F69</f>
        <v>0</v>
      </c>
      <c r="D74" s="418">
        <f>Dry_Matter_Content!G61</f>
        <v>0.56999999999999995</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0.8</v>
      </c>
      <c r="R74" s="67">
        <f t="shared" si="5"/>
        <v>0</v>
      </c>
      <c r="S74" s="67">
        <f t="shared" si="7"/>
        <v>0</v>
      </c>
      <c r="T74" s="67">
        <f t="shared" si="8"/>
        <v>0</v>
      </c>
      <c r="U74" s="67">
        <f t="shared" si="9"/>
        <v>1.9682873752271524</v>
      </c>
      <c r="V74" s="67">
        <f t="shared" si="10"/>
        <v>7.0109823139565999E-2</v>
      </c>
      <c r="W74" s="100">
        <f t="shared" si="11"/>
        <v>4.6739882093044E-2</v>
      </c>
    </row>
    <row r="75" spans="2:23">
      <c r="B75" s="96">
        <f>Amnt_Deposited!B70</f>
        <v>2056</v>
      </c>
      <c r="C75" s="99">
        <f>Amnt_Deposited!F70</f>
        <v>0</v>
      </c>
      <c r="D75" s="418">
        <f>Dry_Matter_Content!G62</f>
        <v>0.56999999999999995</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0.8</v>
      </c>
      <c r="R75" s="67">
        <f t="shared" si="5"/>
        <v>0</v>
      </c>
      <c r="S75" s="67">
        <f t="shared" si="7"/>
        <v>0</v>
      </c>
      <c r="T75" s="67">
        <f t="shared" si="8"/>
        <v>0</v>
      </c>
      <c r="U75" s="67">
        <f t="shared" si="9"/>
        <v>1.9005889502707274</v>
      </c>
      <c r="V75" s="67">
        <f t="shared" si="10"/>
        <v>6.7698424956424988E-2</v>
      </c>
      <c r="W75" s="100">
        <f t="shared" si="11"/>
        <v>4.5132283304283323E-2</v>
      </c>
    </row>
    <row r="76" spans="2:23">
      <c r="B76" s="96">
        <f>Amnt_Deposited!B71</f>
        <v>2057</v>
      </c>
      <c r="C76" s="99">
        <f>Amnt_Deposited!F71</f>
        <v>0</v>
      </c>
      <c r="D76" s="418">
        <f>Dry_Matter_Content!G63</f>
        <v>0.56999999999999995</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0.8</v>
      </c>
      <c r="R76" s="67">
        <f t="shared" si="5"/>
        <v>0</v>
      </c>
      <c r="S76" s="67">
        <f t="shared" si="7"/>
        <v>0</v>
      </c>
      <c r="T76" s="67">
        <f t="shared" si="8"/>
        <v>0</v>
      </c>
      <c r="U76" s="67">
        <f t="shared" si="9"/>
        <v>1.835218984460697</v>
      </c>
      <c r="V76" s="67">
        <f t="shared" si="10"/>
        <v>6.5369965810030378E-2</v>
      </c>
      <c r="W76" s="100">
        <f t="shared" si="11"/>
        <v>4.3579977206686916E-2</v>
      </c>
    </row>
    <row r="77" spans="2:23">
      <c r="B77" s="96">
        <f>Amnt_Deposited!B72</f>
        <v>2058</v>
      </c>
      <c r="C77" s="99">
        <f>Amnt_Deposited!F72</f>
        <v>0</v>
      </c>
      <c r="D77" s="418">
        <f>Dry_Matter_Content!G64</f>
        <v>0.56999999999999995</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0.8</v>
      </c>
      <c r="R77" s="67">
        <f t="shared" si="5"/>
        <v>0</v>
      </c>
      <c r="S77" s="67">
        <f t="shared" si="7"/>
        <v>0</v>
      </c>
      <c r="T77" s="67">
        <f t="shared" si="8"/>
        <v>0</v>
      </c>
      <c r="U77" s="67">
        <f t="shared" si="9"/>
        <v>1.7720973914139597</v>
      </c>
      <c r="V77" s="67">
        <f t="shared" si="10"/>
        <v>6.312159304673727E-2</v>
      </c>
      <c r="W77" s="100">
        <f t="shared" si="11"/>
        <v>4.2081062031158176E-2</v>
      </c>
    </row>
    <row r="78" spans="2:23">
      <c r="B78" s="96">
        <f>Amnt_Deposited!B73</f>
        <v>2059</v>
      </c>
      <c r="C78" s="99">
        <f>Amnt_Deposited!F73</f>
        <v>0</v>
      </c>
      <c r="D78" s="418">
        <f>Dry_Matter_Content!G65</f>
        <v>0.56999999999999995</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0.8</v>
      </c>
      <c r="R78" s="67">
        <f t="shared" si="5"/>
        <v>0</v>
      </c>
      <c r="S78" s="67">
        <f t="shared" si="7"/>
        <v>0</v>
      </c>
      <c r="T78" s="67">
        <f t="shared" si="8"/>
        <v>0</v>
      </c>
      <c r="U78" s="67">
        <f t="shared" si="9"/>
        <v>1.7111468392852243</v>
      </c>
      <c r="V78" s="67">
        <f t="shared" si="10"/>
        <v>6.0950552128735458E-2</v>
      </c>
      <c r="W78" s="100">
        <f t="shared" si="11"/>
        <v>4.0633701419156967E-2</v>
      </c>
    </row>
    <row r="79" spans="2:23">
      <c r="B79" s="96">
        <f>Amnt_Deposited!B74</f>
        <v>2060</v>
      </c>
      <c r="C79" s="99">
        <f>Amnt_Deposited!F74</f>
        <v>0</v>
      </c>
      <c r="D79" s="418">
        <f>Dry_Matter_Content!G66</f>
        <v>0.56999999999999995</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0.8</v>
      </c>
      <c r="R79" s="67">
        <f t="shared" si="5"/>
        <v>0</v>
      </c>
      <c r="S79" s="67">
        <f t="shared" si="7"/>
        <v>0</v>
      </c>
      <c r="T79" s="67">
        <f t="shared" si="8"/>
        <v>0</v>
      </c>
      <c r="U79" s="67">
        <f t="shared" si="9"/>
        <v>1.6522926560258282</v>
      </c>
      <c r="V79" s="67">
        <f t="shared" si="10"/>
        <v>5.8854183259396106E-2</v>
      </c>
      <c r="W79" s="100">
        <f t="shared" si="11"/>
        <v>3.9236122172930737E-2</v>
      </c>
    </row>
    <row r="80" spans="2:23">
      <c r="B80" s="96">
        <f>Amnt_Deposited!B75</f>
        <v>2061</v>
      </c>
      <c r="C80" s="99">
        <f>Amnt_Deposited!F75</f>
        <v>0</v>
      </c>
      <c r="D80" s="418">
        <f>Dry_Matter_Content!G67</f>
        <v>0.56999999999999995</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0.8</v>
      </c>
      <c r="R80" s="67">
        <f t="shared" si="5"/>
        <v>0</v>
      </c>
      <c r="S80" s="67">
        <f t="shared" si="7"/>
        <v>0</v>
      </c>
      <c r="T80" s="67">
        <f t="shared" si="8"/>
        <v>0</v>
      </c>
      <c r="U80" s="67">
        <f t="shared" si="9"/>
        <v>1.5954627379011399</v>
      </c>
      <c r="V80" s="67">
        <f t="shared" si="10"/>
        <v>5.6829918124688281E-2</v>
      </c>
      <c r="W80" s="100">
        <f t="shared" si="11"/>
        <v>3.788661208312552E-2</v>
      </c>
    </row>
    <row r="81" spans="2:23">
      <c r="B81" s="96">
        <f>Amnt_Deposited!B76</f>
        <v>2062</v>
      </c>
      <c r="C81" s="99">
        <f>Amnt_Deposited!F76</f>
        <v>0</v>
      </c>
      <c r="D81" s="418">
        <f>Dry_Matter_Content!G68</f>
        <v>0.56999999999999995</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0.8</v>
      </c>
      <c r="R81" s="67">
        <f t="shared" si="5"/>
        <v>0</v>
      </c>
      <c r="S81" s="67">
        <f t="shared" si="7"/>
        <v>0</v>
      </c>
      <c r="T81" s="67">
        <f t="shared" si="8"/>
        <v>0</v>
      </c>
      <c r="U81" s="67">
        <f t="shared" si="9"/>
        <v>1.5405874611544668</v>
      </c>
      <c r="V81" s="67">
        <f t="shared" si="10"/>
        <v>5.487527674667305E-2</v>
      </c>
      <c r="W81" s="100">
        <f t="shared" si="11"/>
        <v>3.6583517831115367E-2</v>
      </c>
    </row>
    <row r="82" spans="2:23">
      <c r="B82" s="96">
        <f>Amnt_Deposited!B77</f>
        <v>2063</v>
      </c>
      <c r="C82" s="99">
        <f>Amnt_Deposited!F77</f>
        <v>0</v>
      </c>
      <c r="D82" s="418">
        <f>Dry_Matter_Content!G69</f>
        <v>0.56999999999999995</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0.8</v>
      </c>
      <c r="R82" s="67">
        <f t="shared" si="5"/>
        <v>0</v>
      </c>
      <c r="S82" s="67">
        <f t="shared" si="7"/>
        <v>0</v>
      </c>
      <c r="T82" s="67">
        <f t="shared" si="8"/>
        <v>0</v>
      </c>
      <c r="U82" s="67">
        <f t="shared" si="9"/>
        <v>1.4875995967092464</v>
      </c>
      <c r="V82" s="67">
        <f t="shared" si="10"/>
        <v>5.2987864445220384E-2</v>
      </c>
      <c r="W82" s="100">
        <f t="shared" si="11"/>
        <v>3.5325242963480254E-2</v>
      </c>
    </row>
    <row r="83" spans="2:23">
      <c r="B83" s="96">
        <f>Amnt_Deposited!B78</f>
        <v>2064</v>
      </c>
      <c r="C83" s="99">
        <f>Amnt_Deposited!F78</f>
        <v>0</v>
      </c>
      <c r="D83" s="418">
        <f>Dry_Matter_Content!G70</f>
        <v>0.56999999999999995</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0.8</v>
      </c>
      <c r="R83" s="67">
        <f t="shared" ref="R83:R99" si="17">P83*$W$6*DOCF*Q83</f>
        <v>0</v>
      </c>
      <c r="S83" s="67">
        <f t="shared" si="7"/>
        <v>0</v>
      </c>
      <c r="T83" s="67">
        <f t="shared" si="8"/>
        <v>0</v>
      </c>
      <c r="U83" s="67">
        <f t="shared" si="9"/>
        <v>1.4364342278050197</v>
      </c>
      <c r="V83" s="67">
        <f t="shared" si="10"/>
        <v>5.116536890422653E-2</v>
      </c>
      <c r="W83" s="100">
        <f t="shared" si="11"/>
        <v>3.4110245936151015E-2</v>
      </c>
    </row>
    <row r="84" spans="2:23">
      <c r="B84" s="96">
        <f>Amnt_Deposited!B79</f>
        <v>2065</v>
      </c>
      <c r="C84" s="99">
        <f>Amnt_Deposited!F79</f>
        <v>0</v>
      </c>
      <c r="D84" s="418">
        <f>Dry_Matter_Content!G71</f>
        <v>0.56999999999999995</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0.8</v>
      </c>
      <c r="R84" s="67">
        <f t="shared" si="17"/>
        <v>0</v>
      </c>
      <c r="S84" s="67">
        <f t="shared" si="7"/>
        <v>0</v>
      </c>
      <c r="T84" s="67">
        <f t="shared" si="8"/>
        <v>0</v>
      </c>
      <c r="U84" s="67">
        <f t="shared" si="9"/>
        <v>1.3870286704662822</v>
      </c>
      <c r="V84" s="67">
        <f t="shared" si="10"/>
        <v>4.9405557338737603E-2</v>
      </c>
      <c r="W84" s="100">
        <f t="shared" si="11"/>
        <v>3.2937038225825069E-2</v>
      </c>
    </row>
    <row r="85" spans="2:23">
      <c r="B85" s="96">
        <f>Amnt_Deposited!B80</f>
        <v>2066</v>
      </c>
      <c r="C85" s="99">
        <f>Amnt_Deposited!F80</f>
        <v>0</v>
      </c>
      <c r="D85" s="418">
        <f>Dry_Matter_Content!G72</f>
        <v>0.56999999999999995</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0.8</v>
      </c>
      <c r="R85" s="67">
        <f t="shared" si="17"/>
        <v>0</v>
      </c>
      <c r="S85" s="67">
        <f t="shared" ref="S85:S98" si="19">R85*$W$12</f>
        <v>0</v>
      </c>
      <c r="T85" s="67">
        <f t="shared" ref="T85:T98" si="20">R85*(1-$W$12)</f>
        <v>0</v>
      </c>
      <c r="U85" s="67">
        <f t="shared" ref="U85:U98" si="21">S85+U84*$W$10</f>
        <v>1.3393223967067733</v>
      </c>
      <c r="V85" s="67">
        <f t="shared" ref="V85:V98" si="22">U84*(1-$W$10)+T85</f>
        <v>4.7706273759508797E-2</v>
      </c>
      <c r="W85" s="100">
        <f t="shared" ref="W85:W99" si="23">V85*CH4_fraction*conv</f>
        <v>3.1804182506339193E-2</v>
      </c>
    </row>
    <row r="86" spans="2:23">
      <c r="B86" s="96">
        <f>Amnt_Deposited!B81</f>
        <v>2067</v>
      </c>
      <c r="C86" s="99">
        <f>Amnt_Deposited!F81</f>
        <v>0</v>
      </c>
      <c r="D86" s="418">
        <f>Dry_Matter_Content!G73</f>
        <v>0.56999999999999995</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0.8</v>
      </c>
      <c r="R86" s="67">
        <f t="shared" si="17"/>
        <v>0</v>
      </c>
      <c r="S86" s="67">
        <f t="shared" si="19"/>
        <v>0</v>
      </c>
      <c r="T86" s="67">
        <f t="shared" si="20"/>
        <v>0</v>
      </c>
      <c r="U86" s="67">
        <f t="shared" si="21"/>
        <v>1.2932569603751254</v>
      </c>
      <c r="V86" s="67">
        <f t="shared" si="22"/>
        <v>4.6065436331647905E-2</v>
      </c>
      <c r="W86" s="100">
        <f t="shared" si="23"/>
        <v>3.0710290887765269E-2</v>
      </c>
    </row>
    <row r="87" spans="2:23">
      <c r="B87" s="96">
        <f>Amnt_Deposited!B82</f>
        <v>2068</v>
      </c>
      <c r="C87" s="99">
        <f>Amnt_Deposited!F82</f>
        <v>0</v>
      </c>
      <c r="D87" s="418">
        <f>Dry_Matter_Content!G74</f>
        <v>0.56999999999999995</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0.8</v>
      </c>
      <c r="R87" s="67">
        <f t="shared" si="17"/>
        <v>0</v>
      </c>
      <c r="S87" s="67">
        <f t="shared" si="19"/>
        <v>0</v>
      </c>
      <c r="T87" s="67">
        <f t="shared" si="20"/>
        <v>0</v>
      </c>
      <c r="U87" s="67">
        <f t="shared" si="21"/>
        <v>1.248775925551018</v>
      </c>
      <c r="V87" s="67">
        <f t="shared" si="22"/>
        <v>4.4481034824107299E-2</v>
      </c>
      <c r="W87" s="100">
        <f t="shared" si="23"/>
        <v>2.965402321607153E-2</v>
      </c>
    </row>
    <row r="88" spans="2:23">
      <c r="B88" s="96">
        <f>Amnt_Deposited!B83</f>
        <v>2069</v>
      </c>
      <c r="C88" s="99">
        <f>Amnt_Deposited!F83</f>
        <v>0</v>
      </c>
      <c r="D88" s="418">
        <f>Dry_Matter_Content!G75</f>
        <v>0.56999999999999995</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0.8</v>
      </c>
      <c r="R88" s="67">
        <f t="shared" si="17"/>
        <v>0</v>
      </c>
      <c r="S88" s="67">
        <f t="shared" si="19"/>
        <v>0</v>
      </c>
      <c r="T88" s="67">
        <f t="shared" si="20"/>
        <v>0</v>
      </c>
      <c r="U88" s="67">
        <f t="shared" si="21"/>
        <v>1.2058247974041185</v>
      </c>
      <c r="V88" s="67">
        <f t="shared" si="22"/>
        <v>4.2951128146899435E-2</v>
      </c>
      <c r="W88" s="100">
        <f t="shared" si="23"/>
        <v>2.863408543126629E-2</v>
      </c>
    </row>
    <row r="89" spans="2:23">
      <c r="B89" s="96">
        <f>Amnt_Deposited!B84</f>
        <v>2070</v>
      </c>
      <c r="C89" s="99">
        <f>Amnt_Deposited!F84</f>
        <v>0</v>
      </c>
      <c r="D89" s="418">
        <f>Dry_Matter_Content!G76</f>
        <v>0.56999999999999995</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0.8</v>
      </c>
      <c r="R89" s="67">
        <f t="shared" si="17"/>
        <v>0</v>
      </c>
      <c r="S89" s="67">
        <f t="shared" si="19"/>
        <v>0</v>
      </c>
      <c r="T89" s="67">
        <f t="shared" si="20"/>
        <v>0</v>
      </c>
      <c r="U89" s="67">
        <f t="shared" si="21"/>
        <v>1.1643509554310996</v>
      </c>
      <c r="V89" s="67">
        <f t="shared" si="22"/>
        <v>4.1473841973018906E-2</v>
      </c>
      <c r="W89" s="100">
        <f t="shared" si="23"/>
        <v>2.7649227982012602E-2</v>
      </c>
    </row>
    <row r="90" spans="2:23">
      <c r="B90" s="96">
        <f>Amnt_Deposited!B85</f>
        <v>2071</v>
      </c>
      <c r="C90" s="99">
        <f>Amnt_Deposited!F85</f>
        <v>0</v>
      </c>
      <c r="D90" s="418">
        <f>Dry_Matter_Content!G77</f>
        <v>0.56999999999999995</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0.8</v>
      </c>
      <c r="R90" s="67">
        <f t="shared" si="17"/>
        <v>0</v>
      </c>
      <c r="S90" s="67">
        <f t="shared" si="19"/>
        <v>0</v>
      </c>
      <c r="T90" s="67">
        <f t="shared" si="20"/>
        <v>0</v>
      </c>
      <c r="U90" s="67">
        <f t="shared" si="21"/>
        <v>1.1243035889889421</v>
      </c>
      <c r="V90" s="67">
        <f t="shared" si="22"/>
        <v>4.004736644215745E-2</v>
      </c>
      <c r="W90" s="100">
        <f t="shared" si="23"/>
        <v>2.6698244294771634E-2</v>
      </c>
    </row>
    <row r="91" spans="2:23">
      <c r="B91" s="96">
        <f>Amnt_Deposited!B86</f>
        <v>2072</v>
      </c>
      <c r="C91" s="99">
        <f>Amnt_Deposited!F86</f>
        <v>0</v>
      </c>
      <c r="D91" s="418">
        <f>Dry_Matter_Content!G78</f>
        <v>0.56999999999999995</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0.8</v>
      </c>
      <c r="R91" s="67">
        <f t="shared" si="17"/>
        <v>0</v>
      </c>
      <c r="S91" s="67">
        <f t="shared" si="19"/>
        <v>0</v>
      </c>
      <c r="T91" s="67">
        <f t="shared" si="20"/>
        <v>0</v>
      </c>
      <c r="U91" s="67">
        <f t="shared" si="21"/>
        <v>1.0856336350455433</v>
      </c>
      <c r="V91" s="67">
        <f t="shared" si="22"/>
        <v>3.8669953943398748E-2</v>
      </c>
      <c r="W91" s="100">
        <f t="shared" si="23"/>
        <v>2.5779969295599163E-2</v>
      </c>
    </row>
    <row r="92" spans="2:23">
      <c r="B92" s="96">
        <f>Amnt_Deposited!B87</f>
        <v>2073</v>
      </c>
      <c r="C92" s="99">
        <f>Amnt_Deposited!F87</f>
        <v>0</v>
      </c>
      <c r="D92" s="418">
        <f>Dry_Matter_Content!G79</f>
        <v>0.56999999999999995</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0.8</v>
      </c>
      <c r="R92" s="67">
        <f t="shared" si="17"/>
        <v>0</v>
      </c>
      <c r="S92" s="67">
        <f t="shared" si="19"/>
        <v>0</v>
      </c>
      <c r="T92" s="67">
        <f t="shared" si="20"/>
        <v>0</v>
      </c>
      <c r="U92" s="67">
        <f t="shared" si="21"/>
        <v>1.048293718071367</v>
      </c>
      <c r="V92" s="67">
        <f t="shared" si="22"/>
        <v>3.7339916974176469E-2</v>
      </c>
      <c r="W92" s="100">
        <f t="shared" si="23"/>
        <v>2.4893277982784311E-2</v>
      </c>
    </row>
    <row r="93" spans="2:23">
      <c r="B93" s="96">
        <f>Amnt_Deposited!B88</f>
        <v>2074</v>
      </c>
      <c r="C93" s="99">
        <f>Amnt_Deposited!F88</f>
        <v>0</v>
      </c>
      <c r="D93" s="418">
        <f>Dry_Matter_Content!G80</f>
        <v>0.56999999999999995</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0.8</v>
      </c>
      <c r="R93" s="67">
        <f t="shared" si="17"/>
        <v>0</v>
      </c>
      <c r="S93" s="67">
        <f t="shared" si="19"/>
        <v>0</v>
      </c>
      <c r="T93" s="67">
        <f t="shared" si="20"/>
        <v>0</v>
      </c>
      <c r="U93" s="67">
        <f t="shared" si="21"/>
        <v>1.0122380919984943</v>
      </c>
      <c r="V93" s="67">
        <f t="shared" si="22"/>
        <v>3.6055626072872646E-2</v>
      </c>
      <c r="W93" s="100">
        <f t="shared" si="23"/>
        <v>2.4037084048581764E-2</v>
      </c>
    </row>
    <row r="94" spans="2:23">
      <c r="B94" s="96">
        <f>Amnt_Deposited!B89</f>
        <v>2075</v>
      </c>
      <c r="C94" s="99">
        <f>Amnt_Deposited!F89</f>
        <v>0</v>
      </c>
      <c r="D94" s="418">
        <f>Dry_Matter_Content!G81</f>
        <v>0.56999999999999995</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0.8</v>
      </c>
      <c r="R94" s="67">
        <f t="shared" si="17"/>
        <v>0</v>
      </c>
      <c r="S94" s="67">
        <f t="shared" si="19"/>
        <v>0</v>
      </c>
      <c r="T94" s="67">
        <f t="shared" si="20"/>
        <v>0</v>
      </c>
      <c r="U94" s="67">
        <f t="shared" si="21"/>
        <v>0.97742258417597094</v>
      </c>
      <c r="V94" s="67">
        <f t="shared" si="22"/>
        <v>3.4815507822523357E-2</v>
      </c>
      <c r="W94" s="100">
        <f t="shared" si="23"/>
        <v>2.3210338548348905E-2</v>
      </c>
    </row>
    <row r="95" spans="2:23">
      <c r="B95" s="96">
        <f>Amnt_Deposited!B90</f>
        <v>2076</v>
      </c>
      <c r="C95" s="99">
        <f>Amnt_Deposited!F90</f>
        <v>0</v>
      </c>
      <c r="D95" s="418">
        <f>Dry_Matter_Content!G82</f>
        <v>0.56999999999999995</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0.8</v>
      </c>
      <c r="R95" s="67">
        <f t="shared" si="17"/>
        <v>0</v>
      </c>
      <c r="S95" s="67">
        <f t="shared" si="19"/>
        <v>0</v>
      </c>
      <c r="T95" s="67">
        <f t="shared" si="20"/>
        <v>0</v>
      </c>
      <c r="U95" s="67">
        <f t="shared" si="21"/>
        <v>0.94380454125278468</v>
      </c>
      <c r="V95" s="67">
        <f t="shared" si="22"/>
        <v>3.361804292318623E-2</v>
      </c>
      <c r="W95" s="100">
        <f t="shared" si="23"/>
        <v>2.2412028615457484E-2</v>
      </c>
    </row>
    <row r="96" spans="2:23">
      <c r="B96" s="96">
        <f>Amnt_Deposited!B91</f>
        <v>2077</v>
      </c>
      <c r="C96" s="99">
        <f>Amnt_Deposited!F91</f>
        <v>0</v>
      </c>
      <c r="D96" s="418">
        <f>Dry_Matter_Content!G83</f>
        <v>0.56999999999999995</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0.8</v>
      </c>
      <c r="R96" s="67">
        <f t="shared" si="17"/>
        <v>0</v>
      </c>
      <c r="S96" s="67">
        <f t="shared" si="19"/>
        <v>0</v>
      </c>
      <c r="T96" s="67">
        <f t="shared" si="20"/>
        <v>0</v>
      </c>
      <c r="U96" s="67">
        <f t="shared" si="21"/>
        <v>0.91134277692217669</v>
      </c>
      <c r="V96" s="67">
        <f t="shared" si="22"/>
        <v>3.2461764330607969E-2</v>
      </c>
      <c r="W96" s="100">
        <f t="shared" si="23"/>
        <v>2.164117622040531E-2</v>
      </c>
    </row>
    <row r="97" spans="2:23">
      <c r="B97" s="96">
        <f>Amnt_Deposited!B92</f>
        <v>2078</v>
      </c>
      <c r="C97" s="99">
        <f>Amnt_Deposited!F92</f>
        <v>0</v>
      </c>
      <c r="D97" s="418">
        <f>Dry_Matter_Content!G84</f>
        <v>0.56999999999999995</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0.8</v>
      </c>
      <c r="R97" s="67">
        <f t="shared" si="17"/>
        <v>0</v>
      </c>
      <c r="S97" s="67">
        <f t="shared" si="19"/>
        <v>0</v>
      </c>
      <c r="T97" s="67">
        <f t="shared" si="20"/>
        <v>0</v>
      </c>
      <c r="U97" s="67">
        <f t="shared" si="21"/>
        <v>0.87999752146326493</v>
      </c>
      <c r="V97" s="67">
        <f t="shared" si="22"/>
        <v>3.134525545891173E-2</v>
      </c>
      <c r="W97" s="100">
        <f t="shared" si="23"/>
        <v>2.0896836972607819E-2</v>
      </c>
    </row>
    <row r="98" spans="2:23">
      <c r="B98" s="96">
        <f>Amnt_Deposited!B93</f>
        <v>2079</v>
      </c>
      <c r="C98" s="99">
        <f>Amnt_Deposited!F93</f>
        <v>0</v>
      </c>
      <c r="D98" s="418">
        <f>Dry_Matter_Content!G85</f>
        <v>0.56999999999999995</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0.8</v>
      </c>
      <c r="R98" s="67">
        <f t="shared" si="17"/>
        <v>0</v>
      </c>
      <c r="S98" s="67">
        <f t="shared" si="19"/>
        <v>0</v>
      </c>
      <c r="T98" s="67">
        <f t="shared" si="20"/>
        <v>0</v>
      </c>
      <c r="U98" s="67">
        <f t="shared" si="21"/>
        <v>0.84973037301816268</v>
      </c>
      <c r="V98" s="67">
        <f t="shared" si="22"/>
        <v>3.026714844510222E-2</v>
      </c>
      <c r="W98" s="100">
        <f t="shared" si="23"/>
        <v>2.0178098963401479E-2</v>
      </c>
    </row>
    <row r="99" spans="2:23" ht="13.5" thickBot="1">
      <c r="B99" s="97">
        <f>Amnt_Deposited!B94</f>
        <v>2080</v>
      </c>
      <c r="C99" s="101">
        <f>Amnt_Deposited!F94</f>
        <v>0</v>
      </c>
      <c r="D99" s="418">
        <f>Dry_Matter_Content!G86</f>
        <v>0.56999999999999995</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0.8</v>
      </c>
      <c r="R99" s="68">
        <f t="shared" si="17"/>
        <v>0</v>
      </c>
      <c r="S99" s="68">
        <f>R99*$W$12</f>
        <v>0</v>
      </c>
      <c r="T99" s="68">
        <f>R99*(1-$W$12)</f>
        <v>0</v>
      </c>
      <c r="U99" s="68">
        <f>S99+U98*$W$10</f>
        <v>0.82050425054490017</v>
      </c>
      <c r="V99" s="68">
        <f>U98*(1-$W$10)+T99</f>
        <v>2.9226122473262485E-2</v>
      </c>
      <c r="W99" s="102">
        <f t="shared" si="23"/>
        <v>1.9484081648841654E-2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0.44598940848000002</v>
      </c>
      <c r="D19" s="416">
        <f>Dry_Matter_Content!H6</f>
        <v>0.73</v>
      </c>
      <c r="E19" s="283">
        <f>MCF!R18</f>
        <v>0.8</v>
      </c>
      <c r="F19" s="130">
        <f t="shared" ref="F19:F50" si="0">C19*D19*$K$6*DOCF*E19</f>
        <v>3.9068672182848006E-2</v>
      </c>
      <c r="G19" s="65">
        <f t="shared" ref="G19:G82" si="1">F19*$K$12</f>
        <v>3.9068672182848006E-2</v>
      </c>
      <c r="H19" s="65">
        <f t="shared" ref="H19:H82" si="2">F19*(1-$K$12)</f>
        <v>0</v>
      </c>
      <c r="I19" s="65">
        <f t="shared" ref="I19:I82" si="3">G19+I18*$K$10</f>
        <v>3.9068672182848006E-2</v>
      </c>
      <c r="J19" s="65">
        <f t="shared" ref="J19:J82" si="4">I18*(1-$K$10)+H19</f>
        <v>0</v>
      </c>
      <c r="K19" s="66">
        <f>J19*CH4_fraction*conv</f>
        <v>0</v>
      </c>
      <c r="O19" s="95">
        <f>Amnt_Deposited!B14</f>
        <v>2000</v>
      </c>
      <c r="P19" s="98">
        <f>Amnt_Deposited!H14</f>
        <v>0.44598940848000002</v>
      </c>
      <c r="Q19" s="283">
        <f>MCF!R18</f>
        <v>0.8</v>
      </c>
      <c r="R19" s="130">
        <f t="shared" ref="R19:R50" si="5">P19*$W$6*DOCF*Q19</f>
        <v>4.2814983214080005E-2</v>
      </c>
      <c r="S19" s="65">
        <f>R19*$W$12</f>
        <v>4.2814983214080005E-2</v>
      </c>
      <c r="T19" s="65">
        <f>R19*(1-$W$12)</f>
        <v>0</v>
      </c>
      <c r="U19" s="65">
        <f>S19+U18*$W$10</f>
        <v>4.2814983214080005E-2</v>
      </c>
      <c r="V19" s="65">
        <f>U18*(1-$W$10)+T19</f>
        <v>0</v>
      </c>
      <c r="W19" s="66">
        <f>V19*CH4_fraction*conv</f>
        <v>0</v>
      </c>
    </row>
    <row r="20" spans="2:23">
      <c r="B20" s="96">
        <f>Amnt_Deposited!B15</f>
        <v>2001</v>
      </c>
      <c r="C20" s="99">
        <f>Amnt_Deposited!H15</f>
        <v>0.45520179605999994</v>
      </c>
      <c r="D20" s="418">
        <f>Dry_Matter_Content!H7</f>
        <v>0.73</v>
      </c>
      <c r="E20" s="284">
        <f>MCF!R19</f>
        <v>0.8</v>
      </c>
      <c r="F20" s="67">
        <f t="shared" si="0"/>
        <v>3.9875677334855995E-2</v>
      </c>
      <c r="G20" s="67">
        <f t="shared" si="1"/>
        <v>3.9875677334855995E-2</v>
      </c>
      <c r="H20" s="67">
        <f t="shared" si="2"/>
        <v>0</v>
      </c>
      <c r="I20" s="67">
        <f t="shared" si="3"/>
        <v>7.6303065830074901E-2</v>
      </c>
      <c r="J20" s="67">
        <f t="shared" si="4"/>
        <v>2.6412836876290912E-3</v>
      </c>
      <c r="K20" s="100">
        <f>J20*CH4_fraction*conv</f>
        <v>1.7608557917527274E-3</v>
      </c>
      <c r="M20" s="393"/>
      <c r="O20" s="96">
        <f>Amnt_Deposited!B15</f>
        <v>2001</v>
      </c>
      <c r="P20" s="99">
        <f>Amnt_Deposited!H15</f>
        <v>0.45520179605999994</v>
      </c>
      <c r="Q20" s="284">
        <f>MCF!R19</f>
        <v>0.8</v>
      </c>
      <c r="R20" s="67">
        <f t="shared" si="5"/>
        <v>4.3699372421759995E-2</v>
      </c>
      <c r="S20" s="67">
        <f>R20*$W$12</f>
        <v>4.3699372421759995E-2</v>
      </c>
      <c r="T20" s="67">
        <f>R20*(1-$W$12)</f>
        <v>0</v>
      </c>
      <c r="U20" s="67">
        <f>S20+U19*$W$10</f>
        <v>8.3619798169945109E-2</v>
      </c>
      <c r="V20" s="67">
        <f>U19*(1-$W$10)+T20</f>
        <v>2.8945574658948946E-3</v>
      </c>
      <c r="W20" s="100">
        <f>V20*CH4_fraction*conv</f>
        <v>1.9297049772632629E-3</v>
      </c>
    </row>
    <row r="21" spans="2:23">
      <c r="B21" s="96">
        <f>Amnt_Deposited!B16</f>
        <v>2002</v>
      </c>
      <c r="C21" s="99">
        <f>Amnt_Deposited!H16</f>
        <v>0.28283278161600006</v>
      </c>
      <c r="D21" s="418">
        <f>Dry_Matter_Content!H8</f>
        <v>0.73</v>
      </c>
      <c r="E21" s="284">
        <f>MCF!R20</f>
        <v>0.8</v>
      </c>
      <c r="F21" s="67">
        <f t="shared" si="0"/>
        <v>2.4776151669561607E-2</v>
      </c>
      <c r="G21" s="67">
        <f t="shared" si="1"/>
        <v>2.4776151669561607E-2</v>
      </c>
      <c r="H21" s="67">
        <f t="shared" si="2"/>
        <v>0</v>
      </c>
      <c r="I21" s="67">
        <f t="shared" si="3"/>
        <v>9.5920658689400182E-2</v>
      </c>
      <c r="J21" s="67">
        <f t="shared" si="4"/>
        <v>5.1585588102363283E-3</v>
      </c>
      <c r="K21" s="100">
        <f t="shared" ref="K21:K84" si="6">J21*CH4_fraction*conv</f>
        <v>3.4390392068242188E-3</v>
      </c>
      <c r="O21" s="96">
        <f>Amnt_Deposited!B16</f>
        <v>2002</v>
      </c>
      <c r="P21" s="99">
        <f>Amnt_Deposited!H16</f>
        <v>0.28283278161600006</v>
      </c>
      <c r="Q21" s="284">
        <f>MCF!R20</f>
        <v>0.8</v>
      </c>
      <c r="R21" s="67">
        <f t="shared" si="5"/>
        <v>2.7151947035136004E-2</v>
      </c>
      <c r="S21" s="67">
        <f t="shared" ref="S21:S84" si="7">R21*$W$12</f>
        <v>2.7151947035136004E-2</v>
      </c>
      <c r="T21" s="67">
        <f t="shared" ref="T21:T84" si="8">R21*(1-$W$12)</f>
        <v>0</v>
      </c>
      <c r="U21" s="67">
        <f t="shared" ref="U21:U84" si="9">S21+U20*$W$10</f>
        <v>0.10511853007057555</v>
      </c>
      <c r="V21" s="67">
        <f t="shared" ref="V21:V84" si="10">U20*(1-$W$10)+T21</f>
        <v>5.653215134505566E-3</v>
      </c>
      <c r="W21" s="100">
        <f t="shared" ref="W21:W84" si="11">V21*CH4_fraction*conv</f>
        <v>3.7688100896703771E-3</v>
      </c>
    </row>
    <row r="22" spans="2:23">
      <c r="B22" s="96">
        <f>Amnt_Deposited!B17</f>
        <v>2003</v>
      </c>
      <c r="C22" s="99">
        <f>Amnt_Deposited!H17</f>
        <v>0.28768114385999999</v>
      </c>
      <c r="D22" s="418">
        <f>Dry_Matter_Content!H9</f>
        <v>0.73</v>
      </c>
      <c r="E22" s="284">
        <f>MCF!R21</f>
        <v>0.8</v>
      </c>
      <c r="F22" s="67">
        <f t="shared" si="0"/>
        <v>2.5200868202136004E-2</v>
      </c>
      <c r="G22" s="67">
        <f t="shared" si="1"/>
        <v>2.5200868202136004E-2</v>
      </c>
      <c r="H22" s="67">
        <f t="shared" si="2"/>
        <v>0</v>
      </c>
      <c r="I22" s="67">
        <f t="shared" si="3"/>
        <v>0.11463669756544052</v>
      </c>
      <c r="J22" s="67">
        <f t="shared" si="4"/>
        <v>6.4848293260956567E-3</v>
      </c>
      <c r="K22" s="100">
        <f t="shared" si="6"/>
        <v>4.3232195507304375E-3</v>
      </c>
      <c r="N22" s="258"/>
      <c r="O22" s="96">
        <f>Amnt_Deposited!B17</f>
        <v>2003</v>
      </c>
      <c r="P22" s="99">
        <f>Amnt_Deposited!H17</f>
        <v>0.28768114385999999</v>
      </c>
      <c r="Q22" s="284">
        <f>MCF!R21</f>
        <v>0.8</v>
      </c>
      <c r="R22" s="67">
        <f t="shared" si="5"/>
        <v>2.761738981056E-2</v>
      </c>
      <c r="S22" s="67">
        <f t="shared" si="7"/>
        <v>2.761738981056E-2</v>
      </c>
      <c r="T22" s="67">
        <f t="shared" si="8"/>
        <v>0</v>
      </c>
      <c r="U22" s="67">
        <f t="shared" si="9"/>
        <v>0.12562925760596222</v>
      </c>
      <c r="V22" s="67">
        <f t="shared" si="10"/>
        <v>7.1066622751733222E-3</v>
      </c>
      <c r="W22" s="100">
        <f t="shared" si="11"/>
        <v>4.7377748501155476E-3</v>
      </c>
    </row>
    <row r="23" spans="2:23">
      <c r="B23" s="96">
        <f>Amnt_Deposited!B18</f>
        <v>2004</v>
      </c>
      <c r="C23" s="99">
        <f>Amnt_Deposited!H18</f>
        <v>0.28589691992399996</v>
      </c>
      <c r="D23" s="418">
        <f>Dry_Matter_Content!H10</f>
        <v>0.73</v>
      </c>
      <c r="E23" s="284">
        <f>MCF!R22</f>
        <v>0.8</v>
      </c>
      <c r="F23" s="67">
        <f t="shared" si="0"/>
        <v>2.5044570185342396E-2</v>
      </c>
      <c r="G23" s="67">
        <f t="shared" si="1"/>
        <v>2.5044570185342396E-2</v>
      </c>
      <c r="H23" s="67">
        <f t="shared" si="2"/>
        <v>0</v>
      </c>
      <c r="I23" s="67">
        <f t="shared" si="3"/>
        <v>0.1319311185297864</v>
      </c>
      <c r="J23" s="67">
        <f t="shared" si="4"/>
        <v>7.7501492209965132E-3</v>
      </c>
      <c r="K23" s="100">
        <f t="shared" si="6"/>
        <v>5.1667661473310082E-3</v>
      </c>
      <c r="N23" s="258"/>
      <c r="O23" s="96">
        <f>Amnt_Deposited!B18</f>
        <v>2004</v>
      </c>
      <c r="P23" s="99">
        <f>Amnt_Deposited!H18</f>
        <v>0.28589691992399996</v>
      </c>
      <c r="Q23" s="284">
        <f>MCF!R22</f>
        <v>0.8</v>
      </c>
      <c r="R23" s="67">
        <f t="shared" si="5"/>
        <v>2.7446104312703997E-2</v>
      </c>
      <c r="S23" s="67">
        <f t="shared" si="7"/>
        <v>2.7446104312703997E-2</v>
      </c>
      <c r="T23" s="67">
        <f t="shared" si="8"/>
        <v>0</v>
      </c>
      <c r="U23" s="67">
        <f t="shared" si="9"/>
        <v>0.1445820477038755</v>
      </c>
      <c r="V23" s="67">
        <f t="shared" si="10"/>
        <v>8.4933142147906992E-3</v>
      </c>
      <c r="W23" s="100">
        <f t="shared" si="11"/>
        <v>5.6622094765271325E-3</v>
      </c>
    </row>
    <row r="24" spans="2:23">
      <c r="B24" s="96">
        <f>Amnt_Deposited!B19</f>
        <v>2005</v>
      </c>
      <c r="C24" s="99">
        <f>Amnt_Deposited!H19</f>
        <v>0.29502608810399999</v>
      </c>
      <c r="D24" s="418">
        <f>Dry_Matter_Content!H11</f>
        <v>0.73</v>
      </c>
      <c r="E24" s="284">
        <f>MCF!R23</f>
        <v>0.8</v>
      </c>
      <c r="F24" s="67">
        <f t="shared" si="0"/>
        <v>2.5844285317910401E-2</v>
      </c>
      <c r="G24" s="67">
        <f t="shared" si="1"/>
        <v>2.5844285317910401E-2</v>
      </c>
      <c r="H24" s="67">
        <f t="shared" si="2"/>
        <v>0</v>
      </c>
      <c r="I24" s="67">
        <f t="shared" si="3"/>
        <v>0.14885604488836238</v>
      </c>
      <c r="J24" s="67">
        <f t="shared" si="4"/>
        <v>8.9193589593344232E-3</v>
      </c>
      <c r="K24" s="100">
        <f t="shared" si="6"/>
        <v>5.9462393062229488E-3</v>
      </c>
      <c r="N24" s="258"/>
      <c r="O24" s="96">
        <f>Amnt_Deposited!B19</f>
        <v>2005</v>
      </c>
      <c r="P24" s="99">
        <f>Amnt_Deposited!H19</f>
        <v>0.29502608810399999</v>
      </c>
      <c r="Q24" s="284">
        <f>MCF!R23</f>
        <v>0.8</v>
      </c>
      <c r="R24" s="67">
        <f t="shared" si="5"/>
        <v>2.8322504457984E-2</v>
      </c>
      <c r="S24" s="67">
        <f t="shared" si="7"/>
        <v>2.8322504457984E-2</v>
      </c>
      <c r="T24" s="67">
        <f t="shared" si="8"/>
        <v>0</v>
      </c>
      <c r="U24" s="67">
        <f t="shared" si="9"/>
        <v>0.16312991220642453</v>
      </c>
      <c r="V24" s="67">
        <f t="shared" si="10"/>
        <v>9.7746399554349845E-3</v>
      </c>
      <c r="W24" s="100">
        <f t="shared" si="11"/>
        <v>6.5164266369566563E-3</v>
      </c>
    </row>
    <row r="25" spans="2:23">
      <c r="B25" s="96">
        <f>Amnt_Deposited!B20</f>
        <v>2006</v>
      </c>
      <c r="C25" s="99">
        <f>Amnt_Deposited!H20</f>
        <v>0.29817511019999998</v>
      </c>
      <c r="D25" s="418">
        <f>Dry_Matter_Content!H12</f>
        <v>0.73</v>
      </c>
      <c r="E25" s="284">
        <f>MCF!R24</f>
        <v>0.8</v>
      </c>
      <c r="F25" s="67">
        <f t="shared" si="0"/>
        <v>2.6120139653519999E-2</v>
      </c>
      <c r="G25" s="67">
        <f t="shared" si="1"/>
        <v>2.6120139653519999E-2</v>
      </c>
      <c r="H25" s="67">
        <f t="shared" si="2"/>
        <v>0</v>
      </c>
      <c r="I25" s="67">
        <f t="shared" si="3"/>
        <v>0.16491259596307151</v>
      </c>
      <c r="J25" s="67">
        <f t="shared" si="4"/>
        <v>1.0063588578810874E-2</v>
      </c>
      <c r="K25" s="100">
        <f t="shared" si="6"/>
        <v>6.7090590525405829E-3</v>
      </c>
      <c r="N25" s="258"/>
      <c r="O25" s="96">
        <f>Amnt_Deposited!B20</f>
        <v>2006</v>
      </c>
      <c r="P25" s="99">
        <f>Amnt_Deposited!H20</f>
        <v>0.29817511019999998</v>
      </c>
      <c r="Q25" s="284">
        <f>MCF!R24</f>
        <v>0.8</v>
      </c>
      <c r="R25" s="67">
        <f t="shared" si="5"/>
        <v>2.8624810579200001E-2</v>
      </c>
      <c r="S25" s="67">
        <f t="shared" si="7"/>
        <v>2.8624810579200001E-2</v>
      </c>
      <c r="T25" s="67">
        <f t="shared" si="8"/>
        <v>0</v>
      </c>
      <c r="U25" s="67">
        <f t="shared" si="9"/>
        <v>0.18072613256227013</v>
      </c>
      <c r="V25" s="67">
        <f t="shared" si="10"/>
        <v>1.1028590223354383E-2</v>
      </c>
      <c r="W25" s="100">
        <f t="shared" si="11"/>
        <v>7.3523934822362549E-3</v>
      </c>
    </row>
    <row r="26" spans="2:23">
      <c r="B26" s="96">
        <f>Amnt_Deposited!B21</f>
        <v>2007</v>
      </c>
      <c r="C26" s="99">
        <f>Amnt_Deposited!H21</f>
        <v>0.30123092656799993</v>
      </c>
      <c r="D26" s="418">
        <f>Dry_Matter_Content!H13</f>
        <v>0.73</v>
      </c>
      <c r="E26" s="284">
        <f>MCF!R25</f>
        <v>0.8</v>
      </c>
      <c r="F26" s="67">
        <f t="shared" si="0"/>
        <v>2.6387829167356793E-2</v>
      </c>
      <c r="G26" s="67">
        <f t="shared" si="1"/>
        <v>2.6387829167356793E-2</v>
      </c>
      <c r="H26" s="67">
        <f t="shared" si="2"/>
        <v>0</v>
      </c>
      <c r="I26" s="67">
        <f t="shared" si="3"/>
        <v>0.18015131446797131</v>
      </c>
      <c r="J26" s="67">
        <f t="shared" si="4"/>
        <v>1.1149110662456999E-2</v>
      </c>
      <c r="K26" s="100">
        <f t="shared" si="6"/>
        <v>7.4327404416379989E-3</v>
      </c>
      <c r="N26" s="258"/>
      <c r="O26" s="96">
        <f>Amnt_Deposited!B21</f>
        <v>2007</v>
      </c>
      <c r="P26" s="99">
        <f>Amnt_Deposited!H21</f>
        <v>0.30123092656799993</v>
      </c>
      <c r="Q26" s="284">
        <f>MCF!R25</f>
        <v>0.8</v>
      </c>
      <c r="R26" s="67">
        <f t="shared" si="5"/>
        <v>2.8918168950527998E-2</v>
      </c>
      <c r="S26" s="67">
        <f t="shared" si="7"/>
        <v>2.8918168950527998E-2</v>
      </c>
      <c r="T26" s="67">
        <f t="shared" si="8"/>
        <v>0</v>
      </c>
      <c r="U26" s="67">
        <f t="shared" si="9"/>
        <v>0.19742609804709182</v>
      </c>
      <c r="V26" s="67">
        <f t="shared" si="10"/>
        <v>1.22182034657063E-2</v>
      </c>
      <c r="W26" s="100">
        <f t="shared" si="11"/>
        <v>8.1454689771375335E-3</v>
      </c>
    </row>
    <row r="27" spans="2:23">
      <c r="B27" s="96">
        <f>Amnt_Deposited!B22</f>
        <v>2008</v>
      </c>
      <c r="C27" s="99">
        <f>Amnt_Deposited!H22</f>
        <v>0.30415858506000004</v>
      </c>
      <c r="D27" s="418">
        <f>Dry_Matter_Content!H14</f>
        <v>0.73</v>
      </c>
      <c r="E27" s="284">
        <f>MCF!R26</f>
        <v>0.8</v>
      </c>
      <c r="F27" s="67">
        <f t="shared" si="0"/>
        <v>2.6644292051256003E-2</v>
      </c>
      <c r="G27" s="67">
        <f t="shared" si="1"/>
        <v>2.6644292051256003E-2</v>
      </c>
      <c r="H27" s="67">
        <f t="shared" si="2"/>
        <v>0</v>
      </c>
      <c r="I27" s="67">
        <f t="shared" si="3"/>
        <v>0.19461626430912551</v>
      </c>
      <c r="J27" s="67">
        <f t="shared" si="4"/>
        <v>1.2179342210101815E-2</v>
      </c>
      <c r="K27" s="100">
        <f t="shared" si="6"/>
        <v>8.1195614734012097E-3</v>
      </c>
      <c r="N27" s="258"/>
      <c r="O27" s="96">
        <f>Amnt_Deposited!B22</f>
        <v>2008</v>
      </c>
      <c r="P27" s="99">
        <f>Amnt_Deposited!H22</f>
        <v>0.30415858506000004</v>
      </c>
      <c r="Q27" s="284">
        <f>MCF!R26</f>
        <v>0.8</v>
      </c>
      <c r="R27" s="67">
        <f t="shared" si="5"/>
        <v>2.9199224165760002E-2</v>
      </c>
      <c r="S27" s="67">
        <f t="shared" si="7"/>
        <v>2.9199224165760002E-2</v>
      </c>
      <c r="T27" s="67">
        <f t="shared" si="8"/>
        <v>0</v>
      </c>
      <c r="U27" s="67">
        <f t="shared" si="9"/>
        <v>0.21327809787301424</v>
      </c>
      <c r="V27" s="67">
        <f t="shared" si="10"/>
        <v>1.3347224339837604E-2</v>
      </c>
      <c r="W27" s="100">
        <f t="shared" si="11"/>
        <v>8.8981495598917347E-3</v>
      </c>
    </row>
    <row r="28" spans="2:23">
      <c r="B28" s="96">
        <f>Amnt_Deposited!B23</f>
        <v>2009</v>
      </c>
      <c r="C28" s="99">
        <f>Amnt_Deposited!H23</f>
        <v>0.30691647597600002</v>
      </c>
      <c r="D28" s="418">
        <f>Dry_Matter_Content!H15</f>
        <v>0.73</v>
      </c>
      <c r="E28" s="284">
        <f>MCF!R27</f>
        <v>0.8</v>
      </c>
      <c r="F28" s="67">
        <f t="shared" si="0"/>
        <v>2.6885883295497598E-2</v>
      </c>
      <c r="G28" s="67">
        <f t="shared" si="1"/>
        <v>2.6885883295497598E-2</v>
      </c>
      <c r="H28" s="67">
        <f t="shared" si="2"/>
        <v>0</v>
      </c>
      <c r="I28" s="67">
        <f t="shared" si="3"/>
        <v>0.2083448853905088</v>
      </c>
      <c r="J28" s="67">
        <f t="shared" si="4"/>
        <v>1.3157262214114311E-2</v>
      </c>
      <c r="K28" s="100">
        <f t="shared" si="6"/>
        <v>8.7715081427428739E-3</v>
      </c>
      <c r="N28" s="258"/>
      <c r="O28" s="96">
        <f>Amnt_Deposited!B23</f>
        <v>2009</v>
      </c>
      <c r="P28" s="99">
        <f>Amnt_Deposited!H23</f>
        <v>0.30691647597600002</v>
      </c>
      <c r="Q28" s="284">
        <f>MCF!R27</f>
        <v>0.8</v>
      </c>
      <c r="R28" s="67">
        <f t="shared" si="5"/>
        <v>2.9463981693696004E-2</v>
      </c>
      <c r="S28" s="67">
        <f t="shared" si="7"/>
        <v>2.9463981693696004E-2</v>
      </c>
      <c r="T28" s="67">
        <f t="shared" si="8"/>
        <v>0</v>
      </c>
      <c r="U28" s="67">
        <f t="shared" si="9"/>
        <v>0.22832316207179043</v>
      </c>
      <c r="V28" s="67">
        <f t="shared" si="10"/>
        <v>1.4418917494919791E-2</v>
      </c>
      <c r="W28" s="100">
        <f t="shared" si="11"/>
        <v>9.6126116632798599E-3</v>
      </c>
    </row>
    <row r="29" spans="2:23">
      <c r="B29" s="96">
        <f>Amnt_Deposited!B24</f>
        <v>2010</v>
      </c>
      <c r="C29" s="99">
        <f>Amnt_Deposited!H24</f>
        <v>0.38333518660799998</v>
      </c>
      <c r="D29" s="418">
        <f>Dry_Matter_Content!H16</f>
        <v>0.73</v>
      </c>
      <c r="E29" s="284">
        <f>MCF!R28</f>
        <v>0.8</v>
      </c>
      <c r="F29" s="67">
        <f t="shared" si="0"/>
        <v>3.3580162346860801E-2</v>
      </c>
      <c r="G29" s="67">
        <f t="shared" si="1"/>
        <v>3.3580162346860801E-2</v>
      </c>
      <c r="H29" s="67">
        <f t="shared" si="2"/>
        <v>0</v>
      </c>
      <c r="I29" s="67">
        <f t="shared" si="3"/>
        <v>0.22783964589398431</v>
      </c>
      <c r="J29" s="67">
        <f t="shared" si="4"/>
        <v>1.4085401843385305E-2</v>
      </c>
      <c r="K29" s="100">
        <f t="shared" si="6"/>
        <v>9.3902678955902034E-3</v>
      </c>
      <c r="O29" s="96">
        <f>Amnt_Deposited!B24</f>
        <v>2010</v>
      </c>
      <c r="P29" s="99">
        <f>Amnt_Deposited!H24</f>
        <v>0.38333518660799998</v>
      </c>
      <c r="Q29" s="284">
        <f>MCF!R28</f>
        <v>0.8</v>
      </c>
      <c r="R29" s="67">
        <f t="shared" si="5"/>
        <v>3.6800177914368001E-2</v>
      </c>
      <c r="S29" s="67">
        <f t="shared" si="7"/>
        <v>3.6800177914368001E-2</v>
      </c>
      <c r="T29" s="67">
        <f t="shared" si="8"/>
        <v>0</v>
      </c>
      <c r="U29" s="67">
        <f t="shared" si="9"/>
        <v>0.24968728317148958</v>
      </c>
      <c r="V29" s="67">
        <f t="shared" si="10"/>
        <v>1.5436056814668824E-2</v>
      </c>
      <c r="W29" s="100">
        <f t="shared" si="11"/>
        <v>1.0290704543112549E-2</v>
      </c>
    </row>
    <row r="30" spans="2:23">
      <c r="B30" s="96">
        <f>Amnt_Deposited!B25</f>
        <v>2011</v>
      </c>
      <c r="C30" s="99">
        <f>Amnt_Deposited!H25</f>
        <v>0.35978470163999998</v>
      </c>
      <c r="D30" s="418">
        <f>Dry_Matter_Content!H17</f>
        <v>0.73</v>
      </c>
      <c r="E30" s="284">
        <f>MCF!R29</f>
        <v>0.8</v>
      </c>
      <c r="F30" s="67">
        <f t="shared" si="0"/>
        <v>3.1517139863663994E-2</v>
      </c>
      <c r="G30" s="67">
        <f t="shared" si="1"/>
        <v>3.1517139863663994E-2</v>
      </c>
      <c r="H30" s="67">
        <f t="shared" si="2"/>
        <v>0</v>
      </c>
      <c r="I30" s="67">
        <f t="shared" si="3"/>
        <v>0.24395341762477463</v>
      </c>
      <c r="J30" s="67">
        <f t="shared" si="4"/>
        <v>1.5403368132873676E-2</v>
      </c>
      <c r="K30" s="100">
        <f t="shared" si="6"/>
        <v>1.026891208858245E-2</v>
      </c>
      <c r="O30" s="96">
        <f>Amnt_Deposited!B25</f>
        <v>2011</v>
      </c>
      <c r="P30" s="99">
        <f>Amnt_Deposited!H25</f>
        <v>0.35978470163999998</v>
      </c>
      <c r="Q30" s="284">
        <f>MCF!R29</f>
        <v>0.8</v>
      </c>
      <c r="R30" s="67">
        <f t="shared" si="5"/>
        <v>3.4539331357439994E-2</v>
      </c>
      <c r="S30" s="67">
        <f t="shared" si="7"/>
        <v>3.4539331357439994E-2</v>
      </c>
      <c r="T30" s="67">
        <f t="shared" si="8"/>
        <v>0</v>
      </c>
      <c r="U30" s="67">
        <f t="shared" si="9"/>
        <v>0.26734621109564333</v>
      </c>
      <c r="V30" s="67">
        <f t="shared" si="10"/>
        <v>1.6880403433286215E-2</v>
      </c>
      <c r="W30" s="100">
        <f t="shared" si="11"/>
        <v>1.1253602288857476E-2</v>
      </c>
    </row>
    <row r="31" spans="2:23">
      <c r="B31" s="96">
        <f>Amnt_Deposited!B26</f>
        <v>2012</v>
      </c>
      <c r="C31" s="99">
        <f>Amnt_Deposited!H26</f>
        <v>0.36935947188000001</v>
      </c>
      <c r="D31" s="418">
        <f>Dry_Matter_Content!H18</f>
        <v>0.73</v>
      </c>
      <c r="E31" s="284">
        <f>MCF!R30</f>
        <v>0.8</v>
      </c>
      <c r="F31" s="67">
        <f t="shared" si="0"/>
        <v>3.2355889736688001E-2</v>
      </c>
      <c r="G31" s="67">
        <f t="shared" si="1"/>
        <v>3.2355889736688001E-2</v>
      </c>
      <c r="H31" s="67">
        <f t="shared" si="2"/>
        <v>0</v>
      </c>
      <c r="I31" s="67">
        <f t="shared" si="3"/>
        <v>0.25981654867496268</v>
      </c>
      <c r="J31" s="67">
        <f t="shared" si="4"/>
        <v>1.6492758686499926E-2</v>
      </c>
      <c r="K31" s="100">
        <f t="shared" si="6"/>
        <v>1.0995172457666617E-2</v>
      </c>
      <c r="O31" s="96">
        <f>Amnt_Deposited!B26</f>
        <v>2012</v>
      </c>
      <c r="P31" s="99">
        <f>Amnt_Deposited!H26</f>
        <v>0.36935947188000001</v>
      </c>
      <c r="Q31" s="284">
        <f>MCF!R30</f>
        <v>0.8</v>
      </c>
      <c r="R31" s="67">
        <f t="shared" si="5"/>
        <v>3.5458509300480001E-2</v>
      </c>
      <c r="S31" s="67">
        <f t="shared" si="7"/>
        <v>3.5458509300480001E-2</v>
      </c>
      <c r="T31" s="67">
        <f t="shared" si="8"/>
        <v>0</v>
      </c>
      <c r="U31" s="67">
        <f t="shared" si="9"/>
        <v>0.28473046430132887</v>
      </c>
      <c r="V31" s="67">
        <f t="shared" si="10"/>
        <v>1.8074256094794433E-2</v>
      </c>
      <c r="W31" s="100">
        <f t="shared" si="11"/>
        <v>1.2049504063196288E-2</v>
      </c>
    </row>
    <row r="32" spans="2:23">
      <c r="B32" s="96">
        <f>Amnt_Deposited!B27</f>
        <v>2013</v>
      </c>
      <c r="C32" s="99">
        <f>Amnt_Deposited!H27</f>
        <v>0.37825638228000003</v>
      </c>
      <c r="D32" s="418">
        <f>Dry_Matter_Content!H19</f>
        <v>0.73</v>
      </c>
      <c r="E32" s="284">
        <f>MCF!R31</f>
        <v>0.8</v>
      </c>
      <c r="F32" s="67">
        <f t="shared" si="0"/>
        <v>3.3135259087727999E-2</v>
      </c>
      <c r="G32" s="67">
        <f t="shared" si="1"/>
        <v>3.3135259087727999E-2</v>
      </c>
      <c r="H32" s="67">
        <f t="shared" si="2"/>
        <v>0</v>
      </c>
      <c r="I32" s="67">
        <f t="shared" si="3"/>
        <v>0.27538660338155618</v>
      </c>
      <c r="J32" s="67">
        <f t="shared" si="4"/>
        <v>1.7565204381134483E-2</v>
      </c>
      <c r="K32" s="100">
        <f t="shared" si="6"/>
        <v>1.1710136254089655E-2</v>
      </c>
      <c r="O32" s="96">
        <f>Amnt_Deposited!B27</f>
        <v>2013</v>
      </c>
      <c r="P32" s="99">
        <f>Amnt_Deposited!H27</f>
        <v>0.37825638228000003</v>
      </c>
      <c r="Q32" s="284">
        <f>MCF!R31</f>
        <v>0.8</v>
      </c>
      <c r="R32" s="67">
        <f t="shared" si="5"/>
        <v>3.6312612698880004E-2</v>
      </c>
      <c r="S32" s="67">
        <f t="shared" si="7"/>
        <v>3.6312612698880004E-2</v>
      </c>
      <c r="T32" s="67">
        <f t="shared" si="8"/>
        <v>0</v>
      </c>
      <c r="U32" s="67">
        <f t="shared" si="9"/>
        <v>0.30179353795239028</v>
      </c>
      <c r="V32" s="67">
        <f t="shared" si="10"/>
        <v>1.9249539047818606E-2</v>
      </c>
      <c r="W32" s="100">
        <f t="shared" si="11"/>
        <v>1.283302603187907E-2</v>
      </c>
    </row>
    <row r="33" spans="2:23">
      <c r="B33" s="96">
        <f>Amnt_Deposited!B28</f>
        <v>2014</v>
      </c>
      <c r="C33" s="99">
        <f>Amnt_Deposited!H28</f>
        <v>0.38761326899999998</v>
      </c>
      <c r="D33" s="418">
        <f>Dry_Matter_Content!H20</f>
        <v>0.73</v>
      </c>
      <c r="E33" s="284">
        <f>MCF!R32</f>
        <v>0.8</v>
      </c>
      <c r="F33" s="67">
        <f t="shared" si="0"/>
        <v>3.3954922364399995E-2</v>
      </c>
      <c r="G33" s="67">
        <f t="shared" si="1"/>
        <v>3.3954922364399995E-2</v>
      </c>
      <c r="H33" s="67">
        <f t="shared" si="2"/>
        <v>0</v>
      </c>
      <c r="I33" s="67">
        <f t="shared" si="3"/>
        <v>0.29072368944225352</v>
      </c>
      <c r="J33" s="67">
        <f t="shared" si="4"/>
        <v>1.8617836303702683E-2</v>
      </c>
      <c r="K33" s="100">
        <f t="shared" si="6"/>
        <v>1.2411890869135122E-2</v>
      </c>
      <c r="O33" s="96">
        <f>Amnt_Deposited!B28</f>
        <v>2014</v>
      </c>
      <c r="P33" s="99">
        <f>Amnt_Deposited!H28</f>
        <v>0.38761326899999998</v>
      </c>
      <c r="Q33" s="284">
        <f>MCF!R32</f>
        <v>0.8</v>
      </c>
      <c r="R33" s="67">
        <f t="shared" si="5"/>
        <v>3.7210873823999999E-2</v>
      </c>
      <c r="S33" s="67">
        <f t="shared" si="7"/>
        <v>3.7210873823999999E-2</v>
      </c>
      <c r="T33" s="67">
        <f t="shared" si="8"/>
        <v>0</v>
      </c>
      <c r="U33" s="67">
        <f t="shared" si="9"/>
        <v>0.31860130349835997</v>
      </c>
      <c r="V33" s="67">
        <f t="shared" si="10"/>
        <v>2.0403108278030331E-2</v>
      </c>
      <c r="W33" s="100">
        <f t="shared" si="11"/>
        <v>1.3602072185353553E-2</v>
      </c>
    </row>
    <row r="34" spans="2:23">
      <c r="B34" s="96">
        <f>Amnt_Deposited!B29</f>
        <v>2015</v>
      </c>
      <c r="C34" s="99">
        <f>Amnt_Deposited!H29</f>
        <v>0.39688239708000006</v>
      </c>
      <c r="D34" s="418">
        <f>Dry_Matter_Content!H21</f>
        <v>0.73</v>
      </c>
      <c r="E34" s="284">
        <f>MCF!R33</f>
        <v>0.8</v>
      </c>
      <c r="F34" s="67">
        <f t="shared" si="0"/>
        <v>3.4766897984208005E-2</v>
      </c>
      <c r="G34" s="67">
        <f t="shared" si="1"/>
        <v>3.4766897984208005E-2</v>
      </c>
      <c r="H34" s="67">
        <f t="shared" si="2"/>
        <v>0</v>
      </c>
      <c r="I34" s="67">
        <f t="shared" si="3"/>
        <v>0.30583586932042139</v>
      </c>
      <c r="J34" s="67">
        <f t="shared" si="4"/>
        <v>1.9654718106040157E-2</v>
      </c>
      <c r="K34" s="100">
        <f t="shared" si="6"/>
        <v>1.310314540402677E-2</v>
      </c>
      <c r="O34" s="96">
        <f>Amnt_Deposited!B29</f>
        <v>2015</v>
      </c>
      <c r="P34" s="99">
        <f>Amnt_Deposited!H29</f>
        <v>0.39688239708000006</v>
      </c>
      <c r="Q34" s="284">
        <f>MCF!R33</f>
        <v>0.8</v>
      </c>
      <c r="R34" s="67">
        <f t="shared" si="5"/>
        <v>3.8100710119680005E-2</v>
      </c>
      <c r="S34" s="67">
        <f t="shared" si="7"/>
        <v>3.8100710119680005E-2</v>
      </c>
      <c r="T34" s="67">
        <f t="shared" si="8"/>
        <v>0</v>
      </c>
      <c r="U34" s="67">
        <f t="shared" si="9"/>
        <v>0.33516259651553021</v>
      </c>
      <c r="V34" s="67">
        <f t="shared" si="10"/>
        <v>2.1539417102509756E-2</v>
      </c>
      <c r="W34" s="100">
        <f t="shared" si="11"/>
        <v>1.435961140167317E-2</v>
      </c>
    </row>
    <row r="35" spans="2:23">
      <c r="B35" s="96">
        <f>Amnt_Deposited!B30</f>
        <v>2016</v>
      </c>
      <c r="C35" s="99">
        <f>Amnt_Deposited!H30</f>
        <v>0.40590035388000006</v>
      </c>
      <c r="D35" s="418">
        <f>Dry_Matter_Content!H22</f>
        <v>0.73</v>
      </c>
      <c r="E35" s="284">
        <f>MCF!R34</f>
        <v>0.8</v>
      </c>
      <c r="F35" s="67">
        <f t="shared" si="0"/>
        <v>3.5556870999888003E-2</v>
      </c>
      <c r="G35" s="67">
        <f t="shared" si="1"/>
        <v>3.5556870999888003E-2</v>
      </c>
      <c r="H35" s="67">
        <f t="shared" si="2"/>
        <v>0</v>
      </c>
      <c r="I35" s="67">
        <f t="shared" si="3"/>
        <v>0.32071634545981215</v>
      </c>
      <c r="J35" s="67">
        <f t="shared" si="4"/>
        <v>2.0676394860497278E-2</v>
      </c>
      <c r="K35" s="100">
        <f t="shared" si="6"/>
        <v>1.3784263240331518E-2</v>
      </c>
      <c r="O35" s="96">
        <f>Amnt_Deposited!B30</f>
        <v>2016</v>
      </c>
      <c r="P35" s="99">
        <f>Amnt_Deposited!H30</f>
        <v>0.40590035388000006</v>
      </c>
      <c r="Q35" s="284">
        <f>MCF!R34</f>
        <v>0.8</v>
      </c>
      <c r="R35" s="67">
        <f t="shared" si="5"/>
        <v>3.8966433972480008E-2</v>
      </c>
      <c r="S35" s="67">
        <f t="shared" si="7"/>
        <v>3.8966433972480008E-2</v>
      </c>
      <c r="T35" s="67">
        <f t="shared" si="8"/>
        <v>0</v>
      </c>
      <c r="U35" s="67">
        <f t="shared" si="9"/>
        <v>0.35146996762719129</v>
      </c>
      <c r="V35" s="67">
        <f t="shared" si="10"/>
        <v>2.2659062860818931E-2</v>
      </c>
      <c r="W35" s="100">
        <f t="shared" si="11"/>
        <v>1.510604190721262E-2</v>
      </c>
    </row>
    <row r="36" spans="2:23">
      <c r="B36" s="96">
        <f>Amnt_Deposited!B31</f>
        <v>2017</v>
      </c>
      <c r="C36" s="99">
        <f>Amnt_Deposited!H31</f>
        <v>0.40877285334321606</v>
      </c>
      <c r="D36" s="418">
        <f>Dry_Matter_Content!H23</f>
        <v>0.73</v>
      </c>
      <c r="E36" s="284">
        <f>MCF!R35</f>
        <v>0.8</v>
      </c>
      <c r="F36" s="67">
        <f t="shared" si="0"/>
        <v>3.5808501952865723E-2</v>
      </c>
      <c r="G36" s="67">
        <f t="shared" si="1"/>
        <v>3.5808501952865723E-2</v>
      </c>
      <c r="H36" s="67">
        <f t="shared" si="2"/>
        <v>0</v>
      </c>
      <c r="I36" s="67">
        <f t="shared" si="3"/>
        <v>0.33484244040241568</v>
      </c>
      <c r="J36" s="67">
        <f t="shared" si="4"/>
        <v>2.168240701026217E-2</v>
      </c>
      <c r="K36" s="100">
        <f t="shared" si="6"/>
        <v>1.4454938006841446E-2</v>
      </c>
      <c r="O36" s="96">
        <f>Amnt_Deposited!B31</f>
        <v>2017</v>
      </c>
      <c r="P36" s="99">
        <f>Amnt_Deposited!H31</f>
        <v>0.40877285334321606</v>
      </c>
      <c r="Q36" s="284">
        <f>MCF!R35</f>
        <v>0.8</v>
      </c>
      <c r="R36" s="67">
        <f t="shared" si="5"/>
        <v>3.9242193920948742E-2</v>
      </c>
      <c r="S36" s="67">
        <f t="shared" si="7"/>
        <v>3.9242193920948742E-2</v>
      </c>
      <c r="T36" s="67">
        <f t="shared" si="8"/>
        <v>0</v>
      </c>
      <c r="U36" s="67">
        <f t="shared" si="9"/>
        <v>0.36695061961908559</v>
      </c>
      <c r="V36" s="67">
        <f t="shared" si="10"/>
        <v>2.3761541929054424E-2</v>
      </c>
      <c r="W36" s="100">
        <f t="shared" si="11"/>
        <v>1.5841027952702948E-2</v>
      </c>
    </row>
    <row r="37" spans="2:23">
      <c r="B37" s="96">
        <f>Amnt_Deposited!B32</f>
        <v>2018</v>
      </c>
      <c r="C37" s="99">
        <f>Amnt_Deposited!H32</f>
        <v>0.41085766461290885</v>
      </c>
      <c r="D37" s="418">
        <f>Dry_Matter_Content!H24</f>
        <v>0.73</v>
      </c>
      <c r="E37" s="284">
        <f>MCF!R36</f>
        <v>0.8</v>
      </c>
      <c r="F37" s="67">
        <f t="shared" si="0"/>
        <v>3.5991131420090819E-2</v>
      </c>
      <c r="G37" s="67">
        <f t="shared" si="1"/>
        <v>3.5991131420090819E-2</v>
      </c>
      <c r="H37" s="67">
        <f t="shared" si="2"/>
        <v>0</v>
      </c>
      <c r="I37" s="67">
        <f t="shared" si="3"/>
        <v>0.348196153493529</v>
      </c>
      <c r="J37" s="67">
        <f t="shared" si="4"/>
        <v>2.2637418328977497E-2</v>
      </c>
      <c r="K37" s="100">
        <f t="shared" si="6"/>
        <v>1.5091612219318332E-2</v>
      </c>
      <c r="O37" s="96">
        <f>Amnt_Deposited!B32</f>
        <v>2018</v>
      </c>
      <c r="P37" s="99">
        <f>Amnt_Deposited!H32</f>
        <v>0.41085766461290885</v>
      </c>
      <c r="Q37" s="284">
        <f>MCF!R36</f>
        <v>0.8</v>
      </c>
      <c r="R37" s="67">
        <f t="shared" si="5"/>
        <v>3.9442335802839248E-2</v>
      </c>
      <c r="S37" s="67">
        <f t="shared" si="7"/>
        <v>3.9442335802839248E-2</v>
      </c>
      <c r="T37" s="67">
        <f t="shared" si="8"/>
        <v>0</v>
      </c>
      <c r="U37" s="67">
        <f t="shared" si="9"/>
        <v>0.38158482574633307</v>
      </c>
      <c r="V37" s="67">
        <f t="shared" si="10"/>
        <v>2.4808129675591772E-2</v>
      </c>
      <c r="W37" s="100">
        <f t="shared" si="11"/>
        <v>1.653875311706118E-2</v>
      </c>
    </row>
    <row r="38" spans="2:23">
      <c r="B38" s="96">
        <f>Amnt_Deposited!B33</f>
        <v>2019</v>
      </c>
      <c r="C38" s="99">
        <f>Amnt_Deposited!H33</f>
        <v>0.4126116935711166</v>
      </c>
      <c r="D38" s="418">
        <f>Dry_Matter_Content!H25</f>
        <v>0.73</v>
      </c>
      <c r="E38" s="284">
        <f>MCF!R37</f>
        <v>0.8</v>
      </c>
      <c r="F38" s="67">
        <f t="shared" si="0"/>
        <v>3.6144784356829815E-2</v>
      </c>
      <c r="G38" s="67">
        <f t="shared" si="1"/>
        <v>3.6144784356829815E-2</v>
      </c>
      <c r="H38" s="67">
        <f t="shared" si="2"/>
        <v>0</v>
      </c>
      <c r="I38" s="67">
        <f t="shared" si="3"/>
        <v>0.36080072598921925</v>
      </c>
      <c r="J38" s="67">
        <f t="shared" si="4"/>
        <v>2.3540211861139599E-2</v>
      </c>
      <c r="K38" s="100">
        <f t="shared" si="6"/>
        <v>1.5693474574093064E-2</v>
      </c>
      <c r="O38" s="96">
        <f>Amnt_Deposited!B33</f>
        <v>2019</v>
      </c>
      <c r="P38" s="99">
        <f>Amnt_Deposited!H33</f>
        <v>0.4126116935711166</v>
      </c>
      <c r="Q38" s="284">
        <f>MCF!R37</f>
        <v>0.8</v>
      </c>
      <c r="R38" s="67">
        <f t="shared" si="5"/>
        <v>3.961072258282719E-2</v>
      </c>
      <c r="S38" s="67">
        <f t="shared" si="7"/>
        <v>3.961072258282719E-2</v>
      </c>
      <c r="T38" s="67">
        <f t="shared" si="8"/>
        <v>0</v>
      </c>
      <c r="U38" s="67">
        <f t="shared" si="9"/>
        <v>0.39539805587859633</v>
      </c>
      <c r="V38" s="67">
        <f t="shared" si="10"/>
        <v>2.5797492450563939E-2</v>
      </c>
      <c r="W38" s="100">
        <f t="shared" si="11"/>
        <v>1.7198328300375959E-2</v>
      </c>
    </row>
    <row r="39" spans="2:23">
      <c r="B39" s="96">
        <f>Amnt_Deposited!B34</f>
        <v>2020</v>
      </c>
      <c r="C39" s="99">
        <f>Amnt_Deposited!H34</f>
        <v>0.41404950453537026</v>
      </c>
      <c r="D39" s="418">
        <f>Dry_Matter_Content!H26</f>
        <v>0.73</v>
      </c>
      <c r="E39" s="284">
        <f>MCF!R38</f>
        <v>0.8</v>
      </c>
      <c r="F39" s="67">
        <f t="shared" si="0"/>
        <v>3.6270736597298431E-2</v>
      </c>
      <c r="G39" s="67">
        <f t="shared" si="1"/>
        <v>3.6270736597298431E-2</v>
      </c>
      <c r="H39" s="67">
        <f t="shared" si="2"/>
        <v>0</v>
      </c>
      <c r="I39" s="67">
        <f t="shared" si="3"/>
        <v>0.3726791037272259</v>
      </c>
      <c r="J39" s="67">
        <f t="shared" si="4"/>
        <v>2.4392358859291766E-2</v>
      </c>
      <c r="K39" s="100">
        <f t="shared" si="6"/>
        <v>1.6261572572861177E-2</v>
      </c>
      <c r="O39" s="96">
        <f>Amnt_Deposited!B34</f>
        <v>2020</v>
      </c>
      <c r="P39" s="99">
        <f>Amnt_Deposited!H34</f>
        <v>0.41404950453537026</v>
      </c>
      <c r="Q39" s="284">
        <f>MCF!R38</f>
        <v>0.8</v>
      </c>
      <c r="R39" s="67">
        <f t="shared" si="5"/>
        <v>3.9748752435395551E-2</v>
      </c>
      <c r="S39" s="67">
        <f t="shared" si="7"/>
        <v>3.9748752435395551E-2</v>
      </c>
      <c r="T39" s="67">
        <f t="shared" si="8"/>
        <v>0</v>
      </c>
      <c r="U39" s="67">
        <f t="shared" si="9"/>
        <v>0.40841545613942559</v>
      </c>
      <c r="V39" s="67">
        <f t="shared" si="10"/>
        <v>2.6731352174566313E-2</v>
      </c>
      <c r="W39" s="100">
        <f t="shared" si="11"/>
        <v>1.7820901449710873E-2</v>
      </c>
    </row>
    <row r="40" spans="2:23">
      <c r="B40" s="96">
        <f>Amnt_Deposited!B35</f>
        <v>2021</v>
      </c>
      <c r="C40" s="99">
        <f>Amnt_Deposited!H35</f>
        <v>0.41518515593001909</v>
      </c>
      <c r="D40" s="418">
        <f>Dry_Matter_Content!H27</f>
        <v>0.73</v>
      </c>
      <c r="E40" s="284">
        <f>MCF!R39</f>
        <v>0.8</v>
      </c>
      <c r="F40" s="67">
        <f t="shared" si="0"/>
        <v>3.6370219659469676E-2</v>
      </c>
      <c r="G40" s="67">
        <f t="shared" si="1"/>
        <v>3.6370219659469676E-2</v>
      </c>
      <c r="H40" s="67">
        <f t="shared" si="2"/>
        <v>0</v>
      </c>
      <c r="I40" s="67">
        <f t="shared" si="3"/>
        <v>0.38385391278282299</v>
      </c>
      <c r="J40" s="67">
        <f t="shared" si="4"/>
        <v>2.519541060387262E-2</v>
      </c>
      <c r="K40" s="100">
        <f t="shared" si="6"/>
        <v>1.6796940402581746E-2</v>
      </c>
      <c r="O40" s="96">
        <f>Amnt_Deposited!B35</f>
        <v>2021</v>
      </c>
      <c r="P40" s="99">
        <f>Amnt_Deposited!H35</f>
        <v>0.41518515593001909</v>
      </c>
      <c r="Q40" s="284">
        <f>MCF!R39</f>
        <v>0.8</v>
      </c>
      <c r="R40" s="67">
        <f t="shared" si="5"/>
        <v>3.9857774969281834E-2</v>
      </c>
      <c r="S40" s="67">
        <f t="shared" si="7"/>
        <v>3.9857774969281834E-2</v>
      </c>
      <c r="T40" s="67">
        <f t="shared" si="8"/>
        <v>0</v>
      </c>
      <c r="U40" s="67">
        <f t="shared" si="9"/>
        <v>0.42066182222775111</v>
      </c>
      <c r="V40" s="67">
        <f t="shared" si="10"/>
        <v>2.7611408880956291E-2</v>
      </c>
      <c r="W40" s="100">
        <f t="shared" si="11"/>
        <v>1.8407605920637525E-2</v>
      </c>
    </row>
    <row r="41" spans="2:23">
      <c r="B41" s="96">
        <f>Amnt_Deposited!B36</f>
        <v>2022</v>
      </c>
      <c r="C41" s="99">
        <f>Amnt_Deposited!H36</f>
        <v>0.41603221611693353</v>
      </c>
      <c r="D41" s="418">
        <f>Dry_Matter_Content!H28</f>
        <v>0.73</v>
      </c>
      <c r="E41" s="284">
        <f>MCF!R40</f>
        <v>0.8</v>
      </c>
      <c r="F41" s="67">
        <f t="shared" si="0"/>
        <v>3.6444422131843374E-2</v>
      </c>
      <c r="G41" s="67">
        <f t="shared" si="1"/>
        <v>3.6444422131843374E-2</v>
      </c>
      <c r="H41" s="67">
        <f t="shared" si="2"/>
        <v>0</v>
      </c>
      <c r="I41" s="67">
        <f t="shared" si="3"/>
        <v>0.39434743815726436</v>
      </c>
      <c r="J41" s="67">
        <f t="shared" si="4"/>
        <v>2.5950896757401955E-2</v>
      </c>
      <c r="K41" s="100">
        <f t="shared" si="6"/>
        <v>1.730059783826797E-2</v>
      </c>
      <c r="O41" s="96">
        <f>Amnt_Deposited!B36</f>
        <v>2022</v>
      </c>
      <c r="P41" s="99">
        <f>Amnt_Deposited!H36</f>
        <v>0.41603221611693353</v>
      </c>
      <c r="Q41" s="284">
        <f>MCF!R40</f>
        <v>0.8</v>
      </c>
      <c r="R41" s="67">
        <f t="shared" si="5"/>
        <v>3.9939092747225624E-2</v>
      </c>
      <c r="S41" s="67">
        <f t="shared" si="7"/>
        <v>3.9939092747225624E-2</v>
      </c>
      <c r="T41" s="67">
        <f t="shared" si="8"/>
        <v>0</v>
      </c>
      <c r="U41" s="67">
        <f t="shared" si="9"/>
        <v>0.4321615760627554</v>
      </c>
      <c r="V41" s="67">
        <f t="shared" si="10"/>
        <v>2.8439338912221314E-2</v>
      </c>
      <c r="W41" s="100">
        <f t="shared" si="11"/>
        <v>1.8959559274814207E-2</v>
      </c>
    </row>
    <row r="42" spans="2:23">
      <c r="B42" s="96">
        <f>Amnt_Deposited!B37</f>
        <v>2023</v>
      </c>
      <c r="C42" s="99">
        <f>Amnt_Deposited!H37</f>
        <v>0.41660377875922594</v>
      </c>
      <c r="D42" s="418">
        <f>Dry_Matter_Content!H29</f>
        <v>0.73</v>
      </c>
      <c r="E42" s="284">
        <f>MCF!R41</f>
        <v>0.8</v>
      </c>
      <c r="F42" s="67">
        <f t="shared" si="0"/>
        <v>3.6494491019308191E-2</v>
      </c>
      <c r="G42" s="67">
        <f t="shared" si="1"/>
        <v>3.6494491019308191E-2</v>
      </c>
      <c r="H42" s="67">
        <f t="shared" si="2"/>
        <v>0</v>
      </c>
      <c r="I42" s="67">
        <f t="shared" si="3"/>
        <v>0.4041816052528846</v>
      </c>
      <c r="J42" s="67">
        <f t="shared" si="4"/>
        <v>2.6660323923687942E-2</v>
      </c>
      <c r="K42" s="100">
        <f t="shared" si="6"/>
        <v>1.7773549282458626E-2</v>
      </c>
      <c r="O42" s="96">
        <f>Amnt_Deposited!B37</f>
        <v>2023</v>
      </c>
      <c r="P42" s="99">
        <f>Amnt_Deposited!H37</f>
        <v>0.41660377875922594</v>
      </c>
      <c r="Q42" s="284">
        <f>MCF!R41</f>
        <v>0.8</v>
      </c>
      <c r="R42" s="67">
        <f t="shared" si="5"/>
        <v>3.9993962760885689E-2</v>
      </c>
      <c r="S42" s="67">
        <f t="shared" si="7"/>
        <v>3.9993962760885689E-2</v>
      </c>
      <c r="T42" s="67">
        <f t="shared" si="8"/>
        <v>0</v>
      </c>
      <c r="U42" s="67">
        <f t="shared" si="9"/>
        <v>0.44293874548261319</v>
      </c>
      <c r="V42" s="67">
        <f t="shared" si="10"/>
        <v>2.9216793341027874E-2</v>
      </c>
      <c r="W42" s="100">
        <f t="shared" si="11"/>
        <v>1.9477862227351914E-2</v>
      </c>
    </row>
    <row r="43" spans="2:23">
      <c r="B43" s="96">
        <f>Amnt_Deposited!B38</f>
        <v>2024</v>
      </c>
      <c r="C43" s="99">
        <f>Amnt_Deposited!H38</f>
        <v>0.4169124777312479</v>
      </c>
      <c r="D43" s="418">
        <f>Dry_Matter_Content!H30</f>
        <v>0.73</v>
      </c>
      <c r="E43" s="284">
        <f>MCF!R42</f>
        <v>0.8</v>
      </c>
      <c r="F43" s="67">
        <f t="shared" si="0"/>
        <v>3.6521533049257315E-2</v>
      </c>
      <c r="G43" s="67">
        <f t="shared" si="1"/>
        <v>3.6521533049257315E-2</v>
      </c>
      <c r="H43" s="67">
        <f t="shared" si="2"/>
        <v>0</v>
      </c>
      <c r="I43" s="67">
        <f t="shared" si="3"/>
        <v>0.4133779639067125</v>
      </c>
      <c r="J43" s="67">
        <f t="shared" si="4"/>
        <v>2.732517439542944E-2</v>
      </c>
      <c r="K43" s="100">
        <f t="shared" si="6"/>
        <v>1.8216782930286293E-2</v>
      </c>
      <c r="O43" s="96">
        <f>Amnt_Deposited!B38</f>
        <v>2024</v>
      </c>
      <c r="P43" s="99">
        <f>Amnt_Deposited!H38</f>
        <v>0.4169124777312479</v>
      </c>
      <c r="Q43" s="284">
        <f>MCF!R42</f>
        <v>0.8</v>
      </c>
      <c r="R43" s="67">
        <f t="shared" si="5"/>
        <v>4.0023597862199799E-2</v>
      </c>
      <c r="S43" s="67">
        <f t="shared" si="7"/>
        <v>4.0023597862199799E-2</v>
      </c>
      <c r="T43" s="67">
        <f t="shared" si="8"/>
        <v>0</v>
      </c>
      <c r="U43" s="67">
        <f t="shared" si="9"/>
        <v>0.45301694674708209</v>
      </c>
      <c r="V43" s="67">
        <f t="shared" si="10"/>
        <v>2.9945396597730888E-2</v>
      </c>
      <c r="W43" s="100">
        <f t="shared" si="11"/>
        <v>1.996359773182059E-2</v>
      </c>
    </row>
    <row r="44" spans="2:23">
      <c r="B44" s="96">
        <f>Amnt_Deposited!B39</f>
        <v>2025</v>
      </c>
      <c r="C44" s="99">
        <f>Amnt_Deposited!H39</f>
        <v>0.41697050158776128</v>
      </c>
      <c r="D44" s="418">
        <f>Dry_Matter_Content!H31</f>
        <v>0.73</v>
      </c>
      <c r="E44" s="284">
        <f>MCF!R43</f>
        <v>0.8</v>
      </c>
      <c r="F44" s="67">
        <f t="shared" si="0"/>
        <v>3.6526615939087889E-2</v>
      </c>
      <c r="G44" s="67">
        <f t="shared" si="1"/>
        <v>3.6526615939087889E-2</v>
      </c>
      <c r="H44" s="67">
        <f t="shared" si="2"/>
        <v>0</v>
      </c>
      <c r="I44" s="67">
        <f t="shared" si="3"/>
        <v>0.42195767477101076</v>
      </c>
      <c r="J44" s="67">
        <f t="shared" si="4"/>
        <v>2.794690507478962E-2</v>
      </c>
      <c r="K44" s="100">
        <f t="shared" si="6"/>
        <v>1.8631270049859747E-2</v>
      </c>
      <c r="O44" s="96">
        <f>Amnt_Deposited!B39</f>
        <v>2025</v>
      </c>
      <c r="P44" s="99">
        <f>Amnt_Deposited!H39</f>
        <v>0.41697050158776128</v>
      </c>
      <c r="Q44" s="284">
        <f>MCF!R43</f>
        <v>0.8</v>
      </c>
      <c r="R44" s="67">
        <f t="shared" si="5"/>
        <v>4.0029168152425083E-2</v>
      </c>
      <c r="S44" s="67">
        <f t="shared" si="7"/>
        <v>4.0029168152425083E-2</v>
      </c>
      <c r="T44" s="67">
        <f t="shared" si="8"/>
        <v>0</v>
      </c>
      <c r="U44" s="67">
        <f t="shared" si="9"/>
        <v>0.46241936961206648</v>
      </c>
      <c r="V44" s="67">
        <f t="shared" si="10"/>
        <v>3.0626745287440672E-2</v>
      </c>
      <c r="W44" s="100">
        <f t="shared" si="11"/>
        <v>2.0417830191627115E-2</v>
      </c>
    </row>
    <row r="45" spans="2:23">
      <c r="B45" s="96">
        <f>Amnt_Deposited!B40</f>
        <v>2026</v>
      </c>
      <c r="C45" s="99">
        <f>Amnt_Deposited!H40</f>
        <v>0.41678960760481859</v>
      </c>
      <c r="D45" s="418">
        <f>Dry_Matter_Content!H32</f>
        <v>0.73</v>
      </c>
      <c r="E45" s="284">
        <f>MCF!R44</f>
        <v>0.8</v>
      </c>
      <c r="F45" s="67">
        <f t="shared" si="0"/>
        <v>3.6510769626182105E-2</v>
      </c>
      <c r="G45" s="67">
        <f t="shared" si="1"/>
        <v>3.6510769626182105E-2</v>
      </c>
      <c r="H45" s="67">
        <f t="shared" si="2"/>
        <v>0</v>
      </c>
      <c r="I45" s="67">
        <f t="shared" si="3"/>
        <v>0.4299414978445566</v>
      </c>
      <c r="J45" s="67">
        <f t="shared" si="4"/>
        <v>2.8526946552636261E-2</v>
      </c>
      <c r="K45" s="100">
        <f t="shared" si="6"/>
        <v>1.9017964368424171E-2</v>
      </c>
      <c r="O45" s="96">
        <f>Amnt_Deposited!B40</f>
        <v>2026</v>
      </c>
      <c r="P45" s="99">
        <f>Amnt_Deposited!H40</f>
        <v>0.41678960760481859</v>
      </c>
      <c r="Q45" s="284">
        <f>MCF!R44</f>
        <v>0.8</v>
      </c>
      <c r="R45" s="67">
        <f t="shared" si="5"/>
        <v>4.0011802330062587E-2</v>
      </c>
      <c r="S45" s="67">
        <f t="shared" si="7"/>
        <v>4.0011802330062587E-2</v>
      </c>
      <c r="T45" s="67">
        <f t="shared" si="8"/>
        <v>0</v>
      </c>
      <c r="U45" s="67">
        <f t="shared" si="9"/>
        <v>0.47116876476115782</v>
      </c>
      <c r="V45" s="67">
        <f t="shared" si="10"/>
        <v>3.1262407180971237E-2</v>
      </c>
      <c r="W45" s="100">
        <f t="shared" si="11"/>
        <v>2.0841604787314158E-2</v>
      </c>
    </row>
    <row r="46" spans="2:23">
      <c r="B46" s="96">
        <f>Amnt_Deposited!B41</f>
        <v>2027</v>
      </c>
      <c r="C46" s="99">
        <f>Amnt_Deposited!H41</f>
        <v>0.41638113540454436</v>
      </c>
      <c r="D46" s="418">
        <f>Dry_Matter_Content!H33</f>
        <v>0.73</v>
      </c>
      <c r="E46" s="284">
        <f>MCF!R45</f>
        <v>0.8</v>
      </c>
      <c r="F46" s="67">
        <f t="shared" si="0"/>
        <v>3.647498746143809E-2</v>
      </c>
      <c r="G46" s="67">
        <f t="shared" si="1"/>
        <v>3.647498746143809E-2</v>
      </c>
      <c r="H46" s="67">
        <f t="shared" si="2"/>
        <v>0</v>
      </c>
      <c r="I46" s="67">
        <f t="shared" si="3"/>
        <v>0.43734978297280924</v>
      </c>
      <c r="J46" s="67">
        <f t="shared" si="4"/>
        <v>2.9066702333185444E-2</v>
      </c>
      <c r="K46" s="100">
        <f t="shared" si="6"/>
        <v>1.9377801555456962E-2</v>
      </c>
      <c r="O46" s="96">
        <f>Amnt_Deposited!B41</f>
        <v>2027</v>
      </c>
      <c r="P46" s="99">
        <f>Amnt_Deposited!H41</f>
        <v>0.41638113540454436</v>
      </c>
      <c r="Q46" s="284">
        <f>MCF!R45</f>
        <v>0.8</v>
      </c>
      <c r="R46" s="67">
        <f t="shared" si="5"/>
        <v>3.997258899883626E-2</v>
      </c>
      <c r="S46" s="67">
        <f t="shared" si="7"/>
        <v>3.997258899883626E-2</v>
      </c>
      <c r="T46" s="67">
        <f t="shared" si="8"/>
        <v>0</v>
      </c>
      <c r="U46" s="67">
        <f t="shared" si="9"/>
        <v>0.47928743339485935</v>
      </c>
      <c r="V46" s="67">
        <f t="shared" si="10"/>
        <v>3.1853920365134729E-2</v>
      </c>
      <c r="W46" s="100">
        <f t="shared" si="11"/>
        <v>2.1235946910089818E-2</v>
      </c>
    </row>
    <row r="47" spans="2:23">
      <c r="B47" s="96">
        <f>Amnt_Deposited!B42</f>
        <v>2028</v>
      </c>
      <c r="C47" s="99">
        <f>Amnt_Deposited!H42</f>
        <v>0.4157560201756717</v>
      </c>
      <c r="D47" s="418">
        <f>Dry_Matter_Content!H34</f>
        <v>0.73</v>
      </c>
      <c r="E47" s="284">
        <f>MCF!R46</f>
        <v>0.8</v>
      </c>
      <c r="F47" s="67">
        <f t="shared" si="0"/>
        <v>3.6420227367388841E-2</v>
      </c>
      <c r="G47" s="67">
        <f t="shared" si="1"/>
        <v>3.6420227367388841E-2</v>
      </c>
      <c r="H47" s="67">
        <f t="shared" si="2"/>
        <v>0</v>
      </c>
      <c r="I47" s="67">
        <f t="shared" si="3"/>
        <v>0.44420246214844394</v>
      </c>
      <c r="J47" s="67">
        <f t="shared" si="4"/>
        <v>2.9567548191754178E-2</v>
      </c>
      <c r="K47" s="100">
        <f t="shared" si="6"/>
        <v>1.9711698794502783E-2</v>
      </c>
      <c r="O47" s="96">
        <f>Amnt_Deposited!B42</f>
        <v>2028</v>
      </c>
      <c r="P47" s="99">
        <f>Amnt_Deposited!H42</f>
        <v>0.4157560201756717</v>
      </c>
      <c r="Q47" s="284">
        <f>MCF!R46</f>
        <v>0.8</v>
      </c>
      <c r="R47" s="67">
        <f t="shared" si="5"/>
        <v>3.991257793686448E-2</v>
      </c>
      <c r="S47" s="67">
        <f t="shared" si="7"/>
        <v>3.991257793686448E-2</v>
      </c>
      <c r="T47" s="67">
        <f t="shared" si="8"/>
        <v>0</v>
      </c>
      <c r="U47" s="67">
        <f t="shared" si="9"/>
        <v>0.48679721879281512</v>
      </c>
      <c r="V47" s="67">
        <f t="shared" si="10"/>
        <v>3.2402792538908681E-2</v>
      </c>
      <c r="W47" s="100">
        <f t="shared" si="11"/>
        <v>2.1601861692605785E-2</v>
      </c>
    </row>
    <row r="48" spans="2:23">
      <c r="B48" s="96">
        <f>Amnt_Deposited!B43</f>
        <v>2029</v>
      </c>
      <c r="C48" s="99">
        <f>Amnt_Deposited!H43</f>
        <v>0.4149248055013548</v>
      </c>
      <c r="D48" s="418">
        <f>Dry_Matter_Content!H35</f>
        <v>0.73</v>
      </c>
      <c r="E48" s="284">
        <f>MCF!R47</f>
        <v>0.8</v>
      </c>
      <c r="F48" s="67">
        <f t="shared" si="0"/>
        <v>3.6347412961918679E-2</v>
      </c>
      <c r="G48" s="67">
        <f t="shared" si="1"/>
        <v>3.6347412961918679E-2</v>
      </c>
      <c r="H48" s="67">
        <f t="shared" si="2"/>
        <v>0</v>
      </c>
      <c r="I48" s="67">
        <f t="shared" si="3"/>
        <v>0.45051904345613375</v>
      </c>
      <c r="J48" s="67">
        <f t="shared" si="4"/>
        <v>3.0030831654228898E-2</v>
      </c>
      <c r="K48" s="100">
        <f t="shared" si="6"/>
        <v>2.0020554436152596E-2</v>
      </c>
      <c r="O48" s="96">
        <f>Amnt_Deposited!B43</f>
        <v>2029</v>
      </c>
      <c r="P48" s="99">
        <f>Amnt_Deposited!H43</f>
        <v>0.4149248055013548</v>
      </c>
      <c r="Q48" s="284">
        <f>MCF!R47</f>
        <v>0.8</v>
      </c>
      <c r="R48" s="67">
        <f t="shared" si="5"/>
        <v>3.9832781328130062E-2</v>
      </c>
      <c r="S48" s="67">
        <f t="shared" si="7"/>
        <v>3.9832781328130062E-2</v>
      </c>
      <c r="T48" s="67">
        <f t="shared" si="8"/>
        <v>0</v>
      </c>
      <c r="U48" s="67">
        <f t="shared" si="9"/>
        <v>0.49371949967795464</v>
      </c>
      <c r="V48" s="67">
        <f t="shared" si="10"/>
        <v>3.2910500442990563E-2</v>
      </c>
      <c r="W48" s="100">
        <f t="shared" si="11"/>
        <v>2.1940333628660373E-2</v>
      </c>
    </row>
    <row r="49" spans="2:23">
      <c r="B49" s="96">
        <f>Amnt_Deposited!B44</f>
        <v>2030</v>
      </c>
      <c r="C49" s="99">
        <f>Amnt_Deposited!H44</f>
        <v>0.41391539999999999</v>
      </c>
      <c r="D49" s="418">
        <f>Dry_Matter_Content!H36</f>
        <v>0.73</v>
      </c>
      <c r="E49" s="284">
        <f>MCF!R48</f>
        <v>0.8</v>
      </c>
      <c r="F49" s="67">
        <f t="shared" si="0"/>
        <v>3.6258989039999995E-2</v>
      </c>
      <c r="G49" s="67">
        <f t="shared" si="1"/>
        <v>3.6258989039999995E-2</v>
      </c>
      <c r="H49" s="67">
        <f t="shared" si="2"/>
        <v>0</v>
      </c>
      <c r="I49" s="67">
        <f t="shared" si="3"/>
        <v>0.45632016090843841</v>
      </c>
      <c r="J49" s="67">
        <f t="shared" si="4"/>
        <v>3.0457871587695293E-2</v>
      </c>
      <c r="K49" s="100">
        <f t="shared" si="6"/>
        <v>2.0305247725130194E-2</v>
      </c>
      <c r="O49" s="96">
        <f>Amnt_Deposited!B44</f>
        <v>2030</v>
      </c>
      <c r="P49" s="99">
        <f>Amnt_Deposited!H44</f>
        <v>0.41391539999999999</v>
      </c>
      <c r="Q49" s="284">
        <f>MCF!R48</f>
        <v>0.8</v>
      </c>
      <c r="R49" s="67">
        <f t="shared" si="5"/>
        <v>3.9735878400000001E-2</v>
      </c>
      <c r="S49" s="67">
        <f t="shared" si="7"/>
        <v>3.9735878400000001E-2</v>
      </c>
      <c r="T49" s="67">
        <f t="shared" si="8"/>
        <v>0</v>
      </c>
      <c r="U49" s="67">
        <f t="shared" si="9"/>
        <v>0.50007688866678168</v>
      </c>
      <c r="V49" s="67">
        <f t="shared" si="10"/>
        <v>3.3378489411172912E-2</v>
      </c>
      <c r="W49" s="100">
        <f t="shared" si="11"/>
        <v>2.2252326274115275E-2</v>
      </c>
    </row>
    <row r="50" spans="2:23">
      <c r="B50" s="96">
        <f>Amnt_Deposited!B45</f>
        <v>2031</v>
      </c>
      <c r="C50" s="99">
        <f>Amnt_Deposited!H45</f>
        <v>0</v>
      </c>
      <c r="D50" s="418">
        <f>Dry_Matter_Content!H37</f>
        <v>0.73</v>
      </c>
      <c r="E50" s="284">
        <f>MCF!R49</f>
        <v>0.8</v>
      </c>
      <c r="F50" s="67">
        <f t="shared" si="0"/>
        <v>0</v>
      </c>
      <c r="G50" s="67">
        <f t="shared" si="1"/>
        <v>0</v>
      </c>
      <c r="H50" s="67">
        <f t="shared" si="2"/>
        <v>0</v>
      </c>
      <c r="I50" s="67">
        <f t="shared" si="3"/>
        <v>0.42547009792951584</v>
      </c>
      <c r="J50" s="67">
        <f t="shared" si="4"/>
        <v>3.0850062978922548E-2</v>
      </c>
      <c r="K50" s="100">
        <f t="shared" si="6"/>
        <v>2.0566708652615031E-2</v>
      </c>
      <c r="O50" s="96">
        <f>Amnt_Deposited!B45</f>
        <v>2031</v>
      </c>
      <c r="P50" s="99">
        <f>Amnt_Deposited!H45</f>
        <v>0</v>
      </c>
      <c r="Q50" s="284">
        <f>MCF!R49</f>
        <v>0.8</v>
      </c>
      <c r="R50" s="67">
        <f t="shared" si="5"/>
        <v>0</v>
      </c>
      <c r="S50" s="67">
        <f t="shared" si="7"/>
        <v>0</v>
      </c>
      <c r="T50" s="67">
        <f t="shared" si="8"/>
        <v>0</v>
      </c>
      <c r="U50" s="67">
        <f t="shared" si="9"/>
        <v>0.46626860047070218</v>
      </c>
      <c r="V50" s="67">
        <f t="shared" si="10"/>
        <v>3.3808288196079499E-2</v>
      </c>
      <c r="W50" s="100">
        <f t="shared" si="11"/>
        <v>2.2538858797386332E-2</v>
      </c>
    </row>
    <row r="51" spans="2:23">
      <c r="B51" s="96">
        <f>Amnt_Deposited!B46</f>
        <v>2032</v>
      </c>
      <c r="C51" s="99">
        <f>Amnt_Deposited!H46</f>
        <v>0</v>
      </c>
      <c r="D51" s="418">
        <f>Dry_Matter_Content!H38</f>
        <v>0.73</v>
      </c>
      <c r="E51" s="284">
        <f>MCF!R50</f>
        <v>0.8</v>
      </c>
      <c r="F51" s="67">
        <f t="shared" ref="F51:F82" si="12">C51*D51*$K$6*DOCF*E51</f>
        <v>0</v>
      </c>
      <c r="G51" s="67">
        <f t="shared" si="1"/>
        <v>0</v>
      </c>
      <c r="H51" s="67">
        <f t="shared" si="2"/>
        <v>0</v>
      </c>
      <c r="I51" s="67">
        <f t="shared" si="3"/>
        <v>0.39670568986425919</v>
      </c>
      <c r="J51" s="67">
        <f t="shared" si="4"/>
        <v>2.8764408065256673E-2</v>
      </c>
      <c r="K51" s="100">
        <f t="shared" si="6"/>
        <v>1.9176272043504448E-2</v>
      </c>
      <c r="O51" s="96">
        <f>Amnt_Deposited!B46</f>
        <v>2032</v>
      </c>
      <c r="P51" s="99">
        <f>Amnt_Deposited!H46</f>
        <v>0</v>
      </c>
      <c r="Q51" s="284">
        <f>MCF!R50</f>
        <v>0.8</v>
      </c>
      <c r="R51" s="67">
        <f t="shared" ref="R51:R82" si="13">P51*$W$6*DOCF*Q51</f>
        <v>0</v>
      </c>
      <c r="S51" s="67">
        <f t="shared" si="7"/>
        <v>0</v>
      </c>
      <c r="T51" s="67">
        <f t="shared" si="8"/>
        <v>0</v>
      </c>
      <c r="U51" s="67">
        <f t="shared" si="9"/>
        <v>0.43474596149507844</v>
      </c>
      <c r="V51" s="67">
        <f t="shared" si="10"/>
        <v>3.152263897562374E-2</v>
      </c>
      <c r="W51" s="100">
        <f t="shared" si="11"/>
        <v>2.1015092650415824E-2</v>
      </c>
    </row>
    <row r="52" spans="2:23">
      <c r="B52" s="96">
        <f>Amnt_Deposited!B47</f>
        <v>2033</v>
      </c>
      <c r="C52" s="99">
        <f>Amnt_Deposited!H47</f>
        <v>0</v>
      </c>
      <c r="D52" s="418">
        <f>Dry_Matter_Content!H39</f>
        <v>0.73</v>
      </c>
      <c r="E52" s="284">
        <f>MCF!R51</f>
        <v>0.8</v>
      </c>
      <c r="F52" s="67">
        <f t="shared" si="12"/>
        <v>0</v>
      </c>
      <c r="G52" s="67">
        <f t="shared" si="1"/>
        <v>0</v>
      </c>
      <c r="H52" s="67">
        <f t="shared" si="2"/>
        <v>0</v>
      </c>
      <c r="I52" s="67">
        <f t="shared" si="3"/>
        <v>0.36988593355096105</v>
      </c>
      <c r="J52" s="67">
        <f t="shared" si="4"/>
        <v>2.6819756313298138E-2</v>
      </c>
      <c r="K52" s="100">
        <f t="shared" si="6"/>
        <v>1.7879837542198757E-2</v>
      </c>
      <c r="O52" s="96">
        <f>Amnt_Deposited!B47</f>
        <v>2033</v>
      </c>
      <c r="P52" s="99">
        <f>Amnt_Deposited!H47</f>
        <v>0</v>
      </c>
      <c r="Q52" s="284">
        <f>MCF!R51</f>
        <v>0.8</v>
      </c>
      <c r="R52" s="67">
        <f t="shared" si="13"/>
        <v>0</v>
      </c>
      <c r="S52" s="67">
        <f t="shared" si="7"/>
        <v>0</v>
      </c>
      <c r="T52" s="67">
        <f t="shared" si="8"/>
        <v>0</v>
      </c>
      <c r="U52" s="67">
        <f t="shared" si="9"/>
        <v>0.40535444772708051</v>
      </c>
      <c r="V52" s="67">
        <f t="shared" si="10"/>
        <v>2.9391513767997951E-2</v>
      </c>
      <c r="W52" s="100">
        <f t="shared" si="11"/>
        <v>1.9594342511998632E-2</v>
      </c>
    </row>
    <row r="53" spans="2:23">
      <c r="B53" s="96">
        <f>Amnt_Deposited!B48</f>
        <v>2034</v>
      </c>
      <c r="C53" s="99">
        <f>Amnt_Deposited!H48</f>
        <v>0</v>
      </c>
      <c r="D53" s="418">
        <f>Dry_Matter_Content!H40</f>
        <v>0.73</v>
      </c>
      <c r="E53" s="284">
        <f>MCF!R52</f>
        <v>0.8</v>
      </c>
      <c r="F53" s="67">
        <f t="shared" si="12"/>
        <v>0</v>
      </c>
      <c r="G53" s="67">
        <f t="shared" si="1"/>
        <v>0</v>
      </c>
      <c r="H53" s="67">
        <f t="shared" si="2"/>
        <v>0</v>
      </c>
      <c r="I53" s="67">
        <f t="shared" si="3"/>
        <v>0.34487935851305834</v>
      </c>
      <c r="J53" s="67">
        <f t="shared" si="4"/>
        <v>2.5006575037902722E-2</v>
      </c>
      <c r="K53" s="100">
        <f t="shared" si="6"/>
        <v>1.6671050025268482E-2</v>
      </c>
      <c r="O53" s="96">
        <f>Amnt_Deposited!B48</f>
        <v>2034</v>
      </c>
      <c r="P53" s="99">
        <f>Amnt_Deposited!H48</f>
        <v>0</v>
      </c>
      <c r="Q53" s="284">
        <f>MCF!R52</f>
        <v>0.8</v>
      </c>
      <c r="R53" s="67">
        <f t="shared" si="13"/>
        <v>0</v>
      </c>
      <c r="S53" s="67">
        <f t="shared" si="7"/>
        <v>0</v>
      </c>
      <c r="T53" s="67">
        <f t="shared" si="8"/>
        <v>0</v>
      </c>
      <c r="U53" s="67">
        <f t="shared" si="9"/>
        <v>0.37794998193211865</v>
      </c>
      <c r="V53" s="67">
        <f t="shared" si="10"/>
        <v>2.740446579496188E-2</v>
      </c>
      <c r="W53" s="100">
        <f t="shared" si="11"/>
        <v>1.826964386330792E-2</v>
      </c>
    </row>
    <row r="54" spans="2:23">
      <c r="B54" s="96">
        <f>Amnt_Deposited!B49</f>
        <v>2035</v>
      </c>
      <c r="C54" s="99">
        <f>Amnt_Deposited!H49</f>
        <v>0</v>
      </c>
      <c r="D54" s="418">
        <f>Dry_Matter_Content!H41</f>
        <v>0.73</v>
      </c>
      <c r="E54" s="284">
        <f>MCF!R53</f>
        <v>0.8</v>
      </c>
      <c r="F54" s="67">
        <f t="shared" si="12"/>
        <v>0</v>
      </c>
      <c r="G54" s="67">
        <f t="shared" si="1"/>
        <v>0</v>
      </c>
      <c r="H54" s="67">
        <f t="shared" si="2"/>
        <v>0</v>
      </c>
      <c r="I54" s="67">
        <f t="shared" si="3"/>
        <v>0.32156338249070349</v>
      </c>
      <c r="J54" s="67">
        <f t="shared" si="4"/>
        <v>2.3315976022354853E-2</v>
      </c>
      <c r="K54" s="100">
        <f t="shared" si="6"/>
        <v>1.5543984014903235E-2</v>
      </c>
      <c r="O54" s="96">
        <f>Amnt_Deposited!B49</f>
        <v>2035</v>
      </c>
      <c r="P54" s="99">
        <f>Amnt_Deposited!H49</f>
        <v>0</v>
      </c>
      <c r="Q54" s="284">
        <f>MCF!R53</f>
        <v>0.8</v>
      </c>
      <c r="R54" s="67">
        <f t="shared" si="13"/>
        <v>0</v>
      </c>
      <c r="S54" s="67">
        <f t="shared" si="7"/>
        <v>0</v>
      </c>
      <c r="T54" s="67">
        <f t="shared" si="8"/>
        <v>0</v>
      </c>
      <c r="U54" s="67">
        <f t="shared" si="9"/>
        <v>0.35239822738707222</v>
      </c>
      <c r="V54" s="67">
        <f t="shared" si="10"/>
        <v>2.555175454504641E-2</v>
      </c>
      <c r="W54" s="100">
        <f t="shared" si="11"/>
        <v>1.7034503030030939E-2</v>
      </c>
    </row>
    <row r="55" spans="2:23">
      <c r="B55" s="96">
        <f>Amnt_Deposited!B50</f>
        <v>2036</v>
      </c>
      <c r="C55" s="99">
        <f>Amnt_Deposited!H50</f>
        <v>0</v>
      </c>
      <c r="D55" s="418">
        <f>Dry_Matter_Content!H42</f>
        <v>0.73</v>
      </c>
      <c r="E55" s="284">
        <f>MCF!R54</f>
        <v>0.8</v>
      </c>
      <c r="F55" s="67">
        <f t="shared" si="12"/>
        <v>0</v>
      </c>
      <c r="G55" s="67">
        <f t="shared" si="1"/>
        <v>0</v>
      </c>
      <c r="H55" s="67">
        <f t="shared" si="2"/>
        <v>0</v>
      </c>
      <c r="I55" s="67">
        <f t="shared" si="3"/>
        <v>0.29982371054238455</v>
      </c>
      <c r="J55" s="67">
        <f t="shared" si="4"/>
        <v>2.1739671948318939E-2</v>
      </c>
      <c r="K55" s="100">
        <f t="shared" si="6"/>
        <v>1.4493114632212626E-2</v>
      </c>
      <c r="O55" s="96">
        <f>Amnt_Deposited!B50</f>
        <v>2036</v>
      </c>
      <c r="P55" s="99">
        <f>Amnt_Deposited!H50</f>
        <v>0</v>
      </c>
      <c r="Q55" s="284">
        <f>MCF!R54</f>
        <v>0.8</v>
      </c>
      <c r="R55" s="67">
        <f t="shared" si="13"/>
        <v>0</v>
      </c>
      <c r="S55" s="67">
        <f t="shared" si="7"/>
        <v>0</v>
      </c>
      <c r="T55" s="67">
        <f t="shared" si="8"/>
        <v>0</v>
      </c>
      <c r="U55" s="67">
        <f t="shared" si="9"/>
        <v>0.32857392936151725</v>
      </c>
      <c r="V55" s="67">
        <f t="shared" si="10"/>
        <v>2.3824298025554996E-2</v>
      </c>
      <c r="W55" s="100">
        <f t="shared" si="11"/>
        <v>1.5882865350369996E-2</v>
      </c>
    </row>
    <row r="56" spans="2:23">
      <c r="B56" s="96">
        <f>Amnt_Deposited!B51</f>
        <v>2037</v>
      </c>
      <c r="C56" s="99">
        <f>Amnt_Deposited!H51</f>
        <v>0</v>
      </c>
      <c r="D56" s="418">
        <f>Dry_Matter_Content!H43</f>
        <v>0.73</v>
      </c>
      <c r="E56" s="284">
        <f>MCF!R55</f>
        <v>0.8</v>
      </c>
      <c r="F56" s="67">
        <f t="shared" si="12"/>
        <v>0</v>
      </c>
      <c r="G56" s="67">
        <f t="shared" si="1"/>
        <v>0</v>
      </c>
      <c r="H56" s="67">
        <f t="shared" si="2"/>
        <v>0</v>
      </c>
      <c r="I56" s="67">
        <f t="shared" si="3"/>
        <v>0.27955377477098925</v>
      </c>
      <c r="J56" s="67">
        <f t="shared" si="4"/>
        <v>2.0269935771395284E-2</v>
      </c>
      <c r="K56" s="100">
        <f t="shared" si="6"/>
        <v>1.3513290514263521E-2</v>
      </c>
      <c r="O56" s="96">
        <f>Amnt_Deposited!B51</f>
        <v>2037</v>
      </c>
      <c r="P56" s="99">
        <f>Amnt_Deposited!H51</f>
        <v>0</v>
      </c>
      <c r="Q56" s="284">
        <f>MCF!R55</f>
        <v>0.8</v>
      </c>
      <c r="R56" s="67">
        <f t="shared" si="13"/>
        <v>0</v>
      </c>
      <c r="S56" s="67">
        <f t="shared" si="7"/>
        <v>0</v>
      </c>
      <c r="T56" s="67">
        <f t="shared" si="8"/>
        <v>0</v>
      </c>
      <c r="U56" s="67">
        <f t="shared" si="9"/>
        <v>0.30636030111889229</v>
      </c>
      <c r="V56" s="67">
        <f t="shared" si="10"/>
        <v>2.2213628242624964E-2</v>
      </c>
      <c r="W56" s="100">
        <f t="shared" si="11"/>
        <v>1.4809085495083309E-2</v>
      </c>
    </row>
    <row r="57" spans="2:23">
      <c r="B57" s="96">
        <f>Amnt_Deposited!B52</f>
        <v>2038</v>
      </c>
      <c r="C57" s="99">
        <f>Amnt_Deposited!H52</f>
        <v>0</v>
      </c>
      <c r="D57" s="418">
        <f>Dry_Matter_Content!H44</f>
        <v>0.73</v>
      </c>
      <c r="E57" s="284">
        <f>MCF!R56</f>
        <v>0.8</v>
      </c>
      <c r="F57" s="67">
        <f t="shared" si="12"/>
        <v>0</v>
      </c>
      <c r="G57" s="67">
        <f t="shared" si="1"/>
        <v>0</v>
      </c>
      <c r="H57" s="67">
        <f t="shared" si="2"/>
        <v>0</v>
      </c>
      <c r="I57" s="67">
        <f t="shared" si="3"/>
        <v>0.26065421192784977</v>
      </c>
      <c r="J57" s="67">
        <f t="shared" si="4"/>
        <v>1.8899562843139473E-2</v>
      </c>
      <c r="K57" s="100">
        <f t="shared" si="6"/>
        <v>1.2599708562092981E-2</v>
      </c>
      <c r="O57" s="96">
        <f>Amnt_Deposited!B52</f>
        <v>2038</v>
      </c>
      <c r="P57" s="99">
        <f>Amnt_Deposited!H52</f>
        <v>0</v>
      </c>
      <c r="Q57" s="284">
        <f>MCF!R56</f>
        <v>0.8</v>
      </c>
      <c r="R57" s="67">
        <f t="shared" si="13"/>
        <v>0</v>
      </c>
      <c r="S57" s="67">
        <f t="shared" si="7"/>
        <v>0</v>
      </c>
      <c r="T57" s="67">
        <f t="shared" si="8"/>
        <v>0</v>
      </c>
      <c r="U57" s="67">
        <f t="shared" si="9"/>
        <v>0.28564845142778056</v>
      </c>
      <c r="V57" s="67">
        <f t="shared" si="10"/>
        <v>2.0711849691111749E-2</v>
      </c>
      <c r="W57" s="100">
        <f t="shared" si="11"/>
        <v>1.3807899794074499E-2</v>
      </c>
    </row>
    <row r="58" spans="2:23">
      <c r="B58" s="96">
        <f>Amnt_Deposited!B53</f>
        <v>2039</v>
      </c>
      <c r="C58" s="99">
        <f>Amnt_Deposited!H53</f>
        <v>0</v>
      </c>
      <c r="D58" s="418">
        <f>Dry_Matter_Content!H45</f>
        <v>0.73</v>
      </c>
      <c r="E58" s="284">
        <f>MCF!R57</f>
        <v>0.8</v>
      </c>
      <c r="F58" s="67">
        <f t="shared" si="12"/>
        <v>0</v>
      </c>
      <c r="G58" s="67">
        <f t="shared" si="1"/>
        <v>0</v>
      </c>
      <c r="H58" s="67">
        <f t="shared" si="2"/>
        <v>0</v>
      </c>
      <c r="I58" s="67">
        <f t="shared" si="3"/>
        <v>0.24303237633398242</v>
      </c>
      <c r="J58" s="67">
        <f t="shared" si="4"/>
        <v>1.7621835593867336E-2</v>
      </c>
      <c r="K58" s="100">
        <f t="shared" si="6"/>
        <v>1.1747890395911557E-2</v>
      </c>
      <c r="O58" s="96">
        <f>Amnt_Deposited!B53</f>
        <v>2039</v>
      </c>
      <c r="P58" s="99">
        <f>Amnt_Deposited!H53</f>
        <v>0</v>
      </c>
      <c r="Q58" s="284">
        <f>MCF!R57</f>
        <v>0.8</v>
      </c>
      <c r="R58" s="67">
        <f t="shared" si="13"/>
        <v>0</v>
      </c>
      <c r="S58" s="67">
        <f t="shared" si="7"/>
        <v>0</v>
      </c>
      <c r="T58" s="67">
        <f t="shared" si="8"/>
        <v>0</v>
      </c>
      <c r="U58" s="67">
        <f t="shared" si="9"/>
        <v>0.26633685077696706</v>
      </c>
      <c r="V58" s="67">
        <f t="shared" si="10"/>
        <v>1.9311600650813519E-2</v>
      </c>
      <c r="W58" s="100">
        <f t="shared" si="11"/>
        <v>1.287440043387568E-2</v>
      </c>
    </row>
    <row r="59" spans="2:23">
      <c r="B59" s="96">
        <f>Amnt_Deposited!B54</f>
        <v>2040</v>
      </c>
      <c r="C59" s="99">
        <f>Amnt_Deposited!H54</f>
        <v>0</v>
      </c>
      <c r="D59" s="418">
        <f>Dry_Matter_Content!H46</f>
        <v>0.73</v>
      </c>
      <c r="E59" s="284">
        <f>MCF!R58</f>
        <v>0.8</v>
      </c>
      <c r="F59" s="67">
        <f t="shared" si="12"/>
        <v>0</v>
      </c>
      <c r="G59" s="67">
        <f t="shared" si="1"/>
        <v>0</v>
      </c>
      <c r="H59" s="67">
        <f t="shared" si="2"/>
        <v>0</v>
      </c>
      <c r="I59" s="67">
        <f t="shared" si="3"/>
        <v>0.22660188573086185</v>
      </c>
      <c r="J59" s="67">
        <f t="shared" si="4"/>
        <v>1.643049060312057E-2</v>
      </c>
      <c r="K59" s="100">
        <f t="shared" si="6"/>
        <v>1.095366040208038E-2</v>
      </c>
      <c r="O59" s="96">
        <f>Amnt_Deposited!B54</f>
        <v>2040</v>
      </c>
      <c r="P59" s="99">
        <f>Amnt_Deposited!H54</f>
        <v>0</v>
      </c>
      <c r="Q59" s="284">
        <f>MCF!R58</f>
        <v>0.8</v>
      </c>
      <c r="R59" s="67">
        <f t="shared" si="13"/>
        <v>0</v>
      </c>
      <c r="S59" s="67">
        <f t="shared" si="7"/>
        <v>0</v>
      </c>
      <c r="T59" s="67">
        <f t="shared" si="8"/>
        <v>0</v>
      </c>
      <c r="U59" s="67">
        <f t="shared" si="9"/>
        <v>0.24833083367765685</v>
      </c>
      <c r="V59" s="67">
        <f t="shared" si="10"/>
        <v>1.8006017099310215E-2</v>
      </c>
      <c r="W59" s="100">
        <f t="shared" si="11"/>
        <v>1.2004011399540142E-2</v>
      </c>
    </row>
    <row r="60" spans="2:23">
      <c r="B60" s="96">
        <f>Amnt_Deposited!B55</f>
        <v>2041</v>
      </c>
      <c r="C60" s="99">
        <f>Amnt_Deposited!H55</f>
        <v>0</v>
      </c>
      <c r="D60" s="418">
        <f>Dry_Matter_Content!H47</f>
        <v>0.73</v>
      </c>
      <c r="E60" s="284">
        <f>MCF!R59</f>
        <v>0.8</v>
      </c>
      <c r="F60" s="67">
        <f t="shared" si="12"/>
        <v>0</v>
      </c>
      <c r="G60" s="67">
        <f t="shared" si="1"/>
        <v>0</v>
      </c>
      <c r="H60" s="67">
        <f t="shared" si="2"/>
        <v>0</v>
      </c>
      <c r="I60" s="67">
        <f t="shared" si="3"/>
        <v>0.21128219783448948</v>
      </c>
      <c r="J60" s="67">
        <f t="shared" si="4"/>
        <v>1.5319687896372376E-2</v>
      </c>
      <c r="K60" s="100">
        <f t="shared" si="6"/>
        <v>1.021312526424825E-2</v>
      </c>
      <c r="O60" s="96">
        <f>Amnt_Deposited!B55</f>
        <v>2041</v>
      </c>
      <c r="P60" s="99">
        <f>Amnt_Deposited!H55</f>
        <v>0</v>
      </c>
      <c r="Q60" s="284">
        <f>MCF!R59</f>
        <v>0.8</v>
      </c>
      <c r="R60" s="67">
        <f t="shared" si="13"/>
        <v>0</v>
      </c>
      <c r="S60" s="67">
        <f t="shared" si="7"/>
        <v>0</v>
      </c>
      <c r="T60" s="67">
        <f t="shared" si="8"/>
        <v>0</v>
      </c>
      <c r="U60" s="67">
        <f t="shared" si="9"/>
        <v>0.23154213461313916</v>
      </c>
      <c r="V60" s="67">
        <f t="shared" si="10"/>
        <v>1.6788699064517673E-2</v>
      </c>
      <c r="W60" s="100">
        <f t="shared" si="11"/>
        <v>1.1192466043011782E-2</v>
      </c>
    </row>
    <row r="61" spans="2:23">
      <c r="B61" s="96">
        <f>Amnt_Deposited!B56</f>
        <v>2042</v>
      </c>
      <c r="C61" s="99">
        <f>Amnt_Deposited!H56</f>
        <v>0</v>
      </c>
      <c r="D61" s="418">
        <f>Dry_Matter_Content!H48</f>
        <v>0.73</v>
      </c>
      <c r="E61" s="284">
        <f>MCF!R60</f>
        <v>0.8</v>
      </c>
      <c r="F61" s="67">
        <f t="shared" si="12"/>
        <v>0</v>
      </c>
      <c r="G61" s="67">
        <f t="shared" si="1"/>
        <v>0</v>
      </c>
      <c r="H61" s="67">
        <f t="shared" si="2"/>
        <v>0</v>
      </c>
      <c r="I61" s="67">
        <f t="shared" si="3"/>
        <v>0.19699821551702393</v>
      </c>
      <c r="J61" s="67">
        <f t="shared" si="4"/>
        <v>1.4283982317465561E-2</v>
      </c>
      <c r="K61" s="100">
        <f t="shared" si="6"/>
        <v>9.5226548783103743E-3</v>
      </c>
      <c r="O61" s="96">
        <f>Amnt_Deposited!B56</f>
        <v>2042</v>
      </c>
      <c r="P61" s="99">
        <f>Amnt_Deposited!H56</f>
        <v>0</v>
      </c>
      <c r="Q61" s="284">
        <f>MCF!R60</f>
        <v>0.8</v>
      </c>
      <c r="R61" s="67">
        <f t="shared" si="13"/>
        <v>0</v>
      </c>
      <c r="S61" s="67">
        <f t="shared" si="7"/>
        <v>0</v>
      </c>
      <c r="T61" s="67">
        <f t="shared" si="8"/>
        <v>0</v>
      </c>
      <c r="U61" s="67">
        <f t="shared" si="9"/>
        <v>0.21588845536112211</v>
      </c>
      <c r="V61" s="67">
        <f t="shared" si="10"/>
        <v>1.5653679252017053E-2</v>
      </c>
      <c r="W61" s="100">
        <f t="shared" si="11"/>
        <v>1.0435786168011368E-2</v>
      </c>
    </row>
    <row r="62" spans="2:23">
      <c r="B62" s="96">
        <f>Amnt_Deposited!B57</f>
        <v>2043</v>
      </c>
      <c r="C62" s="99">
        <f>Amnt_Deposited!H57</f>
        <v>0</v>
      </c>
      <c r="D62" s="418">
        <f>Dry_Matter_Content!H49</f>
        <v>0.73</v>
      </c>
      <c r="E62" s="284">
        <f>MCF!R61</f>
        <v>0.8</v>
      </c>
      <c r="F62" s="67">
        <f t="shared" si="12"/>
        <v>0</v>
      </c>
      <c r="G62" s="67">
        <f t="shared" si="1"/>
        <v>0</v>
      </c>
      <c r="H62" s="67">
        <f t="shared" si="2"/>
        <v>0</v>
      </c>
      <c r="I62" s="67">
        <f t="shared" si="3"/>
        <v>0.18367991868057321</v>
      </c>
      <c r="J62" s="67">
        <f t="shared" si="4"/>
        <v>1.3318296836450735E-2</v>
      </c>
      <c r="K62" s="100">
        <f t="shared" si="6"/>
        <v>8.878864557633823E-3</v>
      </c>
      <c r="O62" s="96">
        <f>Amnt_Deposited!B57</f>
        <v>2043</v>
      </c>
      <c r="P62" s="99">
        <f>Amnt_Deposited!H57</f>
        <v>0</v>
      </c>
      <c r="Q62" s="284">
        <f>MCF!R61</f>
        <v>0.8</v>
      </c>
      <c r="R62" s="67">
        <f t="shared" si="13"/>
        <v>0</v>
      </c>
      <c r="S62" s="67">
        <f t="shared" si="7"/>
        <v>0</v>
      </c>
      <c r="T62" s="67">
        <f t="shared" si="8"/>
        <v>0</v>
      </c>
      <c r="U62" s="67">
        <f t="shared" si="9"/>
        <v>0.20129306156775145</v>
      </c>
      <c r="V62" s="67">
        <f t="shared" si="10"/>
        <v>1.4595393793370668E-2</v>
      </c>
      <c r="W62" s="100">
        <f t="shared" si="11"/>
        <v>9.7302625289137773E-3</v>
      </c>
    </row>
    <row r="63" spans="2:23">
      <c r="B63" s="96">
        <f>Amnt_Deposited!B58</f>
        <v>2044</v>
      </c>
      <c r="C63" s="99">
        <f>Amnt_Deposited!H58</f>
        <v>0</v>
      </c>
      <c r="D63" s="418">
        <f>Dry_Matter_Content!H50</f>
        <v>0.73</v>
      </c>
      <c r="E63" s="284">
        <f>MCF!R62</f>
        <v>0.8</v>
      </c>
      <c r="F63" s="67">
        <f t="shared" si="12"/>
        <v>0</v>
      </c>
      <c r="G63" s="67">
        <f t="shared" si="1"/>
        <v>0</v>
      </c>
      <c r="H63" s="67">
        <f t="shared" si="2"/>
        <v>0</v>
      </c>
      <c r="I63" s="67">
        <f t="shared" si="3"/>
        <v>0.17126202101859359</v>
      </c>
      <c r="J63" s="67">
        <f t="shared" si="4"/>
        <v>1.2417897661979609E-2</v>
      </c>
      <c r="K63" s="100">
        <f t="shared" si="6"/>
        <v>8.2785984413197393E-3</v>
      </c>
      <c r="O63" s="96">
        <f>Amnt_Deposited!B58</f>
        <v>2044</v>
      </c>
      <c r="P63" s="99">
        <f>Amnt_Deposited!H58</f>
        <v>0</v>
      </c>
      <c r="Q63" s="284">
        <f>MCF!R62</f>
        <v>0.8</v>
      </c>
      <c r="R63" s="67">
        <f t="shared" si="13"/>
        <v>0</v>
      </c>
      <c r="S63" s="67">
        <f t="shared" si="7"/>
        <v>0</v>
      </c>
      <c r="T63" s="67">
        <f t="shared" si="8"/>
        <v>0</v>
      </c>
      <c r="U63" s="67">
        <f t="shared" si="9"/>
        <v>0.187684406595719</v>
      </c>
      <c r="V63" s="67">
        <f t="shared" si="10"/>
        <v>1.3608654972032447E-2</v>
      </c>
      <c r="W63" s="100">
        <f t="shared" si="11"/>
        <v>9.0724366480216308E-3</v>
      </c>
    </row>
    <row r="64" spans="2:23">
      <c r="B64" s="96">
        <f>Amnt_Deposited!B59</f>
        <v>2045</v>
      </c>
      <c r="C64" s="99">
        <f>Amnt_Deposited!H59</f>
        <v>0</v>
      </c>
      <c r="D64" s="418">
        <f>Dry_Matter_Content!H51</f>
        <v>0.73</v>
      </c>
      <c r="E64" s="284">
        <f>MCF!R63</f>
        <v>0.8</v>
      </c>
      <c r="F64" s="67">
        <f t="shared" si="12"/>
        <v>0</v>
      </c>
      <c r="G64" s="67">
        <f t="shared" si="1"/>
        <v>0</v>
      </c>
      <c r="H64" s="67">
        <f t="shared" si="2"/>
        <v>0</v>
      </c>
      <c r="I64" s="67">
        <f t="shared" si="3"/>
        <v>0.15968364998233928</v>
      </c>
      <c r="J64" s="67">
        <f t="shared" si="4"/>
        <v>1.1578371036254311E-2</v>
      </c>
      <c r="K64" s="100">
        <f t="shared" si="6"/>
        <v>7.71891402416954E-3</v>
      </c>
      <c r="O64" s="96">
        <f>Amnt_Deposited!B59</f>
        <v>2045</v>
      </c>
      <c r="P64" s="99">
        <f>Amnt_Deposited!H59</f>
        <v>0</v>
      </c>
      <c r="Q64" s="284">
        <f>MCF!R63</f>
        <v>0.8</v>
      </c>
      <c r="R64" s="67">
        <f t="shared" si="13"/>
        <v>0</v>
      </c>
      <c r="S64" s="67">
        <f t="shared" si="7"/>
        <v>0</v>
      </c>
      <c r="T64" s="67">
        <f t="shared" si="8"/>
        <v>0</v>
      </c>
      <c r="U64" s="67">
        <f t="shared" si="9"/>
        <v>0.17499578080256359</v>
      </c>
      <c r="V64" s="67">
        <f t="shared" si="10"/>
        <v>1.2688625793155408E-2</v>
      </c>
      <c r="W64" s="100">
        <f t="shared" si="11"/>
        <v>8.4590838621036047E-3</v>
      </c>
    </row>
    <row r="65" spans="2:23">
      <c r="B65" s="96">
        <f>Amnt_Deposited!B60</f>
        <v>2046</v>
      </c>
      <c r="C65" s="99">
        <f>Amnt_Deposited!H60</f>
        <v>0</v>
      </c>
      <c r="D65" s="418">
        <f>Dry_Matter_Content!H52</f>
        <v>0.73</v>
      </c>
      <c r="E65" s="284">
        <f>MCF!R64</f>
        <v>0.8</v>
      </c>
      <c r="F65" s="67">
        <f t="shared" si="12"/>
        <v>0</v>
      </c>
      <c r="G65" s="67">
        <f t="shared" si="1"/>
        <v>0</v>
      </c>
      <c r="H65" s="67">
        <f t="shared" si="2"/>
        <v>0</v>
      </c>
      <c r="I65" s="67">
        <f t="shared" si="3"/>
        <v>0.14888804838355774</v>
      </c>
      <c r="J65" s="67">
        <f t="shared" si="4"/>
        <v>1.0795601598781549E-2</v>
      </c>
      <c r="K65" s="100">
        <f t="shared" si="6"/>
        <v>7.1970677325210322E-3</v>
      </c>
      <c r="O65" s="96">
        <f>Amnt_Deposited!B60</f>
        <v>2046</v>
      </c>
      <c r="P65" s="99">
        <f>Amnt_Deposited!H60</f>
        <v>0</v>
      </c>
      <c r="Q65" s="284">
        <f>MCF!R64</f>
        <v>0.8</v>
      </c>
      <c r="R65" s="67">
        <f t="shared" si="13"/>
        <v>0</v>
      </c>
      <c r="S65" s="67">
        <f t="shared" si="7"/>
        <v>0</v>
      </c>
      <c r="T65" s="67">
        <f t="shared" si="8"/>
        <v>0</v>
      </c>
      <c r="U65" s="67">
        <f t="shared" si="9"/>
        <v>0.16316498452992628</v>
      </c>
      <c r="V65" s="67">
        <f t="shared" si="10"/>
        <v>1.1830796272637313E-2</v>
      </c>
      <c r="W65" s="100">
        <f t="shared" si="11"/>
        <v>7.8871975150915409E-3</v>
      </c>
    </row>
    <row r="66" spans="2:23">
      <c r="B66" s="96">
        <f>Amnt_Deposited!B61</f>
        <v>2047</v>
      </c>
      <c r="C66" s="99">
        <f>Amnt_Deposited!H61</f>
        <v>0</v>
      </c>
      <c r="D66" s="418">
        <f>Dry_Matter_Content!H53</f>
        <v>0.73</v>
      </c>
      <c r="E66" s="284">
        <f>MCF!R65</f>
        <v>0.8</v>
      </c>
      <c r="F66" s="67">
        <f t="shared" si="12"/>
        <v>0</v>
      </c>
      <c r="G66" s="67">
        <f t="shared" si="1"/>
        <v>0</v>
      </c>
      <c r="H66" s="67">
        <f t="shared" si="2"/>
        <v>0</v>
      </c>
      <c r="I66" s="67">
        <f t="shared" si="3"/>
        <v>0.13882229617068703</v>
      </c>
      <c r="J66" s="67">
        <f t="shared" si="4"/>
        <v>1.0065752212870691E-2</v>
      </c>
      <c r="K66" s="100">
        <f t="shared" si="6"/>
        <v>6.710501475247127E-3</v>
      </c>
      <c r="O66" s="96">
        <f>Amnt_Deposited!B61</f>
        <v>2047</v>
      </c>
      <c r="P66" s="99">
        <f>Amnt_Deposited!H61</f>
        <v>0</v>
      </c>
      <c r="Q66" s="284">
        <f>MCF!R65</f>
        <v>0.8</v>
      </c>
      <c r="R66" s="67">
        <f t="shared" si="13"/>
        <v>0</v>
      </c>
      <c r="S66" s="67">
        <f t="shared" si="7"/>
        <v>0</v>
      </c>
      <c r="T66" s="67">
        <f t="shared" si="8"/>
        <v>0</v>
      </c>
      <c r="U66" s="67">
        <f t="shared" si="9"/>
        <v>0.15213402320075292</v>
      </c>
      <c r="V66" s="67">
        <f t="shared" si="10"/>
        <v>1.1030961329173359E-2</v>
      </c>
      <c r="W66" s="100">
        <f t="shared" si="11"/>
        <v>7.3539742194489062E-3</v>
      </c>
    </row>
    <row r="67" spans="2:23">
      <c r="B67" s="96">
        <f>Amnt_Deposited!B62</f>
        <v>2048</v>
      </c>
      <c r="C67" s="99">
        <f>Amnt_Deposited!H62</f>
        <v>0</v>
      </c>
      <c r="D67" s="418">
        <f>Dry_Matter_Content!H54</f>
        <v>0.73</v>
      </c>
      <c r="E67" s="284">
        <f>MCF!R66</f>
        <v>0.8</v>
      </c>
      <c r="F67" s="67">
        <f t="shared" si="12"/>
        <v>0</v>
      </c>
      <c r="G67" s="67">
        <f t="shared" si="1"/>
        <v>0</v>
      </c>
      <c r="H67" s="67">
        <f t="shared" si="2"/>
        <v>0</v>
      </c>
      <c r="I67" s="67">
        <f t="shared" si="3"/>
        <v>0.12943705101470176</v>
      </c>
      <c r="J67" s="67">
        <f t="shared" si="4"/>
        <v>9.3852451559852546E-3</v>
      </c>
      <c r="K67" s="100">
        <f t="shared" si="6"/>
        <v>6.2568301039901695E-3</v>
      </c>
      <c r="O67" s="96">
        <f>Amnt_Deposited!B62</f>
        <v>2048</v>
      </c>
      <c r="P67" s="99">
        <f>Amnt_Deposited!H62</f>
        <v>0</v>
      </c>
      <c r="Q67" s="284">
        <f>MCF!R66</f>
        <v>0.8</v>
      </c>
      <c r="R67" s="67">
        <f t="shared" si="13"/>
        <v>0</v>
      </c>
      <c r="S67" s="67">
        <f t="shared" si="7"/>
        <v>0</v>
      </c>
      <c r="T67" s="67">
        <f t="shared" si="8"/>
        <v>0</v>
      </c>
      <c r="U67" s="67">
        <f t="shared" si="9"/>
        <v>0.14184882302981017</v>
      </c>
      <c r="V67" s="67">
        <f t="shared" si="10"/>
        <v>1.0285200170942746E-2</v>
      </c>
      <c r="W67" s="100">
        <f t="shared" si="11"/>
        <v>6.8568001139618301E-3</v>
      </c>
    </row>
    <row r="68" spans="2:23">
      <c r="B68" s="96">
        <f>Amnt_Deposited!B63</f>
        <v>2049</v>
      </c>
      <c r="C68" s="99">
        <f>Amnt_Deposited!H63</f>
        <v>0</v>
      </c>
      <c r="D68" s="418">
        <f>Dry_Matter_Content!H55</f>
        <v>0.73</v>
      </c>
      <c r="E68" s="284">
        <f>MCF!R67</f>
        <v>0.8</v>
      </c>
      <c r="F68" s="67">
        <f t="shared" si="12"/>
        <v>0</v>
      </c>
      <c r="G68" s="67">
        <f t="shared" si="1"/>
        <v>0</v>
      </c>
      <c r="H68" s="67">
        <f t="shared" si="2"/>
        <v>0</v>
      </c>
      <c r="I68" s="67">
        <f t="shared" si="3"/>
        <v>0.12068630643295887</v>
      </c>
      <c r="J68" s="67">
        <f t="shared" si="4"/>
        <v>8.7507445817428878E-3</v>
      </c>
      <c r="K68" s="100">
        <f t="shared" si="6"/>
        <v>5.8338297211619249E-3</v>
      </c>
      <c r="O68" s="96">
        <f>Amnt_Deposited!B63</f>
        <v>2049</v>
      </c>
      <c r="P68" s="99">
        <f>Amnt_Deposited!H63</f>
        <v>0</v>
      </c>
      <c r="Q68" s="284">
        <f>MCF!R67</f>
        <v>0.8</v>
      </c>
      <c r="R68" s="67">
        <f t="shared" si="13"/>
        <v>0</v>
      </c>
      <c r="S68" s="67">
        <f t="shared" si="7"/>
        <v>0</v>
      </c>
      <c r="T68" s="67">
        <f t="shared" si="8"/>
        <v>0</v>
      </c>
      <c r="U68" s="67">
        <f t="shared" si="9"/>
        <v>0.13225896595392755</v>
      </c>
      <c r="V68" s="67">
        <f t="shared" si="10"/>
        <v>9.5898570758826181E-3</v>
      </c>
      <c r="W68" s="100">
        <f t="shared" si="11"/>
        <v>6.3932380505884118E-3</v>
      </c>
    </row>
    <row r="69" spans="2:23">
      <c r="B69" s="96">
        <f>Amnt_Deposited!B64</f>
        <v>2050</v>
      </c>
      <c r="C69" s="99">
        <f>Amnt_Deposited!H64</f>
        <v>0</v>
      </c>
      <c r="D69" s="418">
        <f>Dry_Matter_Content!H56</f>
        <v>0.73</v>
      </c>
      <c r="E69" s="284">
        <f>MCF!R68</f>
        <v>0.8</v>
      </c>
      <c r="F69" s="67">
        <f t="shared" si="12"/>
        <v>0</v>
      </c>
      <c r="G69" s="67">
        <f t="shared" si="1"/>
        <v>0</v>
      </c>
      <c r="H69" s="67">
        <f t="shared" si="2"/>
        <v>0</v>
      </c>
      <c r="I69" s="67">
        <f t="shared" si="3"/>
        <v>0.11252716626536634</v>
      </c>
      <c r="J69" s="67">
        <f t="shared" si="4"/>
        <v>8.1591401675925306E-3</v>
      </c>
      <c r="K69" s="100">
        <f t="shared" si="6"/>
        <v>5.4394267783950201E-3</v>
      </c>
      <c r="O69" s="96">
        <f>Amnt_Deposited!B64</f>
        <v>2050</v>
      </c>
      <c r="P69" s="99">
        <f>Amnt_Deposited!H64</f>
        <v>0</v>
      </c>
      <c r="Q69" s="284">
        <f>MCF!R68</f>
        <v>0.8</v>
      </c>
      <c r="R69" s="67">
        <f t="shared" si="13"/>
        <v>0</v>
      </c>
      <c r="S69" s="67">
        <f t="shared" si="7"/>
        <v>0</v>
      </c>
      <c r="T69" s="67">
        <f t="shared" si="8"/>
        <v>0</v>
      </c>
      <c r="U69" s="67">
        <f t="shared" si="9"/>
        <v>0.12331744248259327</v>
      </c>
      <c r="V69" s="67">
        <f t="shared" si="10"/>
        <v>8.9415234713342822E-3</v>
      </c>
      <c r="W69" s="100">
        <f t="shared" si="11"/>
        <v>5.9610156475561876E-3</v>
      </c>
    </row>
    <row r="70" spans="2:23">
      <c r="B70" s="96">
        <f>Amnt_Deposited!B65</f>
        <v>2051</v>
      </c>
      <c r="C70" s="99">
        <f>Amnt_Deposited!H65</f>
        <v>0</v>
      </c>
      <c r="D70" s="418">
        <f>Dry_Matter_Content!H57</f>
        <v>0.73</v>
      </c>
      <c r="E70" s="284">
        <f>MCF!R69</f>
        <v>0.8</v>
      </c>
      <c r="F70" s="67">
        <f t="shared" si="12"/>
        <v>0</v>
      </c>
      <c r="G70" s="67">
        <f t="shared" si="1"/>
        <v>0</v>
      </c>
      <c r="H70" s="67">
        <f t="shared" si="2"/>
        <v>0</v>
      </c>
      <c r="I70" s="67">
        <f t="shared" si="3"/>
        <v>0.10491963439735667</v>
      </c>
      <c r="J70" s="67">
        <f t="shared" si="4"/>
        <v>7.6075318680096588E-3</v>
      </c>
      <c r="K70" s="100">
        <f t="shared" si="6"/>
        <v>5.0716879120064392E-3</v>
      </c>
      <c r="O70" s="96">
        <f>Amnt_Deposited!B65</f>
        <v>2051</v>
      </c>
      <c r="P70" s="99">
        <f>Amnt_Deposited!H65</f>
        <v>0</v>
      </c>
      <c r="Q70" s="284">
        <f>MCF!R69</f>
        <v>0.8</v>
      </c>
      <c r="R70" s="67">
        <f t="shared" si="13"/>
        <v>0</v>
      </c>
      <c r="S70" s="67">
        <f t="shared" si="7"/>
        <v>0</v>
      </c>
      <c r="T70" s="67">
        <f t="shared" si="8"/>
        <v>0</v>
      </c>
      <c r="U70" s="67">
        <f t="shared" si="9"/>
        <v>0.1149804212573772</v>
      </c>
      <c r="V70" s="67">
        <f t="shared" si="10"/>
        <v>8.3370212252160663E-3</v>
      </c>
      <c r="W70" s="100">
        <f t="shared" si="11"/>
        <v>5.5580141501440439E-3</v>
      </c>
    </row>
    <row r="71" spans="2:23">
      <c r="B71" s="96">
        <f>Amnt_Deposited!B66</f>
        <v>2052</v>
      </c>
      <c r="C71" s="99">
        <f>Amnt_Deposited!H66</f>
        <v>0</v>
      </c>
      <c r="D71" s="418">
        <f>Dry_Matter_Content!H58</f>
        <v>0.73</v>
      </c>
      <c r="E71" s="284">
        <f>MCF!R70</f>
        <v>0.8</v>
      </c>
      <c r="F71" s="67">
        <f t="shared" si="12"/>
        <v>0</v>
      </c>
      <c r="G71" s="67">
        <f t="shared" si="1"/>
        <v>0</v>
      </c>
      <c r="H71" s="67">
        <f t="shared" si="2"/>
        <v>0</v>
      </c>
      <c r="I71" s="67">
        <f t="shared" si="3"/>
        <v>9.7826418698886919E-2</v>
      </c>
      <c r="J71" s="67">
        <f t="shared" si="4"/>
        <v>7.0932156984697594E-3</v>
      </c>
      <c r="K71" s="100">
        <f t="shared" si="6"/>
        <v>4.7288104656465057E-3</v>
      </c>
      <c r="O71" s="96">
        <f>Amnt_Deposited!B66</f>
        <v>2052</v>
      </c>
      <c r="P71" s="99">
        <f>Amnt_Deposited!H66</f>
        <v>0</v>
      </c>
      <c r="Q71" s="284">
        <f>MCF!R70</f>
        <v>0.8</v>
      </c>
      <c r="R71" s="67">
        <f t="shared" si="13"/>
        <v>0</v>
      </c>
      <c r="S71" s="67">
        <f t="shared" si="7"/>
        <v>0</v>
      </c>
      <c r="T71" s="67">
        <f t="shared" si="8"/>
        <v>0</v>
      </c>
      <c r="U71" s="67">
        <f t="shared" si="9"/>
        <v>0.10720703419056103</v>
      </c>
      <c r="V71" s="67">
        <f t="shared" si="10"/>
        <v>7.7733870668161764E-3</v>
      </c>
      <c r="W71" s="100">
        <f t="shared" si="11"/>
        <v>5.182258044544117E-3</v>
      </c>
    </row>
    <row r="72" spans="2:23">
      <c r="B72" s="96">
        <f>Amnt_Deposited!B67</f>
        <v>2053</v>
      </c>
      <c r="C72" s="99">
        <f>Amnt_Deposited!H67</f>
        <v>0</v>
      </c>
      <c r="D72" s="418">
        <f>Dry_Matter_Content!H59</f>
        <v>0.73</v>
      </c>
      <c r="E72" s="284">
        <f>MCF!R71</f>
        <v>0.8</v>
      </c>
      <c r="F72" s="67">
        <f t="shared" si="12"/>
        <v>0</v>
      </c>
      <c r="G72" s="67">
        <f t="shared" si="1"/>
        <v>0</v>
      </c>
      <c r="H72" s="67">
        <f t="shared" si="2"/>
        <v>0</v>
      </c>
      <c r="I72" s="67">
        <f t="shared" si="3"/>
        <v>9.1212748218373857E-2</v>
      </c>
      <c r="J72" s="67">
        <f t="shared" si="4"/>
        <v>6.6136704805130585E-3</v>
      </c>
      <c r="K72" s="100">
        <f t="shared" si="6"/>
        <v>4.4091136536753717E-3</v>
      </c>
      <c r="O72" s="96">
        <f>Amnt_Deposited!B67</f>
        <v>2053</v>
      </c>
      <c r="P72" s="99">
        <f>Amnt_Deposited!H67</f>
        <v>0</v>
      </c>
      <c r="Q72" s="284">
        <f>MCF!R71</f>
        <v>0.8</v>
      </c>
      <c r="R72" s="67">
        <f t="shared" si="13"/>
        <v>0</v>
      </c>
      <c r="S72" s="67">
        <f t="shared" si="7"/>
        <v>0</v>
      </c>
      <c r="T72" s="67">
        <f t="shared" si="8"/>
        <v>0</v>
      </c>
      <c r="U72" s="67">
        <f t="shared" si="9"/>
        <v>9.9959176129724797E-2</v>
      </c>
      <c r="V72" s="67">
        <f t="shared" si="10"/>
        <v>7.2478580608362304E-3</v>
      </c>
      <c r="W72" s="100">
        <f t="shared" si="11"/>
        <v>4.8319053738908203E-3</v>
      </c>
    </row>
    <row r="73" spans="2:23">
      <c r="B73" s="96">
        <f>Amnt_Deposited!B68</f>
        <v>2054</v>
      </c>
      <c r="C73" s="99">
        <f>Amnt_Deposited!H68</f>
        <v>0</v>
      </c>
      <c r="D73" s="418">
        <f>Dry_Matter_Content!H60</f>
        <v>0.73</v>
      </c>
      <c r="E73" s="284">
        <f>MCF!R72</f>
        <v>0.8</v>
      </c>
      <c r="F73" s="67">
        <f t="shared" si="12"/>
        <v>0</v>
      </c>
      <c r="G73" s="67">
        <f t="shared" si="1"/>
        <v>0</v>
      </c>
      <c r="H73" s="67">
        <f t="shared" si="2"/>
        <v>0</v>
      </c>
      <c r="I73" s="67">
        <f t="shared" si="3"/>
        <v>8.5046202735449078E-2</v>
      </c>
      <c r="J73" s="67">
        <f t="shared" si="4"/>
        <v>6.166545482924779E-3</v>
      </c>
      <c r="K73" s="100">
        <f t="shared" si="6"/>
        <v>4.1110303219498521E-3</v>
      </c>
      <c r="O73" s="96">
        <f>Amnt_Deposited!B68</f>
        <v>2054</v>
      </c>
      <c r="P73" s="99">
        <f>Amnt_Deposited!H68</f>
        <v>0</v>
      </c>
      <c r="Q73" s="284">
        <f>MCF!R72</f>
        <v>0.8</v>
      </c>
      <c r="R73" s="67">
        <f t="shared" si="13"/>
        <v>0</v>
      </c>
      <c r="S73" s="67">
        <f t="shared" si="7"/>
        <v>0</v>
      </c>
      <c r="T73" s="67">
        <f t="shared" si="8"/>
        <v>0</v>
      </c>
      <c r="U73" s="67">
        <f t="shared" si="9"/>
        <v>9.3201318066245584E-2</v>
      </c>
      <c r="V73" s="67">
        <f t="shared" si="10"/>
        <v>6.7578580634792109E-3</v>
      </c>
      <c r="W73" s="100">
        <f t="shared" si="11"/>
        <v>4.5052387089861406E-3</v>
      </c>
    </row>
    <row r="74" spans="2:23">
      <c r="B74" s="96">
        <f>Amnt_Deposited!B69</f>
        <v>2055</v>
      </c>
      <c r="C74" s="99">
        <f>Amnt_Deposited!H69</f>
        <v>0</v>
      </c>
      <c r="D74" s="418">
        <f>Dry_Matter_Content!H61</f>
        <v>0.73</v>
      </c>
      <c r="E74" s="284">
        <f>MCF!R73</f>
        <v>0.8</v>
      </c>
      <c r="F74" s="67">
        <f t="shared" si="12"/>
        <v>0</v>
      </c>
      <c r="G74" s="67">
        <f t="shared" si="1"/>
        <v>0</v>
      </c>
      <c r="H74" s="67">
        <f t="shared" si="2"/>
        <v>0</v>
      </c>
      <c r="I74" s="67">
        <f t="shared" si="3"/>
        <v>7.9296553837001071E-2</v>
      </c>
      <c r="J74" s="67">
        <f t="shared" si="4"/>
        <v>5.7496488984480048E-3</v>
      </c>
      <c r="K74" s="100">
        <f t="shared" si="6"/>
        <v>3.8330992656320029E-3</v>
      </c>
      <c r="O74" s="96">
        <f>Amnt_Deposited!B69</f>
        <v>2055</v>
      </c>
      <c r="P74" s="99">
        <f>Amnt_Deposited!H69</f>
        <v>0</v>
      </c>
      <c r="Q74" s="284">
        <f>MCF!R73</f>
        <v>0.8</v>
      </c>
      <c r="R74" s="67">
        <f t="shared" si="13"/>
        <v>0</v>
      </c>
      <c r="S74" s="67">
        <f t="shared" si="7"/>
        <v>0</v>
      </c>
      <c r="T74" s="67">
        <f t="shared" si="8"/>
        <v>0</v>
      </c>
      <c r="U74" s="67">
        <f t="shared" si="9"/>
        <v>8.6900332972055988E-2</v>
      </c>
      <c r="V74" s="67">
        <f t="shared" si="10"/>
        <v>6.3009850941895956E-3</v>
      </c>
      <c r="W74" s="100">
        <f t="shared" si="11"/>
        <v>4.2006567294597301E-3</v>
      </c>
    </row>
    <row r="75" spans="2:23">
      <c r="B75" s="96">
        <f>Amnt_Deposited!B70</f>
        <v>2056</v>
      </c>
      <c r="C75" s="99">
        <f>Amnt_Deposited!H70</f>
        <v>0</v>
      </c>
      <c r="D75" s="418">
        <f>Dry_Matter_Content!H62</f>
        <v>0.73</v>
      </c>
      <c r="E75" s="284">
        <f>MCF!R74</f>
        <v>0.8</v>
      </c>
      <c r="F75" s="67">
        <f t="shared" si="12"/>
        <v>0</v>
      </c>
      <c r="G75" s="67">
        <f t="shared" si="1"/>
        <v>0</v>
      </c>
      <c r="H75" s="67">
        <f t="shared" si="2"/>
        <v>0</v>
      </c>
      <c r="I75" s="67">
        <f t="shared" si="3"/>
        <v>7.3935616737459103E-2</v>
      </c>
      <c r="J75" s="67">
        <f t="shared" si="4"/>
        <v>5.3609370995419629E-3</v>
      </c>
      <c r="K75" s="100">
        <f t="shared" si="6"/>
        <v>3.5739580663613083E-3</v>
      </c>
      <c r="O75" s="96">
        <f>Amnt_Deposited!B70</f>
        <v>2056</v>
      </c>
      <c r="P75" s="99">
        <f>Amnt_Deposited!H70</f>
        <v>0</v>
      </c>
      <c r="Q75" s="284">
        <f>MCF!R74</f>
        <v>0.8</v>
      </c>
      <c r="R75" s="67">
        <f t="shared" si="13"/>
        <v>0</v>
      </c>
      <c r="S75" s="67">
        <f t="shared" si="7"/>
        <v>0</v>
      </c>
      <c r="T75" s="67">
        <f t="shared" si="8"/>
        <v>0</v>
      </c>
      <c r="U75" s="67">
        <f t="shared" si="9"/>
        <v>8.1025333410914113E-2</v>
      </c>
      <c r="V75" s="67">
        <f t="shared" si="10"/>
        <v>5.8749995611418783E-3</v>
      </c>
      <c r="W75" s="100">
        <f t="shared" si="11"/>
        <v>3.9166663740945852E-3</v>
      </c>
    </row>
    <row r="76" spans="2:23">
      <c r="B76" s="96">
        <f>Amnt_Deposited!B71</f>
        <v>2057</v>
      </c>
      <c r="C76" s="99">
        <f>Amnt_Deposited!H71</f>
        <v>0</v>
      </c>
      <c r="D76" s="418">
        <f>Dry_Matter_Content!H63</f>
        <v>0.73</v>
      </c>
      <c r="E76" s="284">
        <f>MCF!R75</f>
        <v>0.8</v>
      </c>
      <c r="F76" s="67">
        <f t="shared" si="12"/>
        <v>0</v>
      </c>
      <c r="G76" s="67">
        <f t="shared" si="1"/>
        <v>0</v>
      </c>
      <c r="H76" s="67">
        <f t="shared" si="2"/>
        <v>0</v>
      </c>
      <c r="I76" s="67">
        <f t="shared" si="3"/>
        <v>6.893711211694166E-2</v>
      </c>
      <c r="J76" s="67">
        <f t="shared" si="4"/>
        <v>4.9985046205174456E-3</v>
      </c>
      <c r="K76" s="100">
        <f t="shared" si="6"/>
        <v>3.3323364136782969E-3</v>
      </c>
      <c r="O76" s="96">
        <f>Amnt_Deposited!B71</f>
        <v>2057</v>
      </c>
      <c r="P76" s="99">
        <f>Amnt_Deposited!H71</f>
        <v>0</v>
      </c>
      <c r="Q76" s="284">
        <f>MCF!R75</f>
        <v>0.8</v>
      </c>
      <c r="R76" s="67">
        <f t="shared" si="13"/>
        <v>0</v>
      </c>
      <c r="S76" s="67">
        <f t="shared" si="7"/>
        <v>0</v>
      </c>
      <c r="T76" s="67">
        <f t="shared" si="8"/>
        <v>0</v>
      </c>
      <c r="U76" s="67">
        <f t="shared" si="9"/>
        <v>7.5547520128155271E-2</v>
      </c>
      <c r="V76" s="67">
        <f t="shared" si="10"/>
        <v>5.4778132827588456E-3</v>
      </c>
      <c r="W76" s="100">
        <f t="shared" si="11"/>
        <v>3.6518755218392304E-3</v>
      </c>
    </row>
    <row r="77" spans="2:23">
      <c r="B77" s="96">
        <f>Amnt_Deposited!B72</f>
        <v>2058</v>
      </c>
      <c r="C77" s="99">
        <f>Amnt_Deposited!H72</f>
        <v>0</v>
      </c>
      <c r="D77" s="418">
        <f>Dry_Matter_Content!H64</f>
        <v>0.73</v>
      </c>
      <c r="E77" s="284">
        <f>MCF!R76</f>
        <v>0.8</v>
      </c>
      <c r="F77" s="67">
        <f t="shared" si="12"/>
        <v>0</v>
      </c>
      <c r="G77" s="67">
        <f t="shared" si="1"/>
        <v>0</v>
      </c>
      <c r="H77" s="67">
        <f t="shared" si="2"/>
        <v>0</v>
      </c>
      <c r="I77" s="67">
        <f t="shared" si="3"/>
        <v>6.4276537299999867E-2</v>
      </c>
      <c r="J77" s="67">
        <f t="shared" si="4"/>
        <v>4.6605748169417935E-3</v>
      </c>
      <c r="K77" s="100">
        <f t="shared" si="6"/>
        <v>3.1070498779611957E-3</v>
      </c>
      <c r="O77" s="96">
        <f>Amnt_Deposited!B72</f>
        <v>2058</v>
      </c>
      <c r="P77" s="99">
        <f>Amnt_Deposited!H72</f>
        <v>0</v>
      </c>
      <c r="Q77" s="284">
        <f>MCF!R76</f>
        <v>0.8</v>
      </c>
      <c r="R77" s="67">
        <f t="shared" si="13"/>
        <v>0</v>
      </c>
      <c r="S77" s="67">
        <f t="shared" si="7"/>
        <v>0</v>
      </c>
      <c r="T77" s="67">
        <f t="shared" si="8"/>
        <v>0</v>
      </c>
      <c r="U77" s="67">
        <f t="shared" si="9"/>
        <v>7.0440040876712212E-2</v>
      </c>
      <c r="V77" s="67">
        <f t="shared" si="10"/>
        <v>5.1074792514430633E-3</v>
      </c>
      <c r="W77" s="100">
        <f t="shared" si="11"/>
        <v>3.4049861676287087E-3</v>
      </c>
    </row>
    <row r="78" spans="2:23">
      <c r="B78" s="96">
        <f>Amnt_Deposited!B73</f>
        <v>2059</v>
      </c>
      <c r="C78" s="99">
        <f>Amnt_Deposited!H73</f>
        <v>0</v>
      </c>
      <c r="D78" s="418">
        <f>Dry_Matter_Content!H65</f>
        <v>0.73</v>
      </c>
      <c r="E78" s="284">
        <f>MCF!R77</f>
        <v>0.8</v>
      </c>
      <c r="F78" s="67">
        <f t="shared" si="12"/>
        <v>0</v>
      </c>
      <c r="G78" s="67">
        <f t="shared" si="1"/>
        <v>0</v>
      </c>
      <c r="H78" s="67">
        <f t="shared" si="2"/>
        <v>0</v>
      </c>
      <c r="I78" s="67">
        <f t="shared" si="3"/>
        <v>5.993104614347404E-2</v>
      </c>
      <c r="J78" s="67">
        <f t="shared" si="4"/>
        <v>4.3454911565258244E-3</v>
      </c>
      <c r="K78" s="100">
        <f t="shared" si="6"/>
        <v>2.8969941043505494E-3</v>
      </c>
      <c r="O78" s="96">
        <f>Amnt_Deposited!B73</f>
        <v>2059</v>
      </c>
      <c r="P78" s="99">
        <f>Amnt_Deposited!H73</f>
        <v>0</v>
      </c>
      <c r="Q78" s="284">
        <f>MCF!R77</f>
        <v>0.8</v>
      </c>
      <c r="R78" s="67">
        <f t="shared" si="13"/>
        <v>0</v>
      </c>
      <c r="S78" s="67">
        <f t="shared" si="7"/>
        <v>0</v>
      </c>
      <c r="T78" s="67">
        <f t="shared" si="8"/>
        <v>0</v>
      </c>
      <c r="U78" s="67">
        <f t="shared" si="9"/>
        <v>6.5677858787368842E-2</v>
      </c>
      <c r="V78" s="67">
        <f t="shared" si="10"/>
        <v>4.7621820893433715E-3</v>
      </c>
      <c r="W78" s="100">
        <f t="shared" si="11"/>
        <v>3.1747880595622475E-3</v>
      </c>
    </row>
    <row r="79" spans="2:23">
      <c r="B79" s="96">
        <f>Amnt_Deposited!B74</f>
        <v>2060</v>
      </c>
      <c r="C79" s="99">
        <f>Amnt_Deposited!H74</f>
        <v>0</v>
      </c>
      <c r="D79" s="418">
        <f>Dry_Matter_Content!H66</f>
        <v>0.73</v>
      </c>
      <c r="E79" s="284">
        <f>MCF!R78</f>
        <v>0.8</v>
      </c>
      <c r="F79" s="67">
        <f t="shared" si="12"/>
        <v>0</v>
      </c>
      <c r="G79" s="67">
        <f t="shared" si="1"/>
        <v>0</v>
      </c>
      <c r="H79" s="67">
        <f t="shared" si="2"/>
        <v>0</v>
      </c>
      <c r="I79" s="67">
        <f t="shared" si="3"/>
        <v>5.5879337044673412E-2</v>
      </c>
      <c r="J79" s="67">
        <f t="shared" si="4"/>
        <v>4.0517090988006306E-3</v>
      </c>
      <c r="K79" s="100">
        <f t="shared" si="6"/>
        <v>2.7011393992004201E-3</v>
      </c>
      <c r="O79" s="96">
        <f>Amnt_Deposited!B74</f>
        <v>2060</v>
      </c>
      <c r="P79" s="99">
        <f>Amnt_Deposited!H74</f>
        <v>0</v>
      </c>
      <c r="Q79" s="284">
        <f>MCF!R78</f>
        <v>0.8</v>
      </c>
      <c r="R79" s="67">
        <f t="shared" si="13"/>
        <v>0</v>
      </c>
      <c r="S79" s="67">
        <f t="shared" si="7"/>
        <v>0</v>
      </c>
      <c r="T79" s="67">
        <f t="shared" si="8"/>
        <v>0</v>
      </c>
      <c r="U79" s="67">
        <f t="shared" si="9"/>
        <v>6.1237629637998288E-2</v>
      </c>
      <c r="V79" s="67">
        <f t="shared" si="10"/>
        <v>4.4402291493705554E-3</v>
      </c>
      <c r="W79" s="100">
        <f t="shared" si="11"/>
        <v>2.9601527662470369E-3</v>
      </c>
    </row>
    <row r="80" spans="2:23">
      <c r="B80" s="96">
        <f>Amnt_Deposited!B75</f>
        <v>2061</v>
      </c>
      <c r="C80" s="99">
        <f>Amnt_Deposited!H75</f>
        <v>0</v>
      </c>
      <c r="D80" s="418">
        <f>Dry_Matter_Content!H67</f>
        <v>0.73</v>
      </c>
      <c r="E80" s="284">
        <f>MCF!R79</f>
        <v>0.8</v>
      </c>
      <c r="F80" s="67">
        <f t="shared" si="12"/>
        <v>0</v>
      </c>
      <c r="G80" s="67">
        <f t="shared" si="1"/>
        <v>0</v>
      </c>
      <c r="H80" s="67">
        <f t="shared" si="2"/>
        <v>0</v>
      </c>
      <c r="I80" s="67">
        <f t="shared" si="3"/>
        <v>5.2101548520895005E-2</v>
      </c>
      <c r="J80" s="67">
        <f t="shared" si="4"/>
        <v>3.7777885237784067E-3</v>
      </c>
      <c r="K80" s="100">
        <f t="shared" si="6"/>
        <v>2.5185256825189378E-3</v>
      </c>
      <c r="O80" s="96">
        <f>Amnt_Deposited!B75</f>
        <v>2061</v>
      </c>
      <c r="P80" s="99">
        <f>Amnt_Deposited!H75</f>
        <v>0</v>
      </c>
      <c r="Q80" s="284">
        <f>MCF!R79</f>
        <v>0.8</v>
      </c>
      <c r="R80" s="67">
        <f t="shared" si="13"/>
        <v>0</v>
      </c>
      <c r="S80" s="67">
        <f t="shared" si="7"/>
        <v>0</v>
      </c>
      <c r="T80" s="67">
        <f t="shared" si="8"/>
        <v>0</v>
      </c>
      <c r="U80" s="67">
        <f t="shared" si="9"/>
        <v>5.7097587420158934E-2</v>
      </c>
      <c r="V80" s="67">
        <f t="shared" si="10"/>
        <v>4.1400422178393516E-3</v>
      </c>
      <c r="W80" s="100">
        <f t="shared" si="11"/>
        <v>2.7600281452262341E-3</v>
      </c>
    </row>
    <row r="81" spans="2:23">
      <c r="B81" s="96">
        <f>Amnt_Deposited!B76</f>
        <v>2062</v>
      </c>
      <c r="C81" s="99">
        <f>Amnt_Deposited!H76</f>
        <v>0</v>
      </c>
      <c r="D81" s="418">
        <f>Dry_Matter_Content!H68</f>
        <v>0.73</v>
      </c>
      <c r="E81" s="284">
        <f>MCF!R80</f>
        <v>0.8</v>
      </c>
      <c r="F81" s="67">
        <f t="shared" si="12"/>
        <v>0</v>
      </c>
      <c r="G81" s="67">
        <f t="shared" si="1"/>
        <v>0</v>
      </c>
      <c r="H81" s="67">
        <f t="shared" si="2"/>
        <v>0</v>
      </c>
      <c r="I81" s="67">
        <f t="shared" si="3"/>
        <v>4.8579161848412405E-2</v>
      </c>
      <c r="J81" s="67">
        <f t="shared" si="4"/>
        <v>3.5223866724826019E-3</v>
      </c>
      <c r="K81" s="100">
        <f t="shared" si="6"/>
        <v>2.3482577816550678E-3</v>
      </c>
      <c r="O81" s="96">
        <f>Amnt_Deposited!B76</f>
        <v>2062</v>
      </c>
      <c r="P81" s="99">
        <f>Amnt_Deposited!H76</f>
        <v>0</v>
      </c>
      <c r="Q81" s="284">
        <f>MCF!R80</f>
        <v>0.8</v>
      </c>
      <c r="R81" s="67">
        <f t="shared" si="13"/>
        <v>0</v>
      </c>
      <c r="S81" s="67">
        <f t="shared" si="7"/>
        <v>0</v>
      </c>
      <c r="T81" s="67">
        <f t="shared" si="8"/>
        <v>0</v>
      </c>
      <c r="U81" s="67">
        <f t="shared" si="9"/>
        <v>5.3237437642095806E-2</v>
      </c>
      <c r="V81" s="67">
        <f t="shared" si="10"/>
        <v>3.8601497780631272E-3</v>
      </c>
      <c r="W81" s="100">
        <f t="shared" si="11"/>
        <v>2.5734331853754181E-3</v>
      </c>
    </row>
    <row r="82" spans="2:23">
      <c r="B82" s="96">
        <f>Amnt_Deposited!B77</f>
        <v>2063</v>
      </c>
      <c r="C82" s="99">
        <f>Amnt_Deposited!H77</f>
        <v>0</v>
      </c>
      <c r="D82" s="418">
        <f>Dry_Matter_Content!H69</f>
        <v>0.73</v>
      </c>
      <c r="E82" s="284">
        <f>MCF!R81</f>
        <v>0.8</v>
      </c>
      <c r="F82" s="67">
        <f t="shared" si="12"/>
        <v>0</v>
      </c>
      <c r="G82" s="67">
        <f t="shared" si="1"/>
        <v>0</v>
      </c>
      <c r="H82" s="67">
        <f t="shared" si="2"/>
        <v>0</v>
      </c>
      <c r="I82" s="67">
        <f t="shared" si="3"/>
        <v>4.5294910283670553E-2</v>
      </c>
      <c r="J82" s="67">
        <f t="shared" si="4"/>
        <v>3.2842515647418559E-3</v>
      </c>
      <c r="K82" s="100">
        <f t="shared" si="6"/>
        <v>2.1895010431612371E-3</v>
      </c>
      <c r="O82" s="96">
        <f>Amnt_Deposited!B77</f>
        <v>2063</v>
      </c>
      <c r="P82" s="99">
        <f>Amnt_Deposited!H77</f>
        <v>0</v>
      </c>
      <c r="Q82" s="284">
        <f>MCF!R81</f>
        <v>0.8</v>
      </c>
      <c r="R82" s="67">
        <f t="shared" si="13"/>
        <v>0</v>
      </c>
      <c r="S82" s="67">
        <f t="shared" si="7"/>
        <v>0</v>
      </c>
      <c r="T82" s="67">
        <f t="shared" si="8"/>
        <v>0</v>
      </c>
      <c r="U82" s="67">
        <f t="shared" si="9"/>
        <v>4.9638257845118425E-2</v>
      </c>
      <c r="V82" s="67">
        <f t="shared" si="10"/>
        <v>3.5991797969773774E-3</v>
      </c>
      <c r="W82" s="100">
        <f t="shared" si="11"/>
        <v>2.3994531979849181E-3</v>
      </c>
    </row>
    <row r="83" spans="2:23">
      <c r="B83" s="96">
        <f>Amnt_Deposited!B78</f>
        <v>2064</v>
      </c>
      <c r="C83" s="99">
        <f>Amnt_Deposited!H78</f>
        <v>0</v>
      </c>
      <c r="D83" s="418">
        <f>Dry_Matter_Content!H70</f>
        <v>0.73</v>
      </c>
      <c r="E83" s="284">
        <f>MCF!R82</f>
        <v>0.8</v>
      </c>
      <c r="F83" s="67">
        <f t="shared" ref="F83:F99" si="14">C83*D83*$K$6*DOCF*E83</f>
        <v>0</v>
      </c>
      <c r="G83" s="67">
        <f t="shared" ref="G83:G99" si="15">F83*$K$12</f>
        <v>0</v>
      </c>
      <c r="H83" s="67">
        <f t="shared" ref="H83:H99" si="16">F83*(1-$K$12)</f>
        <v>0</v>
      </c>
      <c r="I83" s="67">
        <f t="shared" ref="I83:I99" si="17">G83+I82*$K$10</f>
        <v>4.2232694421688803E-2</v>
      </c>
      <c r="J83" s="67">
        <f t="shared" ref="J83:J99" si="18">I82*(1-$K$10)+H83</f>
        <v>3.0622158619817469E-3</v>
      </c>
      <c r="K83" s="100">
        <f t="shared" si="6"/>
        <v>2.0414772413211643E-3</v>
      </c>
      <c r="O83" s="96">
        <f>Amnt_Deposited!B78</f>
        <v>2064</v>
      </c>
      <c r="P83" s="99">
        <f>Amnt_Deposited!H78</f>
        <v>0</v>
      </c>
      <c r="Q83" s="284">
        <f>MCF!R82</f>
        <v>0.8</v>
      </c>
      <c r="R83" s="67">
        <f t="shared" ref="R83:R99" si="19">P83*$W$6*DOCF*Q83</f>
        <v>0</v>
      </c>
      <c r="S83" s="67">
        <f t="shared" si="7"/>
        <v>0</v>
      </c>
      <c r="T83" s="67">
        <f t="shared" si="8"/>
        <v>0</v>
      </c>
      <c r="U83" s="67">
        <f t="shared" si="9"/>
        <v>4.6282404845686374E-2</v>
      </c>
      <c r="V83" s="67">
        <f t="shared" si="10"/>
        <v>3.3558529994320522E-3</v>
      </c>
      <c r="W83" s="100">
        <f t="shared" si="11"/>
        <v>2.2372353329547013E-3</v>
      </c>
    </row>
    <row r="84" spans="2:23">
      <c r="B84" s="96">
        <f>Amnt_Deposited!B79</f>
        <v>2065</v>
      </c>
      <c r="C84" s="99">
        <f>Amnt_Deposited!H79</f>
        <v>0</v>
      </c>
      <c r="D84" s="418">
        <f>Dry_Matter_Content!H71</f>
        <v>0.73</v>
      </c>
      <c r="E84" s="284">
        <f>MCF!R83</f>
        <v>0.8</v>
      </c>
      <c r="F84" s="67">
        <f t="shared" si="14"/>
        <v>0</v>
      </c>
      <c r="G84" s="67">
        <f t="shared" si="15"/>
        <v>0</v>
      </c>
      <c r="H84" s="67">
        <f t="shared" si="16"/>
        <v>0</v>
      </c>
      <c r="I84" s="67">
        <f t="shared" si="17"/>
        <v>3.9377503276759054E-2</v>
      </c>
      <c r="J84" s="67">
        <f t="shared" si="18"/>
        <v>2.855191144929747E-3</v>
      </c>
      <c r="K84" s="100">
        <f t="shared" si="6"/>
        <v>1.9034607632864979E-3</v>
      </c>
      <c r="O84" s="96">
        <f>Amnt_Deposited!B79</f>
        <v>2065</v>
      </c>
      <c r="P84" s="99">
        <f>Amnt_Deposited!H79</f>
        <v>0</v>
      </c>
      <c r="Q84" s="284">
        <f>MCF!R83</f>
        <v>0.8</v>
      </c>
      <c r="R84" s="67">
        <f t="shared" si="19"/>
        <v>0</v>
      </c>
      <c r="S84" s="67">
        <f t="shared" si="7"/>
        <v>0</v>
      </c>
      <c r="T84" s="67">
        <f t="shared" si="8"/>
        <v>0</v>
      </c>
      <c r="U84" s="67">
        <f t="shared" si="9"/>
        <v>4.3153428248503087E-2</v>
      </c>
      <c r="V84" s="67">
        <f t="shared" si="10"/>
        <v>3.1289765971832854E-3</v>
      </c>
      <c r="W84" s="100">
        <f t="shared" si="11"/>
        <v>2.0859843981221901E-3</v>
      </c>
    </row>
    <row r="85" spans="2:23">
      <c r="B85" s="96">
        <f>Amnt_Deposited!B80</f>
        <v>2066</v>
      </c>
      <c r="C85" s="99">
        <f>Amnt_Deposited!H80</f>
        <v>0</v>
      </c>
      <c r="D85" s="418">
        <f>Dry_Matter_Content!H72</f>
        <v>0.73</v>
      </c>
      <c r="E85" s="284">
        <f>MCF!R84</f>
        <v>0.8</v>
      </c>
      <c r="F85" s="67">
        <f t="shared" si="14"/>
        <v>0</v>
      </c>
      <c r="G85" s="67">
        <f t="shared" si="15"/>
        <v>0</v>
      </c>
      <c r="H85" s="67">
        <f t="shared" si="16"/>
        <v>0</v>
      </c>
      <c r="I85" s="67">
        <f t="shared" si="17"/>
        <v>3.6715340698576369E-2</v>
      </c>
      <c r="J85" s="67">
        <f t="shared" si="18"/>
        <v>2.6621625781826845E-3</v>
      </c>
      <c r="K85" s="100">
        <f t="shared" ref="K85:K99" si="20">J85*CH4_fraction*conv</f>
        <v>1.7747750521217897E-3</v>
      </c>
      <c r="O85" s="96">
        <f>Amnt_Deposited!B80</f>
        <v>2066</v>
      </c>
      <c r="P85" s="99">
        <f>Amnt_Deposited!H80</f>
        <v>0</v>
      </c>
      <c r="Q85" s="284">
        <f>MCF!R84</f>
        <v>0.8</v>
      </c>
      <c r="R85" s="67">
        <f t="shared" si="19"/>
        <v>0</v>
      </c>
      <c r="S85" s="67">
        <f t="shared" ref="S85:S98" si="21">R85*$W$12</f>
        <v>0</v>
      </c>
      <c r="T85" s="67">
        <f t="shared" ref="T85:T98" si="22">R85*(1-$W$12)</f>
        <v>0</v>
      </c>
      <c r="U85" s="67">
        <f t="shared" ref="U85:U98" si="23">S85+U84*$W$10</f>
        <v>4.0235989806659045E-2</v>
      </c>
      <c r="V85" s="67">
        <f t="shared" ref="V85:V98" si="24">U84*(1-$W$10)+T85</f>
        <v>2.9174384418440388E-3</v>
      </c>
      <c r="W85" s="100">
        <f t="shared" ref="W85:W99" si="25">V85*CH4_fraction*conv</f>
        <v>1.9449589612293592E-3</v>
      </c>
    </row>
    <row r="86" spans="2:23">
      <c r="B86" s="96">
        <f>Amnt_Deposited!B81</f>
        <v>2067</v>
      </c>
      <c r="C86" s="99">
        <f>Amnt_Deposited!H81</f>
        <v>0</v>
      </c>
      <c r="D86" s="418">
        <f>Dry_Matter_Content!H73</f>
        <v>0.73</v>
      </c>
      <c r="E86" s="284">
        <f>MCF!R85</f>
        <v>0.8</v>
      </c>
      <c r="F86" s="67">
        <f t="shared" si="14"/>
        <v>0</v>
      </c>
      <c r="G86" s="67">
        <f t="shared" si="15"/>
        <v>0</v>
      </c>
      <c r="H86" s="67">
        <f t="shared" si="16"/>
        <v>0</v>
      </c>
      <c r="I86" s="67">
        <f t="shared" si="17"/>
        <v>3.423315676309395E-2</v>
      </c>
      <c r="J86" s="67">
        <f t="shared" si="18"/>
        <v>2.4821839354824209E-3</v>
      </c>
      <c r="K86" s="100">
        <f t="shared" si="20"/>
        <v>1.6547892903216138E-3</v>
      </c>
      <c r="O86" s="96">
        <f>Amnt_Deposited!B81</f>
        <v>2067</v>
      </c>
      <c r="P86" s="99">
        <f>Amnt_Deposited!H81</f>
        <v>0</v>
      </c>
      <c r="Q86" s="284">
        <f>MCF!R85</f>
        <v>0.8</v>
      </c>
      <c r="R86" s="67">
        <f t="shared" si="19"/>
        <v>0</v>
      </c>
      <c r="S86" s="67">
        <f t="shared" si="21"/>
        <v>0</v>
      </c>
      <c r="T86" s="67">
        <f t="shared" si="22"/>
        <v>0</v>
      </c>
      <c r="U86" s="67">
        <f t="shared" si="23"/>
        <v>3.7515788233527622E-2</v>
      </c>
      <c r="V86" s="67">
        <f t="shared" si="24"/>
        <v>2.720201573131421E-3</v>
      </c>
      <c r="W86" s="100">
        <f t="shared" si="25"/>
        <v>1.8134677154209473E-3</v>
      </c>
    </row>
    <row r="87" spans="2:23">
      <c r="B87" s="96">
        <f>Amnt_Deposited!B82</f>
        <v>2068</v>
      </c>
      <c r="C87" s="99">
        <f>Amnt_Deposited!H82</f>
        <v>0</v>
      </c>
      <c r="D87" s="418">
        <f>Dry_Matter_Content!H74</f>
        <v>0.73</v>
      </c>
      <c r="E87" s="284">
        <f>MCF!R86</f>
        <v>0.8</v>
      </c>
      <c r="F87" s="67">
        <f t="shared" si="14"/>
        <v>0</v>
      </c>
      <c r="G87" s="67">
        <f t="shared" si="15"/>
        <v>0</v>
      </c>
      <c r="H87" s="67">
        <f t="shared" si="16"/>
        <v>0</v>
      </c>
      <c r="I87" s="67">
        <f t="shared" si="17"/>
        <v>3.1918783801780315E-2</v>
      </c>
      <c r="J87" s="67">
        <f t="shared" si="18"/>
        <v>2.3143729613136345E-3</v>
      </c>
      <c r="K87" s="100">
        <f t="shared" si="20"/>
        <v>1.5429153075424229E-3</v>
      </c>
      <c r="O87" s="96">
        <f>Amnt_Deposited!B82</f>
        <v>2068</v>
      </c>
      <c r="P87" s="99">
        <f>Amnt_Deposited!H82</f>
        <v>0</v>
      </c>
      <c r="Q87" s="284">
        <f>MCF!R86</f>
        <v>0.8</v>
      </c>
      <c r="R87" s="67">
        <f t="shared" si="19"/>
        <v>0</v>
      </c>
      <c r="S87" s="67">
        <f t="shared" si="21"/>
        <v>0</v>
      </c>
      <c r="T87" s="67">
        <f t="shared" si="22"/>
        <v>0</v>
      </c>
      <c r="U87" s="67">
        <f t="shared" si="23"/>
        <v>3.4979489097841446E-2</v>
      </c>
      <c r="V87" s="67">
        <f t="shared" si="24"/>
        <v>2.5362991356861751E-3</v>
      </c>
      <c r="W87" s="100">
        <f t="shared" si="25"/>
        <v>1.69086609045745E-3</v>
      </c>
    </row>
    <row r="88" spans="2:23">
      <c r="B88" s="96">
        <f>Amnt_Deposited!B83</f>
        <v>2069</v>
      </c>
      <c r="C88" s="99">
        <f>Amnt_Deposited!H83</f>
        <v>0</v>
      </c>
      <c r="D88" s="418">
        <f>Dry_Matter_Content!H75</f>
        <v>0.73</v>
      </c>
      <c r="E88" s="284">
        <f>MCF!R87</f>
        <v>0.8</v>
      </c>
      <c r="F88" s="67">
        <f t="shared" si="14"/>
        <v>0</v>
      </c>
      <c r="G88" s="67">
        <f t="shared" si="15"/>
        <v>0</v>
      </c>
      <c r="H88" s="67">
        <f t="shared" si="16"/>
        <v>0</v>
      </c>
      <c r="I88" s="67">
        <f t="shared" si="17"/>
        <v>2.9760876755694055E-2</v>
      </c>
      <c r="J88" s="67">
        <f t="shared" si="18"/>
        <v>2.1579070460862608E-3</v>
      </c>
      <c r="K88" s="100">
        <f t="shared" si="20"/>
        <v>1.4386046973908404E-3</v>
      </c>
      <c r="O88" s="96">
        <f>Amnt_Deposited!B83</f>
        <v>2069</v>
      </c>
      <c r="P88" s="99">
        <f>Amnt_Deposited!H83</f>
        <v>0</v>
      </c>
      <c r="Q88" s="284">
        <f>MCF!R87</f>
        <v>0.8</v>
      </c>
      <c r="R88" s="67">
        <f t="shared" si="19"/>
        <v>0</v>
      </c>
      <c r="S88" s="67">
        <f t="shared" si="21"/>
        <v>0</v>
      </c>
      <c r="T88" s="67">
        <f t="shared" si="22"/>
        <v>0</v>
      </c>
      <c r="U88" s="67">
        <f t="shared" si="23"/>
        <v>3.2614659458294858E-2</v>
      </c>
      <c r="V88" s="67">
        <f t="shared" si="24"/>
        <v>2.3648296395465877E-3</v>
      </c>
      <c r="W88" s="100">
        <f t="shared" si="25"/>
        <v>1.5765530930310584E-3</v>
      </c>
    </row>
    <row r="89" spans="2:23">
      <c r="B89" s="96">
        <f>Amnt_Deposited!B84</f>
        <v>2070</v>
      </c>
      <c r="C89" s="99">
        <f>Amnt_Deposited!H84</f>
        <v>0</v>
      </c>
      <c r="D89" s="418">
        <f>Dry_Matter_Content!H76</f>
        <v>0.73</v>
      </c>
      <c r="E89" s="284">
        <f>MCF!R88</f>
        <v>0.8</v>
      </c>
      <c r="F89" s="67">
        <f t="shared" si="14"/>
        <v>0</v>
      </c>
      <c r="G89" s="67">
        <f t="shared" si="15"/>
        <v>0</v>
      </c>
      <c r="H89" s="67">
        <f t="shared" si="16"/>
        <v>0</v>
      </c>
      <c r="I89" s="67">
        <f t="shared" si="17"/>
        <v>2.7748857561991726E-2</v>
      </c>
      <c r="J89" s="67">
        <f t="shared" si="18"/>
        <v>2.0120191937023301E-3</v>
      </c>
      <c r="K89" s="100">
        <f t="shared" si="20"/>
        <v>1.3413461291348866E-3</v>
      </c>
      <c r="O89" s="96">
        <f>Amnt_Deposited!B84</f>
        <v>2070</v>
      </c>
      <c r="P89" s="99">
        <f>Amnt_Deposited!H84</f>
        <v>0</v>
      </c>
      <c r="Q89" s="284">
        <f>MCF!R88</f>
        <v>0.8</v>
      </c>
      <c r="R89" s="67">
        <f t="shared" si="19"/>
        <v>0</v>
      </c>
      <c r="S89" s="67">
        <f t="shared" si="21"/>
        <v>0</v>
      </c>
      <c r="T89" s="67">
        <f t="shared" si="22"/>
        <v>0</v>
      </c>
      <c r="U89" s="67">
        <f t="shared" si="23"/>
        <v>3.0409706917251207E-2</v>
      </c>
      <c r="V89" s="67">
        <f t="shared" si="24"/>
        <v>2.2049525410436496E-3</v>
      </c>
      <c r="W89" s="100">
        <f t="shared" si="25"/>
        <v>1.4699683606957663E-3</v>
      </c>
    </row>
    <row r="90" spans="2:23">
      <c r="B90" s="96">
        <f>Amnt_Deposited!B85</f>
        <v>2071</v>
      </c>
      <c r="C90" s="99">
        <f>Amnt_Deposited!H85</f>
        <v>0</v>
      </c>
      <c r="D90" s="418">
        <f>Dry_Matter_Content!H77</f>
        <v>0.73</v>
      </c>
      <c r="E90" s="284">
        <f>MCF!R89</f>
        <v>0.8</v>
      </c>
      <c r="F90" s="67">
        <f t="shared" si="14"/>
        <v>0</v>
      </c>
      <c r="G90" s="67">
        <f t="shared" si="15"/>
        <v>0</v>
      </c>
      <c r="H90" s="67">
        <f t="shared" si="16"/>
        <v>0</v>
      </c>
      <c r="I90" s="67">
        <f t="shared" si="17"/>
        <v>2.5872863300251524E-2</v>
      </c>
      <c r="J90" s="67">
        <f t="shared" si="18"/>
        <v>1.8759942617402017E-3</v>
      </c>
      <c r="K90" s="100">
        <f t="shared" si="20"/>
        <v>1.2506628411601344E-3</v>
      </c>
      <c r="O90" s="96">
        <f>Amnt_Deposited!B85</f>
        <v>2071</v>
      </c>
      <c r="P90" s="99">
        <f>Amnt_Deposited!H85</f>
        <v>0</v>
      </c>
      <c r="Q90" s="284">
        <f>MCF!R89</f>
        <v>0.8</v>
      </c>
      <c r="R90" s="67">
        <f t="shared" si="19"/>
        <v>0</v>
      </c>
      <c r="S90" s="67">
        <f t="shared" si="21"/>
        <v>0</v>
      </c>
      <c r="T90" s="67">
        <f t="shared" si="22"/>
        <v>0</v>
      </c>
      <c r="U90" s="67">
        <f t="shared" si="23"/>
        <v>2.8353822794796191E-2</v>
      </c>
      <c r="V90" s="67">
        <f t="shared" si="24"/>
        <v>2.0558841224550158E-3</v>
      </c>
      <c r="W90" s="100">
        <f t="shared" si="25"/>
        <v>1.3705894149700104E-3</v>
      </c>
    </row>
    <row r="91" spans="2:23">
      <c r="B91" s="96">
        <f>Amnt_Deposited!B86</f>
        <v>2072</v>
      </c>
      <c r="C91" s="99">
        <f>Amnt_Deposited!H86</f>
        <v>0</v>
      </c>
      <c r="D91" s="418">
        <f>Dry_Matter_Content!H78</f>
        <v>0.73</v>
      </c>
      <c r="E91" s="284">
        <f>MCF!R90</f>
        <v>0.8</v>
      </c>
      <c r="F91" s="67">
        <f t="shared" si="14"/>
        <v>0</v>
      </c>
      <c r="G91" s="67">
        <f t="shared" si="15"/>
        <v>0</v>
      </c>
      <c r="H91" s="67">
        <f t="shared" si="16"/>
        <v>0</v>
      </c>
      <c r="I91" s="67">
        <f t="shared" si="17"/>
        <v>2.4123697844425938E-2</v>
      </c>
      <c r="J91" s="67">
        <f t="shared" si="18"/>
        <v>1.7491654558255861E-3</v>
      </c>
      <c r="K91" s="100">
        <f t="shared" si="20"/>
        <v>1.1661103038837239E-3</v>
      </c>
      <c r="O91" s="96">
        <f>Amnt_Deposited!B86</f>
        <v>2072</v>
      </c>
      <c r="P91" s="99">
        <f>Amnt_Deposited!H86</f>
        <v>0</v>
      </c>
      <c r="Q91" s="284">
        <f>MCF!R90</f>
        <v>0.8</v>
      </c>
      <c r="R91" s="67">
        <f t="shared" si="19"/>
        <v>0</v>
      </c>
      <c r="S91" s="67">
        <f t="shared" si="21"/>
        <v>0</v>
      </c>
      <c r="T91" s="67">
        <f t="shared" si="22"/>
        <v>0</v>
      </c>
      <c r="U91" s="67">
        <f t="shared" si="23"/>
        <v>2.643692914457637E-2</v>
      </c>
      <c r="V91" s="67">
        <f t="shared" si="24"/>
        <v>1.9168936502198203E-3</v>
      </c>
      <c r="W91" s="100">
        <f t="shared" si="25"/>
        <v>1.2779291001465468E-3</v>
      </c>
    </row>
    <row r="92" spans="2:23">
      <c r="B92" s="96">
        <f>Amnt_Deposited!B87</f>
        <v>2073</v>
      </c>
      <c r="C92" s="99">
        <f>Amnt_Deposited!H87</f>
        <v>0</v>
      </c>
      <c r="D92" s="418">
        <f>Dry_Matter_Content!H79</f>
        <v>0.73</v>
      </c>
      <c r="E92" s="284">
        <f>MCF!R91</f>
        <v>0.8</v>
      </c>
      <c r="F92" s="67">
        <f t="shared" si="14"/>
        <v>0</v>
      </c>
      <c r="G92" s="67">
        <f t="shared" si="15"/>
        <v>0</v>
      </c>
      <c r="H92" s="67">
        <f t="shared" si="16"/>
        <v>0</v>
      </c>
      <c r="I92" s="67">
        <f t="shared" si="17"/>
        <v>2.249278678342119E-2</v>
      </c>
      <c r="J92" s="67">
        <f t="shared" si="18"/>
        <v>1.6309110610047473E-3</v>
      </c>
      <c r="K92" s="100">
        <f t="shared" si="20"/>
        <v>1.0872740406698315E-3</v>
      </c>
      <c r="O92" s="96">
        <f>Amnt_Deposited!B87</f>
        <v>2073</v>
      </c>
      <c r="P92" s="99">
        <f>Amnt_Deposited!H87</f>
        <v>0</v>
      </c>
      <c r="Q92" s="284">
        <f>MCF!R91</f>
        <v>0.8</v>
      </c>
      <c r="R92" s="67">
        <f t="shared" si="19"/>
        <v>0</v>
      </c>
      <c r="S92" s="67">
        <f t="shared" si="21"/>
        <v>0</v>
      </c>
      <c r="T92" s="67">
        <f t="shared" si="22"/>
        <v>0</v>
      </c>
      <c r="U92" s="67">
        <f t="shared" si="23"/>
        <v>2.4649629351694454E-2</v>
      </c>
      <c r="V92" s="67">
        <f t="shared" si="24"/>
        <v>1.7872997928819149E-3</v>
      </c>
      <c r="W92" s="100">
        <f t="shared" si="25"/>
        <v>1.1915331952546098E-3</v>
      </c>
    </row>
    <row r="93" spans="2:23">
      <c r="B93" s="96">
        <f>Amnt_Deposited!B88</f>
        <v>2074</v>
      </c>
      <c r="C93" s="99">
        <f>Amnt_Deposited!H88</f>
        <v>0</v>
      </c>
      <c r="D93" s="418">
        <f>Dry_Matter_Content!H80</f>
        <v>0.73</v>
      </c>
      <c r="E93" s="284">
        <f>MCF!R92</f>
        <v>0.8</v>
      </c>
      <c r="F93" s="67">
        <f t="shared" si="14"/>
        <v>0</v>
      </c>
      <c r="G93" s="67">
        <f t="shared" si="15"/>
        <v>0</v>
      </c>
      <c r="H93" s="67">
        <f t="shared" si="16"/>
        <v>0</v>
      </c>
      <c r="I93" s="67">
        <f t="shared" si="17"/>
        <v>2.0972135389324111E-2</v>
      </c>
      <c r="J93" s="67">
        <f t="shared" si="18"/>
        <v>1.5206513940970794E-3</v>
      </c>
      <c r="K93" s="100">
        <f t="shared" si="20"/>
        <v>1.0137675960647196E-3</v>
      </c>
      <c r="O93" s="96">
        <f>Amnt_Deposited!B88</f>
        <v>2074</v>
      </c>
      <c r="P93" s="99">
        <f>Amnt_Deposited!H88</f>
        <v>0</v>
      </c>
      <c r="Q93" s="284">
        <f>MCF!R92</f>
        <v>0.8</v>
      </c>
      <c r="R93" s="67">
        <f t="shared" si="19"/>
        <v>0</v>
      </c>
      <c r="S93" s="67">
        <f t="shared" si="21"/>
        <v>0</v>
      </c>
      <c r="T93" s="67">
        <f t="shared" si="22"/>
        <v>0</v>
      </c>
      <c r="U93" s="67">
        <f t="shared" si="23"/>
        <v>2.2983162070492176E-2</v>
      </c>
      <c r="V93" s="67">
        <f t="shared" si="24"/>
        <v>1.6664672812022787E-3</v>
      </c>
      <c r="W93" s="100">
        <f t="shared" si="25"/>
        <v>1.1109781874681858E-3</v>
      </c>
    </row>
    <row r="94" spans="2:23">
      <c r="B94" s="96">
        <f>Amnt_Deposited!B89</f>
        <v>2075</v>
      </c>
      <c r="C94" s="99">
        <f>Amnt_Deposited!H89</f>
        <v>0</v>
      </c>
      <c r="D94" s="418">
        <f>Dry_Matter_Content!H81</f>
        <v>0.73</v>
      </c>
      <c r="E94" s="284">
        <f>MCF!R93</f>
        <v>0.8</v>
      </c>
      <c r="F94" s="67">
        <f t="shared" si="14"/>
        <v>0</v>
      </c>
      <c r="G94" s="67">
        <f t="shared" si="15"/>
        <v>0</v>
      </c>
      <c r="H94" s="67">
        <f t="shared" si="16"/>
        <v>0</v>
      </c>
      <c r="I94" s="67">
        <f t="shared" si="17"/>
        <v>1.955428942723663E-2</v>
      </c>
      <c r="J94" s="67">
        <f t="shared" si="18"/>
        <v>1.4178459620874813E-3</v>
      </c>
      <c r="K94" s="100">
        <f t="shared" si="20"/>
        <v>9.4523064139165423E-4</v>
      </c>
      <c r="O94" s="96">
        <f>Amnt_Deposited!B89</f>
        <v>2075</v>
      </c>
      <c r="P94" s="99">
        <f>Amnt_Deposited!H89</f>
        <v>0</v>
      </c>
      <c r="Q94" s="284">
        <f>MCF!R93</f>
        <v>0.8</v>
      </c>
      <c r="R94" s="67">
        <f t="shared" si="19"/>
        <v>0</v>
      </c>
      <c r="S94" s="67">
        <f t="shared" si="21"/>
        <v>0</v>
      </c>
      <c r="T94" s="67">
        <f t="shared" si="22"/>
        <v>0</v>
      </c>
      <c r="U94" s="67">
        <f t="shared" si="23"/>
        <v>2.1429358276423702E-2</v>
      </c>
      <c r="V94" s="67">
        <f t="shared" si="24"/>
        <v>1.5538037940684727E-3</v>
      </c>
      <c r="W94" s="100">
        <f t="shared" si="25"/>
        <v>1.0358691960456485E-3</v>
      </c>
    </row>
    <row r="95" spans="2:23">
      <c r="B95" s="96">
        <f>Amnt_Deposited!B90</f>
        <v>2076</v>
      </c>
      <c r="C95" s="99">
        <f>Amnt_Deposited!H90</f>
        <v>0</v>
      </c>
      <c r="D95" s="418">
        <f>Dry_Matter_Content!H82</f>
        <v>0.73</v>
      </c>
      <c r="E95" s="284">
        <f>MCF!R94</f>
        <v>0.8</v>
      </c>
      <c r="F95" s="67">
        <f t="shared" si="14"/>
        <v>0</v>
      </c>
      <c r="G95" s="67">
        <f t="shared" si="15"/>
        <v>0</v>
      </c>
      <c r="H95" s="67">
        <f t="shared" si="16"/>
        <v>0</v>
      </c>
      <c r="I95" s="67">
        <f t="shared" si="17"/>
        <v>1.8232298614607661E-2</v>
      </c>
      <c r="J95" s="67">
        <f t="shared" si="18"/>
        <v>1.3219908126289712E-3</v>
      </c>
      <c r="K95" s="100">
        <f t="shared" si="20"/>
        <v>8.8132720841931403E-4</v>
      </c>
      <c r="O95" s="96">
        <f>Amnt_Deposited!B90</f>
        <v>2076</v>
      </c>
      <c r="P95" s="99">
        <f>Amnt_Deposited!H90</f>
        <v>0</v>
      </c>
      <c r="Q95" s="284">
        <f>MCF!R94</f>
        <v>0.8</v>
      </c>
      <c r="R95" s="67">
        <f t="shared" si="19"/>
        <v>0</v>
      </c>
      <c r="S95" s="67">
        <f t="shared" si="21"/>
        <v>0</v>
      </c>
      <c r="T95" s="67">
        <f t="shared" si="22"/>
        <v>0</v>
      </c>
      <c r="U95" s="67">
        <f t="shared" si="23"/>
        <v>1.9980601221487843E-2</v>
      </c>
      <c r="V95" s="67">
        <f t="shared" si="24"/>
        <v>1.4487570549358588E-3</v>
      </c>
      <c r="W95" s="100">
        <f t="shared" si="25"/>
        <v>9.6583803662390584E-4</v>
      </c>
    </row>
    <row r="96" spans="2:23">
      <c r="B96" s="96">
        <f>Amnt_Deposited!B91</f>
        <v>2077</v>
      </c>
      <c r="C96" s="99">
        <f>Amnt_Deposited!H91</f>
        <v>0</v>
      </c>
      <c r="D96" s="418">
        <f>Dry_Matter_Content!H83</f>
        <v>0.73</v>
      </c>
      <c r="E96" s="284">
        <f>MCF!R95</f>
        <v>0.8</v>
      </c>
      <c r="F96" s="67">
        <f t="shared" si="14"/>
        <v>0</v>
      </c>
      <c r="G96" s="67">
        <f t="shared" si="15"/>
        <v>0</v>
      </c>
      <c r="H96" s="67">
        <f t="shared" si="16"/>
        <v>0</v>
      </c>
      <c r="I96" s="67">
        <f t="shared" si="17"/>
        <v>1.6999682550939966E-2</v>
      </c>
      <c r="J96" s="67">
        <f t="shared" si="18"/>
        <v>1.2326160636676952E-3</v>
      </c>
      <c r="K96" s="100">
        <f t="shared" si="20"/>
        <v>8.217440424451301E-4</v>
      </c>
      <c r="O96" s="96">
        <f>Amnt_Deposited!B91</f>
        <v>2077</v>
      </c>
      <c r="P96" s="99">
        <f>Amnt_Deposited!H91</f>
        <v>0</v>
      </c>
      <c r="Q96" s="284">
        <f>MCF!R95</f>
        <v>0.8</v>
      </c>
      <c r="R96" s="67">
        <f t="shared" si="19"/>
        <v>0</v>
      </c>
      <c r="S96" s="67">
        <f t="shared" si="21"/>
        <v>0</v>
      </c>
      <c r="T96" s="67">
        <f t="shared" si="22"/>
        <v>0</v>
      </c>
      <c r="U96" s="67">
        <f t="shared" si="23"/>
        <v>1.8629789096920507E-2</v>
      </c>
      <c r="V96" s="67">
        <f t="shared" si="24"/>
        <v>1.350812124567337E-3</v>
      </c>
      <c r="W96" s="100">
        <f t="shared" si="25"/>
        <v>9.0054141637822458E-4</v>
      </c>
    </row>
    <row r="97" spans="2:23">
      <c r="B97" s="96">
        <f>Amnt_Deposited!B92</f>
        <v>2078</v>
      </c>
      <c r="C97" s="99">
        <f>Amnt_Deposited!H92</f>
        <v>0</v>
      </c>
      <c r="D97" s="418">
        <f>Dry_Matter_Content!H84</f>
        <v>0.73</v>
      </c>
      <c r="E97" s="284">
        <f>MCF!R96</f>
        <v>0.8</v>
      </c>
      <c r="F97" s="67">
        <f t="shared" si="14"/>
        <v>0</v>
      </c>
      <c r="G97" s="67">
        <f t="shared" si="15"/>
        <v>0</v>
      </c>
      <c r="H97" s="67">
        <f t="shared" si="16"/>
        <v>0</v>
      </c>
      <c r="I97" s="67">
        <f t="shared" si="17"/>
        <v>1.585039895085941E-2</v>
      </c>
      <c r="J97" s="67">
        <f t="shared" si="18"/>
        <v>1.1492836000805561E-3</v>
      </c>
      <c r="K97" s="100">
        <f t="shared" si="20"/>
        <v>7.6618906672037068E-4</v>
      </c>
      <c r="O97" s="96">
        <f>Amnt_Deposited!B92</f>
        <v>2078</v>
      </c>
      <c r="P97" s="99">
        <f>Amnt_Deposited!H92</f>
        <v>0</v>
      </c>
      <c r="Q97" s="284">
        <f>MCF!R96</f>
        <v>0.8</v>
      </c>
      <c r="R97" s="67">
        <f t="shared" si="19"/>
        <v>0</v>
      </c>
      <c r="S97" s="67">
        <f t="shared" si="21"/>
        <v>0</v>
      </c>
      <c r="T97" s="67">
        <f t="shared" si="22"/>
        <v>0</v>
      </c>
      <c r="U97" s="67">
        <f t="shared" si="23"/>
        <v>1.73703002201199E-2</v>
      </c>
      <c r="V97" s="67">
        <f t="shared" si="24"/>
        <v>1.2594888768006091E-3</v>
      </c>
      <c r="W97" s="100">
        <f t="shared" si="25"/>
        <v>8.3965925120040605E-4</v>
      </c>
    </row>
    <row r="98" spans="2:23">
      <c r="B98" s="96">
        <f>Amnt_Deposited!B93</f>
        <v>2079</v>
      </c>
      <c r="C98" s="99">
        <f>Amnt_Deposited!H93</f>
        <v>0</v>
      </c>
      <c r="D98" s="418">
        <f>Dry_Matter_Content!H85</f>
        <v>0.73</v>
      </c>
      <c r="E98" s="284">
        <f>MCF!R97</f>
        <v>0.8</v>
      </c>
      <c r="F98" s="67">
        <f t="shared" si="14"/>
        <v>0</v>
      </c>
      <c r="G98" s="67">
        <f t="shared" si="15"/>
        <v>0</v>
      </c>
      <c r="H98" s="67">
        <f t="shared" si="16"/>
        <v>0</v>
      </c>
      <c r="I98" s="67">
        <f t="shared" si="17"/>
        <v>1.4778814024825041E-2</v>
      </c>
      <c r="J98" s="67">
        <f t="shared" si="18"/>
        <v>1.0715849260343698E-3</v>
      </c>
      <c r="K98" s="100">
        <f t="shared" si="20"/>
        <v>7.1438995068957986E-4</v>
      </c>
      <c r="O98" s="96">
        <f>Amnt_Deposited!B93</f>
        <v>2079</v>
      </c>
      <c r="P98" s="99">
        <f>Amnt_Deposited!H93</f>
        <v>0</v>
      </c>
      <c r="Q98" s="284">
        <f>MCF!R97</f>
        <v>0.8</v>
      </c>
      <c r="R98" s="67">
        <f t="shared" si="19"/>
        <v>0</v>
      </c>
      <c r="S98" s="67">
        <f t="shared" si="21"/>
        <v>0</v>
      </c>
      <c r="T98" s="67">
        <f t="shared" si="22"/>
        <v>0</v>
      </c>
      <c r="U98" s="67">
        <f t="shared" si="23"/>
        <v>1.6195960575150728E-2</v>
      </c>
      <c r="V98" s="67">
        <f t="shared" si="24"/>
        <v>1.1743396449691722E-3</v>
      </c>
      <c r="W98" s="100">
        <f t="shared" si="25"/>
        <v>7.8289309664611472E-4</v>
      </c>
    </row>
    <row r="99" spans="2:23" ht="13.5" thickBot="1">
      <c r="B99" s="97">
        <f>Amnt_Deposited!B94</f>
        <v>2080</v>
      </c>
      <c r="C99" s="101">
        <f>Amnt_Deposited!H94</f>
        <v>0</v>
      </c>
      <c r="D99" s="419">
        <f>Dry_Matter_Content!H86</f>
        <v>0.73</v>
      </c>
      <c r="E99" s="285">
        <f>MCF!R98</f>
        <v>0.8</v>
      </c>
      <c r="F99" s="68">
        <f t="shared" si="14"/>
        <v>0</v>
      </c>
      <c r="G99" s="68">
        <f t="shared" si="15"/>
        <v>0</v>
      </c>
      <c r="H99" s="68">
        <f t="shared" si="16"/>
        <v>0</v>
      </c>
      <c r="I99" s="68">
        <f t="shared" si="17"/>
        <v>1.3779674862286222E-2</v>
      </c>
      <c r="J99" s="68">
        <f t="shared" si="18"/>
        <v>9.9913916253881923E-4</v>
      </c>
      <c r="K99" s="102">
        <f t="shared" si="20"/>
        <v>6.6609277502587948E-4</v>
      </c>
      <c r="O99" s="97">
        <f>Amnt_Deposited!B94</f>
        <v>2080</v>
      </c>
      <c r="P99" s="101">
        <f>Amnt_Deposited!H94</f>
        <v>0</v>
      </c>
      <c r="Q99" s="285">
        <f>MCF!R98</f>
        <v>0.8</v>
      </c>
      <c r="R99" s="68">
        <f t="shared" si="19"/>
        <v>0</v>
      </c>
      <c r="S99" s="68">
        <f>R99*$W$12</f>
        <v>0</v>
      </c>
      <c r="T99" s="68">
        <f>R99*(1-$W$12)</f>
        <v>0</v>
      </c>
      <c r="U99" s="68">
        <f>S99+U98*$W$10</f>
        <v>1.5101013547710927E-2</v>
      </c>
      <c r="V99" s="68">
        <f>U98*(1-$W$10)+T99</f>
        <v>1.0949470274398017E-3</v>
      </c>
      <c r="W99" s="102">
        <f t="shared" si="25"/>
        <v>7.2996468495986773E-4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8" sqref="E18: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88" t="s">
        <v>342</v>
      </c>
      <c r="E2" s="789"/>
      <c r="F2" s="790"/>
    </row>
    <row r="3" spans="1:18" ht="16.5" thickBot="1">
      <c r="B3" s="12"/>
      <c r="C3" s="5" t="s">
        <v>276</v>
      </c>
      <c r="D3" s="788" t="s">
        <v>337</v>
      </c>
      <c r="E3" s="789"/>
      <c r="F3" s="790"/>
    </row>
    <row r="4" spans="1:18" ht="16.5" thickBot="1">
      <c r="B4" s="12"/>
      <c r="C4" s="5" t="s">
        <v>30</v>
      </c>
      <c r="D4" s="788" t="s">
        <v>266</v>
      </c>
      <c r="E4" s="789"/>
      <c r="F4" s="790"/>
    </row>
    <row r="5" spans="1:18" ht="16.5" thickBot="1">
      <c r="B5" s="12"/>
      <c r="C5" s="5" t="s">
        <v>117</v>
      </c>
      <c r="D5" s="791"/>
      <c r="E5" s="792"/>
      <c r="F5" s="793"/>
    </row>
    <row r="6" spans="1:18">
      <c r="B6" s="13" t="s">
        <v>201</v>
      </c>
    </row>
    <row r="7" spans="1:18">
      <c r="B7" s="20" t="s">
        <v>31</v>
      </c>
    </row>
    <row r="8" spans="1:18" ht="13.5" thickBot="1">
      <c r="B8" s="20"/>
    </row>
    <row r="9" spans="1:18" ht="12.75" customHeight="1">
      <c r="A9" s="1"/>
      <c r="C9" s="786" t="s">
        <v>18</v>
      </c>
      <c r="D9" s="787"/>
      <c r="E9" s="784" t="s">
        <v>100</v>
      </c>
      <c r="F9" s="785"/>
      <c r="H9" s="786" t="s">
        <v>18</v>
      </c>
      <c r="I9" s="787"/>
      <c r="J9" s="784" t="s">
        <v>100</v>
      </c>
      <c r="K9" s="785"/>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82" t="s">
        <v>250</v>
      </c>
      <c r="D12" s="783"/>
      <c r="E12" s="782" t="s">
        <v>250</v>
      </c>
      <c r="F12" s="783"/>
      <c r="H12" s="782" t="s">
        <v>251</v>
      </c>
      <c r="I12" s="783"/>
      <c r="J12" s="782" t="s">
        <v>251</v>
      </c>
      <c r="K12" s="783"/>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ref="E18:E25" si="0">D18</f>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779" t="s">
        <v>250</v>
      </c>
      <c r="E61" s="780"/>
      <c r="F61" s="781"/>
      <c r="H61" s="38"/>
      <c r="I61" s="779" t="s">
        <v>251</v>
      </c>
      <c r="J61" s="780"/>
      <c r="K61" s="781"/>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794" t="s">
        <v>317</v>
      </c>
      <c r="C71" s="794"/>
      <c r="D71" s="795" t="s">
        <v>318</v>
      </c>
      <c r="E71" s="795"/>
      <c r="F71" s="795"/>
      <c r="G71" s="795"/>
      <c r="H71" s="795"/>
    </row>
    <row r="72" spans="2:8">
      <c r="B72" s="794" t="s">
        <v>319</v>
      </c>
      <c r="C72" s="794"/>
      <c r="D72" s="795" t="s">
        <v>320</v>
      </c>
      <c r="E72" s="795"/>
      <c r="F72" s="795"/>
      <c r="G72" s="795"/>
      <c r="H72" s="795"/>
    </row>
    <row r="73" spans="2:8">
      <c r="B73" s="794" t="s">
        <v>321</v>
      </c>
      <c r="C73" s="794"/>
      <c r="D73" s="795" t="s">
        <v>322</v>
      </c>
      <c r="E73" s="795"/>
      <c r="F73" s="795"/>
      <c r="G73" s="795"/>
      <c r="H73" s="795"/>
    </row>
    <row r="74" spans="2:8">
      <c r="B74" s="794" t="s">
        <v>323</v>
      </c>
      <c r="C74" s="794"/>
      <c r="D74" s="795" t="s">
        <v>324</v>
      </c>
      <c r="E74" s="795"/>
      <c r="F74" s="795"/>
      <c r="G74" s="795"/>
      <c r="H74" s="795"/>
    </row>
    <row r="75" spans="2:8">
      <c r="B75" s="561"/>
      <c r="C75" s="562"/>
      <c r="D75" s="562"/>
      <c r="E75" s="562"/>
      <c r="F75" s="562"/>
      <c r="G75" s="562"/>
      <c r="H75" s="562"/>
    </row>
    <row r="76" spans="2:8">
      <c r="B76" s="564"/>
      <c r="C76" s="565" t="s">
        <v>325</v>
      </c>
      <c r="D76" s="566" t="s">
        <v>87</v>
      </c>
      <c r="E76" s="566" t="s">
        <v>88</v>
      </c>
    </row>
    <row r="77" spans="2:8">
      <c r="B77" s="800" t="s">
        <v>133</v>
      </c>
      <c r="C77" s="567" t="s">
        <v>326</v>
      </c>
      <c r="D77" s="568" t="s">
        <v>327</v>
      </c>
      <c r="E77" s="568" t="s">
        <v>9</v>
      </c>
      <c r="F77" s="488"/>
      <c r="G77" s="547"/>
      <c r="H77" s="6"/>
    </row>
    <row r="78" spans="2:8">
      <c r="B78" s="801"/>
      <c r="C78" s="569"/>
      <c r="D78" s="570"/>
      <c r="E78" s="571"/>
      <c r="F78" s="6"/>
      <c r="G78" s="488"/>
      <c r="H78" s="6"/>
    </row>
    <row r="79" spans="2:8">
      <c r="B79" s="801"/>
      <c r="C79" s="569"/>
      <c r="D79" s="570"/>
      <c r="E79" s="571"/>
      <c r="F79" s="6"/>
      <c r="G79" s="488"/>
      <c r="H79" s="6"/>
    </row>
    <row r="80" spans="2:8">
      <c r="B80" s="801"/>
      <c r="C80" s="569"/>
      <c r="D80" s="570"/>
      <c r="E80" s="571"/>
      <c r="F80" s="6"/>
      <c r="G80" s="488"/>
      <c r="H80" s="6"/>
    </row>
    <row r="81" spans="2:8">
      <c r="B81" s="801"/>
      <c r="C81" s="569"/>
      <c r="D81" s="570"/>
      <c r="E81" s="571"/>
      <c r="F81" s="6"/>
      <c r="G81" s="488"/>
      <c r="H81" s="6"/>
    </row>
    <row r="82" spans="2:8">
      <c r="B82" s="801"/>
      <c r="C82" s="569"/>
      <c r="D82" s="570" t="s">
        <v>328</v>
      </c>
      <c r="E82" s="571"/>
      <c r="F82" s="6"/>
      <c r="G82" s="488"/>
      <c r="H82" s="6"/>
    </row>
    <row r="83" spans="2:8" ht="13.5" thickBot="1">
      <c r="B83" s="802"/>
      <c r="C83" s="572"/>
      <c r="D83" s="572"/>
      <c r="E83" s="573" t="s">
        <v>329</v>
      </c>
      <c r="F83" s="6"/>
      <c r="G83" s="6"/>
      <c r="H83" s="6"/>
    </row>
    <row r="84" spans="2:8" ht="13.5" thickTop="1">
      <c r="B84" s="564"/>
      <c r="C84" s="571"/>
      <c r="D84" s="564"/>
      <c r="E84" s="574"/>
      <c r="F84" s="6"/>
      <c r="G84" s="6"/>
      <c r="H84" s="6"/>
    </row>
    <row r="85" spans="2:8">
      <c r="B85" s="796" t="s">
        <v>330</v>
      </c>
      <c r="C85" s="797"/>
      <c r="D85" s="797"/>
      <c r="E85" s="798"/>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799" t="s">
        <v>333</v>
      </c>
      <c r="C95" s="799"/>
      <c r="D95" s="799"/>
      <c r="E95" s="578">
        <f>SUM(E86:E94)</f>
        <v>0.13702</v>
      </c>
    </row>
    <row r="96" spans="2:8">
      <c r="B96" s="796" t="s">
        <v>334</v>
      </c>
      <c r="C96" s="797"/>
      <c r="D96" s="797"/>
      <c r="E96" s="798"/>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799" t="s">
        <v>333</v>
      </c>
      <c r="C106" s="799"/>
      <c r="D106" s="799"/>
      <c r="E106" s="578">
        <f>SUM(E97:E105)</f>
        <v>0.15982100000000002</v>
      </c>
    </row>
    <row r="107" spans="2:5">
      <c r="B107" s="796" t="s">
        <v>335</v>
      </c>
      <c r="C107" s="797"/>
      <c r="D107" s="797"/>
      <c r="E107" s="798"/>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799" t="s">
        <v>333</v>
      </c>
      <c r="C117" s="799"/>
      <c r="D117" s="799"/>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16.518126240000001</v>
      </c>
      <c r="D19" s="416">
        <f>Dry_Matter_Content!O6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16.518126240000001</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16.859325779999999</v>
      </c>
      <c r="D20" s="418">
        <f>Dry_Matter_Content!O7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16.859325779999999</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10.475288208000002</v>
      </c>
      <c r="D21" s="418">
        <f>Dry_Matter_Content!O8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10.475288208000002</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10.65485718</v>
      </c>
      <c r="D22" s="418">
        <f>Dry_Matter_Content!O9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Amnt_Deposited!O17</f>
        <v>10.65485718</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10.588774811999999</v>
      </c>
      <c r="D23" s="418">
        <f>Dry_Matter_Content!O10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Amnt_Deposited!O18</f>
        <v>10.588774811999999</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10.926892152000001</v>
      </c>
      <c r="D24" s="418">
        <f>Dry_Matter_Content!O11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Amnt_Deposited!O19</f>
        <v>10.926892152000001</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11.043522599999999</v>
      </c>
      <c r="D25" s="418">
        <f>Dry_Matter_Content!O12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Amnt_Deposited!O20</f>
        <v>11.043522599999999</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11.156700983999999</v>
      </c>
      <c r="D26" s="418">
        <f>Dry_Matter_Content!O13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Amnt_Deposited!O21</f>
        <v>11.156700983999999</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11.265132780000002</v>
      </c>
      <c r="D27" s="418">
        <f>Dry_Matter_Content!O14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Amnt_Deposited!O22</f>
        <v>11.265132780000002</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11.367276888000001</v>
      </c>
      <c r="D28" s="418">
        <f>Dry_Matter_Content!O15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Amnt_Deposited!O23</f>
        <v>11.367276888000001</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14.197599503999999</v>
      </c>
      <c r="D29" s="418">
        <f>Dry_Matter_Content!O16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Amnt_Deposited!O24</f>
        <v>14.197599503999999</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13.32535932</v>
      </c>
      <c r="D30" s="418">
        <f>Dry_Matter_Content!O17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Amnt_Deposited!O25</f>
        <v>13.32535932</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13.679980440000001</v>
      </c>
      <c r="D31" s="418">
        <f>Dry_Matter_Content!O18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Amnt_Deposited!O26</f>
        <v>13.679980440000001</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14.009495640000001</v>
      </c>
      <c r="D32" s="418">
        <f>Dry_Matter_Content!O19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Amnt_Deposited!O27</f>
        <v>14.009495640000001</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14.356047</v>
      </c>
      <c r="D33" s="418">
        <f>Dry_Matter_Content!O20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Amnt_Deposited!O28</f>
        <v>14.356047</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14.699348040000002</v>
      </c>
      <c r="D34" s="418">
        <f>Dry_Matter_Content!O21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Amnt_Deposited!O29</f>
        <v>14.699348040000002</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15.033346440000003</v>
      </c>
      <c r="D35" s="418">
        <f>Dry_Matter_Content!O22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Amnt_Deposited!O30</f>
        <v>15.033346440000003</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15.139735309008001</v>
      </c>
      <c r="D36" s="418">
        <f>Dry_Matter_Content!O23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Amnt_Deposited!O31</f>
        <v>15.139735309008001</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15.216950541218846</v>
      </c>
      <c r="D37" s="418">
        <f>Dry_Matter_Content!O24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Amnt_Deposited!O32</f>
        <v>15.216950541218846</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15.281914576708022</v>
      </c>
      <c r="D38" s="418">
        <f>Dry_Matter_Content!O25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Amnt_Deposited!O33</f>
        <v>15.281914576708022</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15.335166834643344</v>
      </c>
      <c r="D39" s="418">
        <f>Dry_Matter_Content!O26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Amnt_Deposited!O34</f>
        <v>15.335166834643344</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15.377227997408115</v>
      </c>
      <c r="D40" s="418">
        <f>Dry_Matter_Content!O27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Amnt_Deposited!O35</f>
        <v>15.377227997408115</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15.408600596923465</v>
      </c>
      <c r="D41" s="418">
        <f>Dry_Matter_Content!O28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Amnt_Deposited!O36</f>
        <v>15.408600596923465</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15.429769583675036</v>
      </c>
      <c r="D42" s="418">
        <f>Dry_Matter_Content!O29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Amnt_Deposited!O37</f>
        <v>15.429769583675036</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15.441202878935108</v>
      </c>
      <c r="D43" s="418">
        <f>Dry_Matter_Content!O30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Amnt_Deposited!O38</f>
        <v>15.441202878935108</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15.443351910657825</v>
      </c>
      <c r="D44" s="418">
        <f>Dry_Matter_Content!O31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Amnt_Deposited!O39</f>
        <v>15.443351910657825</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15.436652133511799</v>
      </c>
      <c r="D45" s="418">
        <f>Dry_Matter_Content!O32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Amnt_Deposited!O40</f>
        <v>15.436652133511799</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15.421523533501643</v>
      </c>
      <c r="D46" s="418">
        <f>Dry_Matter_Content!O33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Amnt_Deposited!O41</f>
        <v>15.421523533501643</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15.39837111761747</v>
      </c>
      <c r="D47" s="418">
        <f>Dry_Matter_Content!O34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Amnt_Deposited!O42</f>
        <v>15.39837111761747</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15.367585388939068</v>
      </c>
      <c r="D48" s="418">
        <f>Dry_Matter_Content!O35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Amnt_Deposited!O43</f>
        <v>15.367585388939068</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15.3302</v>
      </c>
      <c r="D49" s="418">
        <f>Dry_Matter_Content!O36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Amnt_Deposited!O44</f>
        <v>15.3302</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C16" sqref="C16:G16"/>
    </sheetView>
  </sheetViews>
  <sheetFormatPr defaultColWidth="11.42578125" defaultRowHeight="12.75"/>
  <cols>
    <col min="1" max="1" width="3.42578125" style="587" customWidth="1"/>
    <col min="2" max="2" width="15.28515625" style="587" customWidth="1"/>
    <col min="3" max="4" width="10.140625" style="587" bestFit="1" customWidth="1"/>
    <col min="5" max="5" width="9.42578125" style="587" customWidth="1"/>
    <col min="6" max="6" width="11.28515625" style="587" customWidth="1"/>
    <col min="7" max="7" width="9.42578125" style="587" customWidth="1"/>
    <col min="8" max="8" width="8.42578125" style="587" customWidth="1"/>
    <col min="9" max="10" width="10.85546875" style="587" customWidth="1"/>
    <col min="11" max="11" width="9.42578125" style="587" bestFit="1" customWidth="1"/>
    <col min="12" max="12" width="10.28515625" style="587" customWidth="1"/>
    <col min="13" max="13" width="10.140625" style="587" customWidth="1"/>
    <col min="14" max="14" width="8.42578125" style="587" customWidth="1"/>
    <col min="15" max="15" width="23.7109375" style="587" customWidth="1"/>
    <col min="16" max="16" width="9.28515625" style="587" customWidth="1"/>
    <col min="17" max="17" width="3.85546875" style="587" customWidth="1"/>
    <col min="18" max="19" width="13" style="587" customWidth="1"/>
    <col min="20" max="20" width="9.42578125" style="587" customWidth="1"/>
    <col min="21" max="16384" width="11.42578125" style="587"/>
  </cols>
  <sheetData>
    <row r="2" spans="2:20" ht="15.75">
      <c r="C2" s="708" t="s">
        <v>106</v>
      </c>
      <c r="Q2" s="806" t="s">
        <v>107</v>
      </c>
      <c r="R2" s="806"/>
      <c r="S2" s="806"/>
      <c r="T2" s="806"/>
    </row>
    <row r="4" spans="2:20">
      <c r="C4" s="587" t="s">
        <v>26</v>
      </c>
    </row>
    <row r="5" spans="2:20">
      <c r="C5" s="587" t="s">
        <v>281</v>
      </c>
    </row>
    <row r="6" spans="2:20">
      <c r="C6" s="587" t="s">
        <v>29</v>
      </c>
    </row>
    <row r="7" spans="2:20">
      <c r="C7" s="587" t="s">
        <v>109</v>
      </c>
    </row>
    <row r="8" spans="2:20" ht="13.5" thickBot="1"/>
    <row r="9" spans="2:20" ht="13.5" thickBot="1">
      <c r="C9" s="807" t="s">
        <v>95</v>
      </c>
      <c r="D9" s="808"/>
      <c r="E9" s="808"/>
      <c r="F9" s="808"/>
      <c r="G9" s="808"/>
      <c r="H9" s="809"/>
      <c r="I9" s="815" t="s">
        <v>308</v>
      </c>
      <c r="J9" s="816"/>
      <c r="K9" s="816"/>
      <c r="L9" s="816"/>
      <c r="M9" s="816"/>
      <c r="N9" s="817"/>
      <c r="R9" s="709" t="s">
        <v>95</v>
      </c>
      <c r="S9" s="707" t="s">
        <v>308</v>
      </c>
    </row>
    <row r="10" spans="2:20" s="717" customFormat="1" ht="38.25" customHeight="1">
      <c r="B10" s="710"/>
      <c r="C10" s="711" t="s">
        <v>341</v>
      </c>
      <c r="D10" s="712" t="s">
        <v>340</v>
      </c>
      <c r="E10" s="712" t="s">
        <v>338</v>
      </c>
      <c r="F10" s="712" t="s">
        <v>206</v>
      </c>
      <c r="G10" s="712" t="s">
        <v>339</v>
      </c>
      <c r="H10" s="713" t="s">
        <v>161</v>
      </c>
      <c r="I10" s="714" t="s">
        <v>104</v>
      </c>
      <c r="J10" s="715" t="s">
        <v>105</v>
      </c>
      <c r="K10" s="715" t="s">
        <v>0</v>
      </c>
      <c r="L10" s="715" t="s">
        <v>206</v>
      </c>
      <c r="M10" s="715" t="s">
        <v>103</v>
      </c>
      <c r="N10" s="716" t="s">
        <v>161</v>
      </c>
      <c r="O10" s="706" t="s">
        <v>28</v>
      </c>
      <c r="R10" s="810" t="s">
        <v>147</v>
      </c>
      <c r="S10" s="810" t="s">
        <v>315</v>
      </c>
    </row>
    <row r="11" spans="2:20" s="722" customFormat="1" ht="13.5" thickBot="1">
      <c r="B11" s="718"/>
      <c r="C11" s="718" t="s">
        <v>11</v>
      </c>
      <c r="D11" s="719" t="s">
        <v>11</v>
      </c>
      <c r="E11" s="719" t="s">
        <v>11</v>
      </c>
      <c r="F11" s="719" t="s">
        <v>11</v>
      </c>
      <c r="G11" s="719" t="s">
        <v>11</v>
      </c>
      <c r="H11" s="720"/>
      <c r="I11" s="718" t="s">
        <v>11</v>
      </c>
      <c r="J11" s="719" t="s">
        <v>11</v>
      </c>
      <c r="K11" s="719" t="s">
        <v>11</v>
      </c>
      <c r="L11" s="719" t="s">
        <v>11</v>
      </c>
      <c r="M11" s="719" t="s">
        <v>11</v>
      </c>
      <c r="N11" s="720"/>
      <c r="O11" s="721"/>
      <c r="R11" s="811"/>
      <c r="S11" s="811"/>
    </row>
    <row r="12" spans="2:20" s="722" customFormat="1" ht="13.5" thickBot="1">
      <c r="B12" s="723" t="s">
        <v>25</v>
      </c>
      <c r="C12" s="724">
        <v>0.4</v>
      </c>
      <c r="D12" s="725">
        <v>0.8</v>
      </c>
      <c r="E12" s="725">
        <v>1</v>
      </c>
      <c r="F12" s="725">
        <v>0.5</v>
      </c>
      <c r="G12" s="725">
        <v>0.6</v>
      </c>
      <c r="H12" s="726"/>
      <c r="I12" s="724">
        <v>0.4</v>
      </c>
      <c r="J12" s="725">
        <v>0.8</v>
      </c>
      <c r="K12" s="725">
        <v>1</v>
      </c>
      <c r="L12" s="725">
        <v>0.5</v>
      </c>
      <c r="M12" s="725">
        <v>0.6</v>
      </c>
      <c r="N12" s="726"/>
      <c r="O12" s="727"/>
      <c r="R12" s="811"/>
      <c r="S12" s="811"/>
    </row>
    <row r="13" spans="2:20" s="722" customFormat="1" ht="26.25" thickBot="1">
      <c r="B13" s="723" t="s">
        <v>159</v>
      </c>
      <c r="C13" s="728">
        <f>C12</f>
        <v>0.4</v>
      </c>
      <c r="D13" s="729">
        <f>D12</f>
        <v>0.8</v>
      </c>
      <c r="E13" s="729">
        <f>E12</f>
        <v>1</v>
      </c>
      <c r="F13" s="729">
        <f>F12</f>
        <v>0.5</v>
      </c>
      <c r="G13" s="729">
        <f>G12</f>
        <v>0.6</v>
      </c>
      <c r="H13" s="730"/>
      <c r="I13" s="728">
        <v>0.4</v>
      </c>
      <c r="J13" s="729">
        <v>0.8</v>
      </c>
      <c r="K13" s="729">
        <v>1</v>
      </c>
      <c r="L13" s="729">
        <v>0.5</v>
      </c>
      <c r="M13" s="729">
        <v>0.6</v>
      </c>
      <c r="N13" s="730"/>
      <c r="O13" s="731"/>
      <c r="R13" s="811"/>
      <c r="S13" s="811"/>
    </row>
    <row r="14" spans="2:20" s="722" customFormat="1" ht="13.5" thickBot="1">
      <c r="B14" s="732"/>
      <c r="C14" s="732"/>
      <c r="D14" s="733"/>
      <c r="E14" s="733"/>
      <c r="F14" s="733"/>
      <c r="G14" s="733"/>
      <c r="H14" s="734"/>
      <c r="I14" s="732"/>
      <c r="J14" s="733"/>
      <c r="K14" s="733"/>
      <c r="L14" s="733"/>
      <c r="M14" s="733"/>
      <c r="N14" s="734"/>
      <c r="O14" s="735"/>
      <c r="R14" s="811"/>
      <c r="S14" s="811"/>
    </row>
    <row r="15" spans="2:20" s="722" customFormat="1" ht="12.75" customHeight="1" thickBot="1">
      <c r="B15" s="736"/>
      <c r="C15" s="803" t="s">
        <v>158</v>
      </c>
      <c r="D15" s="804"/>
      <c r="E15" s="804"/>
      <c r="F15" s="804"/>
      <c r="G15" s="804"/>
      <c r="H15" s="805"/>
      <c r="I15" s="803" t="s">
        <v>158</v>
      </c>
      <c r="J15" s="804"/>
      <c r="K15" s="804"/>
      <c r="L15" s="804"/>
      <c r="M15" s="804"/>
      <c r="N15" s="805"/>
      <c r="O15" s="737"/>
      <c r="R15" s="811"/>
      <c r="S15" s="811"/>
    </row>
    <row r="16" spans="2:20" s="722" customFormat="1" ht="26.25" thickBot="1">
      <c r="B16" s="723" t="s">
        <v>160</v>
      </c>
      <c r="C16" s="761">
        <v>0</v>
      </c>
      <c r="D16" s="762">
        <v>1</v>
      </c>
      <c r="E16" s="762">
        <v>0</v>
      </c>
      <c r="F16" s="762">
        <v>0</v>
      </c>
      <c r="G16" s="762">
        <v>0</v>
      </c>
      <c r="H16" s="813" t="s">
        <v>36</v>
      </c>
      <c r="I16" s="738">
        <v>0.2</v>
      </c>
      <c r="J16" s="739">
        <v>0.3</v>
      </c>
      <c r="K16" s="739">
        <v>0.25</v>
      </c>
      <c r="L16" s="739">
        <v>0.05</v>
      </c>
      <c r="M16" s="739">
        <v>0.2</v>
      </c>
      <c r="N16" s="813" t="s">
        <v>36</v>
      </c>
      <c r="O16" s="740"/>
      <c r="R16" s="812"/>
      <c r="S16" s="812"/>
    </row>
    <row r="17" spans="2:19" s="722" customFormat="1" ht="13.5" thickBot="1">
      <c r="B17" s="741" t="s">
        <v>1</v>
      </c>
      <c r="C17" s="741" t="s">
        <v>24</v>
      </c>
      <c r="D17" s="742" t="s">
        <v>24</v>
      </c>
      <c r="E17" s="742" t="s">
        <v>24</v>
      </c>
      <c r="F17" s="742" t="s">
        <v>24</v>
      </c>
      <c r="G17" s="742" t="s">
        <v>24</v>
      </c>
      <c r="H17" s="814"/>
      <c r="I17" s="741" t="s">
        <v>24</v>
      </c>
      <c r="J17" s="742" t="s">
        <v>24</v>
      </c>
      <c r="K17" s="742" t="s">
        <v>24</v>
      </c>
      <c r="L17" s="742" t="s">
        <v>24</v>
      </c>
      <c r="M17" s="742" t="s">
        <v>24</v>
      </c>
      <c r="N17" s="814"/>
      <c r="O17" s="721"/>
      <c r="R17" s="723" t="s">
        <v>157</v>
      </c>
      <c r="S17" s="743" t="s">
        <v>157</v>
      </c>
    </row>
    <row r="18" spans="2:19">
      <c r="B18" s="744">
        <f>year</f>
        <v>2000</v>
      </c>
      <c r="C18" s="745">
        <f>C$16</f>
        <v>0</v>
      </c>
      <c r="D18" s="746">
        <f t="shared" ref="D18:G33" si="0">D$16</f>
        <v>1</v>
      </c>
      <c r="E18" s="746">
        <f t="shared" si="0"/>
        <v>0</v>
      </c>
      <c r="F18" s="746">
        <f t="shared" si="0"/>
        <v>0</v>
      </c>
      <c r="G18" s="746">
        <f t="shared" si="0"/>
        <v>0</v>
      </c>
      <c r="H18" s="747">
        <f>SUM(C18:G18)</f>
        <v>1</v>
      </c>
      <c r="I18" s="745">
        <f>I$16</f>
        <v>0.2</v>
      </c>
      <c r="J18" s="746">
        <f t="shared" ref="J18:M33" si="1">J$16</f>
        <v>0.3</v>
      </c>
      <c r="K18" s="746">
        <f t="shared" si="1"/>
        <v>0.25</v>
      </c>
      <c r="L18" s="746">
        <f t="shared" si="1"/>
        <v>0.05</v>
      </c>
      <c r="M18" s="746">
        <f t="shared" si="1"/>
        <v>0.2</v>
      </c>
      <c r="N18" s="747">
        <f>SUM(I18:M18)</f>
        <v>1</v>
      </c>
      <c r="O18" s="620"/>
      <c r="R18" s="748">
        <f>C18*C$13+D18*D$13+E18*E$13+F18*F$13+G18*G$13</f>
        <v>0.8</v>
      </c>
      <c r="S18" s="749">
        <f>I18*I$13+J18*J$13+K18*K$13+L18*L$13+M18*M$13</f>
        <v>0.71500000000000008</v>
      </c>
    </row>
    <row r="19" spans="2:19">
      <c r="B19" s="750">
        <f t="shared" ref="B19:B50" si="2">B18+1</f>
        <v>2001</v>
      </c>
      <c r="C19" s="751">
        <f t="shared" ref="C19:G50" si="3">C$16</f>
        <v>0</v>
      </c>
      <c r="D19" s="752">
        <f t="shared" si="0"/>
        <v>1</v>
      </c>
      <c r="E19" s="752">
        <f t="shared" si="0"/>
        <v>0</v>
      </c>
      <c r="F19" s="752">
        <f t="shared" si="0"/>
        <v>0</v>
      </c>
      <c r="G19" s="752">
        <f t="shared" si="0"/>
        <v>0</v>
      </c>
      <c r="H19" s="753">
        <f t="shared" ref="H19:H82" si="4">SUM(C19:G19)</f>
        <v>1</v>
      </c>
      <c r="I19" s="751">
        <f t="shared" ref="I19:M50" si="5">I$16</f>
        <v>0.2</v>
      </c>
      <c r="J19" s="752">
        <f t="shared" si="1"/>
        <v>0.3</v>
      </c>
      <c r="K19" s="752">
        <f t="shared" si="1"/>
        <v>0.25</v>
      </c>
      <c r="L19" s="752">
        <f t="shared" si="1"/>
        <v>0.05</v>
      </c>
      <c r="M19" s="752">
        <f t="shared" si="1"/>
        <v>0.2</v>
      </c>
      <c r="N19" s="753">
        <f t="shared" ref="N19:N82" si="6">SUM(I19:M19)</f>
        <v>1</v>
      </c>
      <c r="O19" s="754"/>
      <c r="R19" s="748">
        <f t="shared" ref="R19:R82" si="7">C19*C$13+D19*D$13+E19*E$13+F19*F$13+G19*G$13</f>
        <v>0.8</v>
      </c>
      <c r="S19" s="749">
        <f t="shared" ref="S19:S82" si="8">I19*I$13+J19*J$13+K19*K$13+L19*L$13+M19*M$13</f>
        <v>0.71500000000000008</v>
      </c>
    </row>
    <row r="20" spans="2:19">
      <c r="B20" s="750">
        <f t="shared" si="2"/>
        <v>2002</v>
      </c>
      <c r="C20" s="751">
        <f t="shared" si="3"/>
        <v>0</v>
      </c>
      <c r="D20" s="752">
        <f t="shared" si="0"/>
        <v>1</v>
      </c>
      <c r="E20" s="752">
        <f t="shared" si="0"/>
        <v>0</v>
      </c>
      <c r="F20" s="752">
        <f t="shared" si="0"/>
        <v>0</v>
      </c>
      <c r="G20" s="752">
        <f t="shared" si="0"/>
        <v>0</v>
      </c>
      <c r="H20" s="753">
        <f t="shared" si="4"/>
        <v>1</v>
      </c>
      <c r="I20" s="751">
        <f t="shared" si="5"/>
        <v>0.2</v>
      </c>
      <c r="J20" s="752">
        <f t="shared" si="1"/>
        <v>0.3</v>
      </c>
      <c r="K20" s="752">
        <f t="shared" si="1"/>
        <v>0.25</v>
      </c>
      <c r="L20" s="752">
        <f t="shared" si="1"/>
        <v>0.05</v>
      </c>
      <c r="M20" s="752">
        <f t="shared" si="1"/>
        <v>0.2</v>
      </c>
      <c r="N20" s="753">
        <f t="shared" si="6"/>
        <v>1</v>
      </c>
      <c r="O20" s="754"/>
      <c r="R20" s="748">
        <f t="shared" si="7"/>
        <v>0.8</v>
      </c>
      <c r="S20" s="749">
        <f t="shared" si="8"/>
        <v>0.71500000000000008</v>
      </c>
    </row>
    <row r="21" spans="2:19">
      <c r="B21" s="750">
        <f t="shared" si="2"/>
        <v>2003</v>
      </c>
      <c r="C21" s="751">
        <f t="shared" si="3"/>
        <v>0</v>
      </c>
      <c r="D21" s="752">
        <f t="shared" si="0"/>
        <v>1</v>
      </c>
      <c r="E21" s="752">
        <f t="shared" si="0"/>
        <v>0</v>
      </c>
      <c r="F21" s="752">
        <f t="shared" si="0"/>
        <v>0</v>
      </c>
      <c r="G21" s="752">
        <f t="shared" si="0"/>
        <v>0</v>
      </c>
      <c r="H21" s="753">
        <f t="shared" si="4"/>
        <v>1</v>
      </c>
      <c r="I21" s="751">
        <f t="shared" si="5"/>
        <v>0.2</v>
      </c>
      <c r="J21" s="752">
        <f t="shared" si="1"/>
        <v>0.3</v>
      </c>
      <c r="K21" s="752">
        <f t="shared" si="1"/>
        <v>0.25</v>
      </c>
      <c r="L21" s="752">
        <f t="shared" si="1"/>
        <v>0.05</v>
      </c>
      <c r="M21" s="752">
        <f t="shared" si="1"/>
        <v>0.2</v>
      </c>
      <c r="N21" s="753">
        <f t="shared" si="6"/>
        <v>1</v>
      </c>
      <c r="O21" s="754"/>
      <c r="R21" s="748">
        <f t="shared" si="7"/>
        <v>0.8</v>
      </c>
      <c r="S21" s="749">
        <f t="shared" si="8"/>
        <v>0.71500000000000008</v>
      </c>
    </row>
    <row r="22" spans="2:19">
      <c r="B22" s="750">
        <f t="shared" si="2"/>
        <v>2004</v>
      </c>
      <c r="C22" s="751">
        <f t="shared" si="3"/>
        <v>0</v>
      </c>
      <c r="D22" s="752">
        <f t="shared" si="0"/>
        <v>1</v>
      </c>
      <c r="E22" s="752">
        <f t="shared" si="0"/>
        <v>0</v>
      </c>
      <c r="F22" s="752">
        <f t="shared" si="0"/>
        <v>0</v>
      </c>
      <c r="G22" s="752">
        <f t="shared" si="0"/>
        <v>0</v>
      </c>
      <c r="H22" s="753">
        <f t="shared" si="4"/>
        <v>1</v>
      </c>
      <c r="I22" s="751">
        <f t="shared" si="5"/>
        <v>0.2</v>
      </c>
      <c r="J22" s="752">
        <f t="shared" si="1"/>
        <v>0.3</v>
      </c>
      <c r="K22" s="752">
        <f t="shared" si="1"/>
        <v>0.25</v>
      </c>
      <c r="L22" s="752">
        <f t="shared" si="1"/>
        <v>0.05</v>
      </c>
      <c r="M22" s="752">
        <f t="shared" si="1"/>
        <v>0.2</v>
      </c>
      <c r="N22" s="753">
        <f t="shared" si="6"/>
        <v>1</v>
      </c>
      <c r="O22" s="754"/>
      <c r="R22" s="748">
        <f t="shared" si="7"/>
        <v>0.8</v>
      </c>
      <c r="S22" s="749">
        <f t="shared" si="8"/>
        <v>0.71500000000000008</v>
      </c>
    </row>
    <row r="23" spans="2:19">
      <c r="B23" s="750">
        <f t="shared" si="2"/>
        <v>2005</v>
      </c>
      <c r="C23" s="751">
        <f t="shared" si="3"/>
        <v>0</v>
      </c>
      <c r="D23" s="752">
        <f t="shared" si="0"/>
        <v>1</v>
      </c>
      <c r="E23" s="752">
        <f t="shared" si="0"/>
        <v>0</v>
      </c>
      <c r="F23" s="752">
        <f t="shared" si="0"/>
        <v>0</v>
      </c>
      <c r="G23" s="752">
        <f t="shared" si="0"/>
        <v>0</v>
      </c>
      <c r="H23" s="753">
        <f t="shared" si="4"/>
        <v>1</v>
      </c>
      <c r="I23" s="751">
        <f t="shared" si="5"/>
        <v>0.2</v>
      </c>
      <c r="J23" s="752">
        <f t="shared" si="1"/>
        <v>0.3</v>
      </c>
      <c r="K23" s="752">
        <f t="shared" si="1"/>
        <v>0.25</v>
      </c>
      <c r="L23" s="752">
        <f t="shared" si="1"/>
        <v>0.05</v>
      </c>
      <c r="M23" s="752">
        <f t="shared" si="1"/>
        <v>0.2</v>
      </c>
      <c r="N23" s="753">
        <f t="shared" si="6"/>
        <v>1</v>
      </c>
      <c r="O23" s="754"/>
      <c r="R23" s="748">
        <f t="shared" si="7"/>
        <v>0.8</v>
      </c>
      <c r="S23" s="749">
        <f t="shared" si="8"/>
        <v>0.71500000000000008</v>
      </c>
    </row>
    <row r="24" spans="2:19">
      <c r="B24" s="750">
        <f t="shared" si="2"/>
        <v>2006</v>
      </c>
      <c r="C24" s="751">
        <f t="shared" si="3"/>
        <v>0</v>
      </c>
      <c r="D24" s="752">
        <f t="shared" si="0"/>
        <v>1</v>
      </c>
      <c r="E24" s="752">
        <f t="shared" si="0"/>
        <v>0</v>
      </c>
      <c r="F24" s="752">
        <f t="shared" si="0"/>
        <v>0</v>
      </c>
      <c r="G24" s="752">
        <f t="shared" si="0"/>
        <v>0</v>
      </c>
      <c r="H24" s="753">
        <f t="shared" si="4"/>
        <v>1</v>
      </c>
      <c r="I24" s="751">
        <f t="shared" si="5"/>
        <v>0.2</v>
      </c>
      <c r="J24" s="752">
        <f t="shared" si="1"/>
        <v>0.3</v>
      </c>
      <c r="K24" s="752">
        <f t="shared" si="1"/>
        <v>0.25</v>
      </c>
      <c r="L24" s="752">
        <f t="shared" si="1"/>
        <v>0.05</v>
      </c>
      <c r="M24" s="752">
        <f t="shared" si="1"/>
        <v>0.2</v>
      </c>
      <c r="N24" s="753">
        <f t="shared" si="6"/>
        <v>1</v>
      </c>
      <c r="O24" s="754"/>
      <c r="R24" s="748">
        <f t="shared" si="7"/>
        <v>0.8</v>
      </c>
      <c r="S24" s="749">
        <f t="shared" si="8"/>
        <v>0.71500000000000008</v>
      </c>
    </row>
    <row r="25" spans="2:19">
      <c r="B25" s="750">
        <f t="shared" si="2"/>
        <v>2007</v>
      </c>
      <c r="C25" s="751">
        <f t="shared" si="3"/>
        <v>0</v>
      </c>
      <c r="D25" s="752">
        <f t="shared" si="0"/>
        <v>1</v>
      </c>
      <c r="E25" s="752">
        <f t="shared" si="0"/>
        <v>0</v>
      </c>
      <c r="F25" s="752">
        <f t="shared" si="0"/>
        <v>0</v>
      </c>
      <c r="G25" s="752">
        <f t="shared" si="0"/>
        <v>0</v>
      </c>
      <c r="H25" s="753">
        <f t="shared" si="4"/>
        <v>1</v>
      </c>
      <c r="I25" s="751">
        <f t="shared" si="5"/>
        <v>0.2</v>
      </c>
      <c r="J25" s="752">
        <f t="shared" si="1"/>
        <v>0.3</v>
      </c>
      <c r="K25" s="752">
        <f t="shared" si="1"/>
        <v>0.25</v>
      </c>
      <c r="L25" s="752">
        <f t="shared" si="1"/>
        <v>0.05</v>
      </c>
      <c r="M25" s="752">
        <f t="shared" si="1"/>
        <v>0.2</v>
      </c>
      <c r="N25" s="753">
        <f t="shared" si="6"/>
        <v>1</v>
      </c>
      <c r="O25" s="754"/>
      <c r="R25" s="748">
        <f t="shared" si="7"/>
        <v>0.8</v>
      </c>
      <c r="S25" s="749">
        <f t="shared" si="8"/>
        <v>0.71500000000000008</v>
      </c>
    </row>
    <row r="26" spans="2:19">
      <c r="B26" s="750">
        <f t="shared" si="2"/>
        <v>2008</v>
      </c>
      <c r="C26" s="751">
        <f t="shared" si="3"/>
        <v>0</v>
      </c>
      <c r="D26" s="752">
        <f t="shared" si="0"/>
        <v>1</v>
      </c>
      <c r="E26" s="752">
        <f t="shared" si="0"/>
        <v>0</v>
      </c>
      <c r="F26" s="752">
        <f t="shared" si="0"/>
        <v>0</v>
      </c>
      <c r="G26" s="752">
        <f t="shared" si="0"/>
        <v>0</v>
      </c>
      <c r="H26" s="753">
        <f t="shared" si="4"/>
        <v>1</v>
      </c>
      <c r="I26" s="751">
        <f t="shared" si="5"/>
        <v>0.2</v>
      </c>
      <c r="J26" s="752">
        <f t="shared" si="1"/>
        <v>0.3</v>
      </c>
      <c r="K26" s="752">
        <f t="shared" si="1"/>
        <v>0.25</v>
      </c>
      <c r="L26" s="752">
        <f t="shared" si="1"/>
        <v>0.05</v>
      </c>
      <c r="M26" s="752">
        <f t="shared" si="1"/>
        <v>0.2</v>
      </c>
      <c r="N26" s="753">
        <f t="shared" si="6"/>
        <v>1</v>
      </c>
      <c r="O26" s="754"/>
      <c r="R26" s="748">
        <f t="shared" si="7"/>
        <v>0.8</v>
      </c>
      <c r="S26" s="749">
        <f t="shared" si="8"/>
        <v>0.71500000000000008</v>
      </c>
    </row>
    <row r="27" spans="2:19">
      <c r="B27" s="750">
        <f t="shared" si="2"/>
        <v>2009</v>
      </c>
      <c r="C27" s="751">
        <f t="shared" si="3"/>
        <v>0</v>
      </c>
      <c r="D27" s="752">
        <f t="shared" si="0"/>
        <v>1</v>
      </c>
      <c r="E27" s="752">
        <f t="shared" si="0"/>
        <v>0</v>
      </c>
      <c r="F27" s="752">
        <f t="shared" si="0"/>
        <v>0</v>
      </c>
      <c r="G27" s="752">
        <f t="shared" si="0"/>
        <v>0</v>
      </c>
      <c r="H27" s="753">
        <f t="shared" si="4"/>
        <v>1</v>
      </c>
      <c r="I27" s="751">
        <f t="shared" si="5"/>
        <v>0.2</v>
      </c>
      <c r="J27" s="752">
        <f t="shared" si="1"/>
        <v>0.3</v>
      </c>
      <c r="K27" s="752">
        <f t="shared" si="1"/>
        <v>0.25</v>
      </c>
      <c r="L27" s="752">
        <f t="shared" si="1"/>
        <v>0.05</v>
      </c>
      <c r="M27" s="752">
        <f t="shared" si="1"/>
        <v>0.2</v>
      </c>
      <c r="N27" s="753">
        <f t="shared" si="6"/>
        <v>1</v>
      </c>
      <c r="O27" s="754"/>
      <c r="R27" s="748">
        <f t="shared" si="7"/>
        <v>0.8</v>
      </c>
      <c r="S27" s="749">
        <f t="shared" si="8"/>
        <v>0.71500000000000008</v>
      </c>
    </row>
    <row r="28" spans="2:19">
      <c r="B28" s="750">
        <f t="shared" si="2"/>
        <v>2010</v>
      </c>
      <c r="C28" s="751">
        <f t="shared" si="3"/>
        <v>0</v>
      </c>
      <c r="D28" s="752">
        <f t="shared" si="0"/>
        <v>1</v>
      </c>
      <c r="E28" s="752">
        <f t="shared" si="0"/>
        <v>0</v>
      </c>
      <c r="F28" s="752">
        <f t="shared" si="0"/>
        <v>0</v>
      </c>
      <c r="G28" s="752">
        <f t="shared" si="0"/>
        <v>0</v>
      </c>
      <c r="H28" s="753">
        <f t="shared" si="4"/>
        <v>1</v>
      </c>
      <c r="I28" s="751">
        <f t="shared" si="5"/>
        <v>0.2</v>
      </c>
      <c r="J28" s="752">
        <f t="shared" si="1"/>
        <v>0.3</v>
      </c>
      <c r="K28" s="752">
        <f t="shared" si="1"/>
        <v>0.25</v>
      </c>
      <c r="L28" s="752">
        <f t="shared" si="1"/>
        <v>0.05</v>
      </c>
      <c r="M28" s="752">
        <f t="shared" si="1"/>
        <v>0.2</v>
      </c>
      <c r="N28" s="753">
        <f t="shared" si="6"/>
        <v>1</v>
      </c>
      <c r="O28" s="754"/>
      <c r="R28" s="748">
        <f t="shared" si="7"/>
        <v>0.8</v>
      </c>
      <c r="S28" s="749">
        <f t="shared" si="8"/>
        <v>0.71500000000000008</v>
      </c>
    </row>
    <row r="29" spans="2:19">
      <c r="B29" s="750">
        <f t="shared" si="2"/>
        <v>2011</v>
      </c>
      <c r="C29" s="751">
        <f t="shared" si="3"/>
        <v>0</v>
      </c>
      <c r="D29" s="752">
        <f t="shared" si="0"/>
        <v>1</v>
      </c>
      <c r="E29" s="752">
        <f t="shared" si="0"/>
        <v>0</v>
      </c>
      <c r="F29" s="752">
        <f t="shared" si="0"/>
        <v>0</v>
      </c>
      <c r="G29" s="752">
        <f t="shared" si="0"/>
        <v>0</v>
      </c>
      <c r="H29" s="753">
        <f t="shared" si="4"/>
        <v>1</v>
      </c>
      <c r="I29" s="751">
        <f t="shared" si="5"/>
        <v>0.2</v>
      </c>
      <c r="J29" s="752">
        <f t="shared" si="1"/>
        <v>0.3</v>
      </c>
      <c r="K29" s="752">
        <f t="shared" si="1"/>
        <v>0.25</v>
      </c>
      <c r="L29" s="752">
        <f t="shared" si="1"/>
        <v>0.05</v>
      </c>
      <c r="M29" s="752">
        <f t="shared" si="1"/>
        <v>0.2</v>
      </c>
      <c r="N29" s="753">
        <f t="shared" si="6"/>
        <v>1</v>
      </c>
      <c r="O29" s="754"/>
      <c r="R29" s="748">
        <f t="shared" si="7"/>
        <v>0.8</v>
      </c>
      <c r="S29" s="749">
        <f t="shared" si="8"/>
        <v>0.71500000000000008</v>
      </c>
    </row>
    <row r="30" spans="2:19">
      <c r="B30" s="750">
        <f t="shared" si="2"/>
        <v>2012</v>
      </c>
      <c r="C30" s="751">
        <f t="shared" si="3"/>
        <v>0</v>
      </c>
      <c r="D30" s="752">
        <f t="shared" si="0"/>
        <v>1</v>
      </c>
      <c r="E30" s="752">
        <f t="shared" si="0"/>
        <v>0</v>
      </c>
      <c r="F30" s="752">
        <f t="shared" si="0"/>
        <v>0</v>
      </c>
      <c r="G30" s="752">
        <f t="shared" si="0"/>
        <v>0</v>
      </c>
      <c r="H30" s="753">
        <f t="shared" si="4"/>
        <v>1</v>
      </c>
      <c r="I30" s="751">
        <f t="shared" si="5"/>
        <v>0.2</v>
      </c>
      <c r="J30" s="752">
        <f t="shared" si="1"/>
        <v>0.3</v>
      </c>
      <c r="K30" s="752">
        <f t="shared" si="1"/>
        <v>0.25</v>
      </c>
      <c r="L30" s="752">
        <f t="shared" si="1"/>
        <v>0.05</v>
      </c>
      <c r="M30" s="752">
        <f t="shared" si="1"/>
        <v>0.2</v>
      </c>
      <c r="N30" s="753">
        <f t="shared" si="6"/>
        <v>1</v>
      </c>
      <c r="O30" s="754"/>
      <c r="R30" s="748">
        <f t="shared" si="7"/>
        <v>0.8</v>
      </c>
      <c r="S30" s="749">
        <f t="shared" si="8"/>
        <v>0.71500000000000008</v>
      </c>
    </row>
    <row r="31" spans="2:19">
      <c r="B31" s="750">
        <f t="shared" si="2"/>
        <v>2013</v>
      </c>
      <c r="C31" s="751">
        <f t="shared" si="3"/>
        <v>0</v>
      </c>
      <c r="D31" s="752">
        <f t="shared" si="0"/>
        <v>1</v>
      </c>
      <c r="E31" s="752">
        <f t="shared" si="0"/>
        <v>0</v>
      </c>
      <c r="F31" s="752">
        <f t="shared" si="0"/>
        <v>0</v>
      </c>
      <c r="G31" s="752">
        <f t="shared" si="0"/>
        <v>0</v>
      </c>
      <c r="H31" s="753">
        <f t="shared" si="4"/>
        <v>1</v>
      </c>
      <c r="I31" s="751">
        <f t="shared" si="5"/>
        <v>0.2</v>
      </c>
      <c r="J31" s="752">
        <f t="shared" si="1"/>
        <v>0.3</v>
      </c>
      <c r="K31" s="752">
        <f t="shared" si="1"/>
        <v>0.25</v>
      </c>
      <c r="L31" s="752">
        <f t="shared" si="1"/>
        <v>0.05</v>
      </c>
      <c r="M31" s="752">
        <f t="shared" si="1"/>
        <v>0.2</v>
      </c>
      <c r="N31" s="753">
        <f t="shared" si="6"/>
        <v>1</v>
      </c>
      <c r="O31" s="754"/>
      <c r="R31" s="748">
        <f t="shared" si="7"/>
        <v>0.8</v>
      </c>
      <c r="S31" s="749">
        <f t="shared" si="8"/>
        <v>0.71500000000000008</v>
      </c>
    </row>
    <row r="32" spans="2:19">
      <c r="B32" s="750">
        <f t="shared" si="2"/>
        <v>2014</v>
      </c>
      <c r="C32" s="751">
        <f t="shared" si="3"/>
        <v>0</v>
      </c>
      <c r="D32" s="752">
        <f t="shared" si="0"/>
        <v>1</v>
      </c>
      <c r="E32" s="752">
        <f t="shared" si="0"/>
        <v>0</v>
      </c>
      <c r="F32" s="752">
        <f t="shared" si="0"/>
        <v>0</v>
      </c>
      <c r="G32" s="752">
        <f t="shared" si="0"/>
        <v>0</v>
      </c>
      <c r="H32" s="753">
        <f t="shared" si="4"/>
        <v>1</v>
      </c>
      <c r="I32" s="751">
        <f t="shared" si="5"/>
        <v>0.2</v>
      </c>
      <c r="J32" s="752">
        <f t="shared" si="1"/>
        <v>0.3</v>
      </c>
      <c r="K32" s="752">
        <f t="shared" si="1"/>
        <v>0.25</v>
      </c>
      <c r="L32" s="752">
        <f t="shared" si="1"/>
        <v>0.05</v>
      </c>
      <c r="M32" s="752">
        <f t="shared" si="1"/>
        <v>0.2</v>
      </c>
      <c r="N32" s="753">
        <f t="shared" si="6"/>
        <v>1</v>
      </c>
      <c r="O32" s="754"/>
      <c r="R32" s="748">
        <f t="shared" si="7"/>
        <v>0.8</v>
      </c>
      <c r="S32" s="749">
        <f t="shared" si="8"/>
        <v>0.71500000000000008</v>
      </c>
    </row>
    <row r="33" spans="2:19">
      <c r="B33" s="750">
        <f t="shared" si="2"/>
        <v>2015</v>
      </c>
      <c r="C33" s="751">
        <f t="shared" si="3"/>
        <v>0</v>
      </c>
      <c r="D33" s="752">
        <f t="shared" si="0"/>
        <v>1</v>
      </c>
      <c r="E33" s="752">
        <f t="shared" si="0"/>
        <v>0</v>
      </c>
      <c r="F33" s="752">
        <f t="shared" si="0"/>
        <v>0</v>
      </c>
      <c r="G33" s="752">
        <f t="shared" si="0"/>
        <v>0</v>
      </c>
      <c r="H33" s="753">
        <f t="shared" si="4"/>
        <v>1</v>
      </c>
      <c r="I33" s="751">
        <f t="shared" si="5"/>
        <v>0.2</v>
      </c>
      <c r="J33" s="752">
        <f t="shared" si="1"/>
        <v>0.3</v>
      </c>
      <c r="K33" s="752">
        <f t="shared" si="1"/>
        <v>0.25</v>
      </c>
      <c r="L33" s="752">
        <f t="shared" si="1"/>
        <v>0.05</v>
      </c>
      <c r="M33" s="752">
        <f t="shared" si="1"/>
        <v>0.2</v>
      </c>
      <c r="N33" s="753">
        <f t="shared" si="6"/>
        <v>1</v>
      </c>
      <c r="O33" s="754"/>
      <c r="R33" s="748">
        <f t="shared" si="7"/>
        <v>0.8</v>
      </c>
      <c r="S33" s="749">
        <f t="shared" si="8"/>
        <v>0.71500000000000008</v>
      </c>
    </row>
    <row r="34" spans="2:19">
      <c r="B34" s="750">
        <f t="shared" si="2"/>
        <v>2016</v>
      </c>
      <c r="C34" s="751">
        <f t="shared" si="3"/>
        <v>0</v>
      </c>
      <c r="D34" s="752">
        <f t="shared" si="3"/>
        <v>1</v>
      </c>
      <c r="E34" s="752">
        <f t="shared" si="3"/>
        <v>0</v>
      </c>
      <c r="F34" s="752">
        <f t="shared" si="3"/>
        <v>0</v>
      </c>
      <c r="G34" s="752">
        <f t="shared" si="3"/>
        <v>0</v>
      </c>
      <c r="H34" s="753">
        <f t="shared" si="4"/>
        <v>1</v>
      </c>
      <c r="I34" s="751">
        <f t="shared" si="5"/>
        <v>0.2</v>
      </c>
      <c r="J34" s="752">
        <f t="shared" si="5"/>
        <v>0.3</v>
      </c>
      <c r="K34" s="752">
        <f t="shared" si="5"/>
        <v>0.25</v>
      </c>
      <c r="L34" s="752">
        <f t="shared" si="5"/>
        <v>0.05</v>
      </c>
      <c r="M34" s="752">
        <f t="shared" si="5"/>
        <v>0.2</v>
      </c>
      <c r="N34" s="753">
        <f t="shared" si="6"/>
        <v>1</v>
      </c>
      <c r="O34" s="754"/>
      <c r="R34" s="748">
        <f t="shared" si="7"/>
        <v>0.8</v>
      </c>
      <c r="S34" s="749">
        <f t="shared" si="8"/>
        <v>0.71500000000000008</v>
      </c>
    </row>
    <row r="35" spans="2:19">
      <c r="B35" s="750">
        <f t="shared" si="2"/>
        <v>2017</v>
      </c>
      <c r="C35" s="751">
        <f t="shared" si="3"/>
        <v>0</v>
      </c>
      <c r="D35" s="752">
        <f t="shared" si="3"/>
        <v>1</v>
      </c>
      <c r="E35" s="752">
        <f t="shared" si="3"/>
        <v>0</v>
      </c>
      <c r="F35" s="752">
        <f t="shared" si="3"/>
        <v>0</v>
      </c>
      <c r="G35" s="752">
        <f t="shared" si="3"/>
        <v>0</v>
      </c>
      <c r="H35" s="753">
        <f t="shared" si="4"/>
        <v>1</v>
      </c>
      <c r="I35" s="751">
        <f t="shared" si="5"/>
        <v>0.2</v>
      </c>
      <c r="J35" s="752">
        <f t="shared" si="5"/>
        <v>0.3</v>
      </c>
      <c r="K35" s="752">
        <f t="shared" si="5"/>
        <v>0.25</v>
      </c>
      <c r="L35" s="752">
        <f t="shared" si="5"/>
        <v>0.05</v>
      </c>
      <c r="M35" s="752">
        <f t="shared" si="5"/>
        <v>0.2</v>
      </c>
      <c r="N35" s="753">
        <f t="shared" si="6"/>
        <v>1</v>
      </c>
      <c r="O35" s="754"/>
      <c r="R35" s="748">
        <f t="shared" si="7"/>
        <v>0.8</v>
      </c>
      <c r="S35" s="749">
        <f t="shared" si="8"/>
        <v>0.71500000000000008</v>
      </c>
    </row>
    <row r="36" spans="2:19">
      <c r="B36" s="750">
        <f t="shared" si="2"/>
        <v>2018</v>
      </c>
      <c r="C36" s="751">
        <f t="shared" si="3"/>
        <v>0</v>
      </c>
      <c r="D36" s="752">
        <f t="shared" si="3"/>
        <v>1</v>
      </c>
      <c r="E36" s="752">
        <f t="shared" si="3"/>
        <v>0</v>
      </c>
      <c r="F36" s="752">
        <f t="shared" si="3"/>
        <v>0</v>
      </c>
      <c r="G36" s="752">
        <f t="shared" si="3"/>
        <v>0</v>
      </c>
      <c r="H36" s="753">
        <f t="shared" si="4"/>
        <v>1</v>
      </c>
      <c r="I36" s="751">
        <f t="shared" si="5"/>
        <v>0.2</v>
      </c>
      <c r="J36" s="752">
        <f t="shared" si="5"/>
        <v>0.3</v>
      </c>
      <c r="K36" s="752">
        <f t="shared" si="5"/>
        <v>0.25</v>
      </c>
      <c r="L36" s="752">
        <f t="shared" si="5"/>
        <v>0.05</v>
      </c>
      <c r="M36" s="752">
        <f t="shared" si="5"/>
        <v>0.2</v>
      </c>
      <c r="N36" s="753">
        <f t="shared" si="6"/>
        <v>1</v>
      </c>
      <c r="O36" s="754"/>
      <c r="R36" s="748">
        <f t="shared" si="7"/>
        <v>0.8</v>
      </c>
      <c r="S36" s="749">
        <f t="shared" si="8"/>
        <v>0.71500000000000008</v>
      </c>
    </row>
    <row r="37" spans="2:19">
      <c r="B37" s="750">
        <f t="shared" si="2"/>
        <v>2019</v>
      </c>
      <c r="C37" s="751">
        <f t="shared" si="3"/>
        <v>0</v>
      </c>
      <c r="D37" s="752">
        <f t="shared" si="3"/>
        <v>1</v>
      </c>
      <c r="E37" s="752">
        <f t="shared" si="3"/>
        <v>0</v>
      </c>
      <c r="F37" s="752">
        <f t="shared" si="3"/>
        <v>0</v>
      </c>
      <c r="G37" s="752">
        <f t="shared" si="3"/>
        <v>0</v>
      </c>
      <c r="H37" s="753">
        <f t="shared" si="4"/>
        <v>1</v>
      </c>
      <c r="I37" s="751">
        <f t="shared" si="5"/>
        <v>0.2</v>
      </c>
      <c r="J37" s="752">
        <f t="shared" si="5"/>
        <v>0.3</v>
      </c>
      <c r="K37" s="752">
        <f t="shared" si="5"/>
        <v>0.25</v>
      </c>
      <c r="L37" s="752">
        <f t="shared" si="5"/>
        <v>0.05</v>
      </c>
      <c r="M37" s="752">
        <f t="shared" si="5"/>
        <v>0.2</v>
      </c>
      <c r="N37" s="753">
        <f t="shared" si="6"/>
        <v>1</v>
      </c>
      <c r="O37" s="754"/>
      <c r="R37" s="748">
        <f t="shared" si="7"/>
        <v>0.8</v>
      </c>
      <c r="S37" s="749">
        <f t="shared" si="8"/>
        <v>0.71500000000000008</v>
      </c>
    </row>
    <row r="38" spans="2:19">
      <c r="B38" s="750">
        <f t="shared" si="2"/>
        <v>2020</v>
      </c>
      <c r="C38" s="751">
        <f t="shared" si="3"/>
        <v>0</v>
      </c>
      <c r="D38" s="752">
        <f t="shared" si="3"/>
        <v>1</v>
      </c>
      <c r="E38" s="752">
        <f t="shared" si="3"/>
        <v>0</v>
      </c>
      <c r="F38" s="752">
        <f t="shared" si="3"/>
        <v>0</v>
      </c>
      <c r="G38" s="752">
        <f t="shared" si="3"/>
        <v>0</v>
      </c>
      <c r="H38" s="753">
        <f t="shared" si="4"/>
        <v>1</v>
      </c>
      <c r="I38" s="751">
        <f t="shared" si="5"/>
        <v>0.2</v>
      </c>
      <c r="J38" s="752">
        <f t="shared" si="5"/>
        <v>0.3</v>
      </c>
      <c r="K38" s="752">
        <f t="shared" si="5"/>
        <v>0.25</v>
      </c>
      <c r="L38" s="752">
        <f t="shared" si="5"/>
        <v>0.05</v>
      </c>
      <c r="M38" s="752">
        <f t="shared" si="5"/>
        <v>0.2</v>
      </c>
      <c r="N38" s="753">
        <f t="shared" si="6"/>
        <v>1</v>
      </c>
      <c r="O38" s="754"/>
      <c r="R38" s="748">
        <f t="shared" si="7"/>
        <v>0.8</v>
      </c>
      <c r="S38" s="749">
        <f t="shared" si="8"/>
        <v>0.71500000000000008</v>
      </c>
    </row>
    <row r="39" spans="2:19">
      <c r="B39" s="750">
        <f t="shared" si="2"/>
        <v>2021</v>
      </c>
      <c r="C39" s="751">
        <f t="shared" si="3"/>
        <v>0</v>
      </c>
      <c r="D39" s="752">
        <f t="shared" si="3"/>
        <v>1</v>
      </c>
      <c r="E39" s="752">
        <f t="shared" si="3"/>
        <v>0</v>
      </c>
      <c r="F39" s="752">
        <f t="shared" si="3"/>
        <v>0</v>
      </c>
      <c r="G39" s="752">
        <f t="shared" si="3"/>
        <v>0</v>
      </c>
      <c r="H39" s="753">
        <f t="shared" si="4"/>
        <v>1</v>
      </c>
      <c r="I39" s="751">
        <f t="shared" si="5"/>
        <v>0.2</v>
      </c>
      <c r="J39" s="752">
        <f t="shared" si="5"/>
        <v>0.3</v>
      </c>
      <c r="K39" s="752">
        <f t="shared" si="5"/>
        <v>0.25</v>
      </c>
      <c r="L39" s="752">
        <f t="shared" si="5"/>
        <v>0.05</v>
      </c>
      <c r="M39" s="752">
        <f t="shared" si="5"/>
        <v>0.2</v>
      </c>
      <c r="N39" s="753">
        <f t="shared" si="6"/>
        <v>1</v>
      </c>
      <c r="O39" s="754"/>
      <c r="R39" s="748">
        <f t="shared" si="7"/>
        <v>0.8</v>
      </c>
      <c r="S39" s="749">
        <f t="shared" si="8"/>
        <v>0.71500000000000008</v>
      </c>
    </row>
    <row r="40" spans="2:19">
      <c r="B40" s="750">
        <f t="shared" si="2"/>
        <v>2022</v>
      </c>
      <c r="C40" s="751">
        <f t="shared" si="3"/>
        <v>0</v>
      </c>
      <c r="D40" s="752">
        <f t="shared" si="3"/>
        <v>1</v>
      </c>
      <c r="E40" s="752">
        <f t="shared" si="3"/>
        <v>0</v>
      </c>
      <c r="F40" s="752">
        <f t="shared" si="3"/>
        <v>0</v>
      </c>
      <c r="G40" s="752">
        <f t="shared" si="3"/>
        <v>0</v>
      </c>
      <c r="H40" s="753">
        <f t="shared" si="4"/>
        <v>1</v>
      </c>
      <c r="I40" s="751">
        <f t="shared" si="5"/>
        <v>0.2</v>
      </c>
      <c r="J40" s="752">
        <f t="shared" si="5"/>
        <v>0.3</v>
      </c>
      <c r="K40" s="752">
        <f t="shared" si="5"/>
        <v>0.25</v>
      </c>
      <c r="L40" s="752">
        <f t="shared" si="5"/>
        <v>0.05</v>
      </c>
      <c r="M40" s="752">
        <f t="shared" si="5"/>
        <v>0.2</v>
      </c>
      <c r="N40" s="753">
        <f t="shared" si="6"/>
        <v>1</v>
      </c>
      <c r="O40" s="754"/>
      <c r="R40" s="748">
        <f t="shared" si="7"/>
        <v>0.8</v>
      </c>
      <c r="S40" s="749">
        <f t="shared" si="8"/>
        <v>0.71500000000000008</v>
      </c>
    </row>
    <row r="41" spans="2:19">
      <c r="B41" s="750">
        <f t="shared" si="2"/>
        <v>2023</v>
      </c>
      <c r="C41" s="751">
        <f t="shared" si="3"/>
        <v>0</v>
      </c>
      <c r="D41" s="752">
        <f t="shared" si="3"/>
        <v>1</v>
      </c>
      <c r="E41" s="752">
        <f t="shared" si="3"/>
        <v>0</v>
      </c>
      <c r="F41" s="752">
        <f t="shared" si="3"/>
        <v>0</v>
      </c>
      <c r="G41" s="752">
        <f t="shared" si="3"/>
        <v>0</v>
      </c>
      <c r="H41" s="753">
        <f t="shared" si="4"/>
        <v>1</v>
      </c>
      <c r="I41" s="751">
        <f t="shared" si="5"/>
        <v>0.2</v>
      </c>
      <c r="J41" s="752">
        <f t="shared" si="5"/>
        <v>0.3</v>
      </c>
      <c r="K41" s="752">
        <f t="shared" si="5"/>
        <v>0.25</v>
      </c>
      <c r="L41" s="752">
        <f t="shared" si="5"/>
        <v>0.05</v>
      </c>
      <c r="M41" s="752">
        <f t="shared" si="5"/>
        <v>0.2</v>
      </c>
      <c r="N41" s="753">
        <f t="shared" si="6"/>
        <v>1</v>
      </c>
      <c r="O41" s="754"/>
      <c r="R41" s="748">
        <f t="shared" si="7"/>
        <v>0.8</v>
      </c>
      <c r="S41" s="749">
        <f t="shared" si="8"/>
        <v>0.71500000000000008</v>
      </c>
    </row>
    <row r="42" spans="2:19">
      <c r="B42" s="750">
        <f t="shared" si="2"/>
        <v>2024</v>
      </c>
      <c r="C42" s="751">
        <f t="shared" si="3"/>
        <v>0</v>
      </c>
      <c r="D42" s="752">
        <f t="shared" si="3"/>
        <v>1</v>
      </c>
      <c r="E42" s="752">
        <f t="shared" si="3"/>
        <v>0</v>
      </c>
      <c r="F42" s="752">
        <f t="shared" si="3"/>
        <v>0</v>
      </c>
      <c r="G42" s="752">
        <f t="shared" si="3"/>
        <v>0</v>
      </c>
      <c r="H42" s="753">
        <f t="shared" si="4"/>
        <v>1</v>
      </c>
      <c r="I42" s="751">
        <f t="shared" si="5"/>
        <v>0.2</v>
      </c>
      <c r="J42" s="752">
        <f t="shared" si="5"/>
        <v>0.3</v>
      </c>
      <c r="K42" s="752">
        <f t="shared" si="5"/>
        <v>0.25</v>
      </c>
      <c r="L42" s="752">
        <f t="shared" si="5"/>
        <v>0.05</v>
      </c>
      <c r="M42" s="752">
        <f t="shared" si="5"/>
        <v>0.2</v>
      </c>
      <c r="N42" s="753">
        <f t="shared" si="6"/>
        <v>1</v>
      </c>
      <c r="O42" s="754"/>
      <c r="R42" s="748">
        <f t="shared" si="7"/>
        <v>0.8</v>
      </c>
      <c r="S42" s="749">
        <f t="shared" si="8"/>
        <v>0.71500000000000008</v>
      </c>
    </row>
    <row r="43" spans="2:19">
      <c r="B43" s="750">
        <f t="shared" si="2"/>
        <v>2025</v>
      </c>
      <c r="C43" s="751">
        <f t="shared" si="3"/>
        <v>0</v>
      </c>
      <c r="D43" s="752">
        <f t="shared" si="3"/>
        <v>1</v>
      </c>
      <c r="E43" s="752">
        <f t="shared" si="3"/>
        <v>0</v>
      </c>
      <c r="F43" s="752">
        <f t="shared" si="3"/>
        <v>0</v>
      </c>
      <c r="G43" s="752">
        <f t="shared" si="3"/>
        <v>0</v>
      </c>
      <c r="H43" s="753">
        <f t="shared" si="4"/>
        <v>1</v>
      </c>
      <c r="I43" s="751">
        <f t="shared" si="5"/>
        <v>0.2</v>
      </c>
      <c r="J43" s="752">
        <f t="shared" si="5"/>
        <v>0.3</v>
      </c>
      <c r="K43" s="752">
        <f t="shared" si="5"/>
        <v>0.25</v>
      </c>
      <c r="L43" s="752">
        <f t="shared" si="5"/>
        <v>0.05</v>
      </c>
      <c r="M43" s="752">
        <f t="shared" si="5"/>
        <v>0.2</v>
      </c>
      <c r="N43" s="753">
        <f t="shared" si="6"/>
        <v>1</v>
      </c>
      <c r="O43" s="754"/>
      <c r="R43" s="748">
        <f t="shared" si="7"/>
        <v>0.8</v>
      </c>
      <c r="S43" s="749">
        <f t="shared" si="8"/>
        <v>0.71500000000000008</v>
      </c>
    </row>
    <row r="44" spans="2:19">
      <c r="B44" s="750">
        <f t="shared" si="2"/>
        <v>2026</v>
      </c>
      <c r="C44" s="751">
        <f t="shared" si="3"/>
        <v>0</v>
      </c>
      <c r="D44" s="752">
        <f t="shared" si="3"/>
        <v>1</v>
      </c>
      <c r="E44" s="752">
        <f t="shared" si="3"/>
        <v>0</v>
      </c>
      <c r="F44" s="752">
        <f t="shared" si="3"/>
        <v>0</v>
      </c>
      <c r="G44" s="752">
        <f t="shared" si="3"/>
        <v>0</v>
      </c>
      <c r="H44" s="753">
        <f t="shared" si="4"/>
        <v>1</v>
      </c>
      <c r="I44" s="751">
        <f t="shared" si="5"/>
        <v>0.2</v>
      </c>
      <c r="J44" s="752">
        <f t="shared" si="5"/>
        <v>0.3</v>
      </c>
      <c r="K44" s="752">
        <f t="shared" si="5"/>
        <v>0.25</v>
      </c>
      <c r="L44" s="752">
        <f t="shared" si="5"/>
        <v>0.05</v>
      </c>
      <c r="M44" s="752">
        <f t="shared" si="5"/>
        <v>0.2</v>
      </c>
      <c r="N44" s="753">
        <f t="shared" si="6"/>
        <v>1</v>
      </c>
      <c r="O44" s="754"/>
      <c r="R44" s="748">
        <f t="shared" si="7"/>
        <v>0.8</v>
      </c>
      <c r="S44" s="749">
        <f t="shared" si="8"/>
        <v>0.71500000000000008</v>
      </c>
    </row>
    <row r="45" spans="2:19">
      <c r="B45" s="750">
        <f t="shared" si="2"/>
        <v>2027</v>
      </c>
      <c r="C45" s="751">
        <f t="shared" si="3"/>
        <v>0</v>
      </c>
      <c r="D45" s="752">
        <f t="shared" si="3"/>
        <v>1</v>
      </c>
      <c r="E45" s="752">
        <f t="shared" si="3"/>
        <v>0</v>
      </c>
      <c r="F45" s="752">
        <f t="shared" si="3"/>
        <v>0</v>
      </c>
      <c r="G45" s="752">
        <f t="shared" si="3"/>
        <v>0</v>
      </c>
      <c r="H45" s="753">
        <f t="shared" si="4"/>
        <v>1</v>
      </c>
      <c r="I45" s="751">
        <f t="shared" si="5"/>
        <v>0.2</v>
      </c>
      <c r="J45" s="752">
        <f t="shared" si="5"/>
        <v>0.3</v>
      </c>
      <c r="K45" s="752">
        <f t="shared" si="5"/>
        <v>0.25</v>
      </c>
      <c r="L45" s="752">
        <f t="shared" si="5"/>
        <v>0.05</v>
      </c>
      <c r="M45" s="752">
        <f t="shared" si="5"/>
        <v>0.2</v>
      </c>
      <c r="N45" s="753">
        <f t="shared" si="6"/>
        <v>1</v>
      </c>
      <c r="O45" s="754"/>
      <c r="R45" s="748">
        <f t="shared" si="7"/>
        <v>0.8</v>
      </c>
      <c r="S45" s="749">
        <f t="shared" si="8"/>
        <v>0.71500000000000008</v>
      </c>
    </row>
    <row r="46" spans="2:19">
      <c r="B46" s="750">
        <f t="shared" si="2"/>
        <v>2028</v>
      </c>
      <c r="C46" s="751">
        <f t="shared" si="3"/>
        <v>0</v>
      </c>
      <c r="D46" s="752">
        <f t="shared" si="3"/>
        <v>1</v>
      </c>
      <c r="E46" s="752">
        <f t="shared" si="3"/>
        <v>0</v>
      </c>
      <c r="F46" s="752">
        <f t="shared" si="3"/>
        <v>0</v>
      </c>
      <c r="G46" s="752">
        <f t="shared" si="3"/>
        <v>0</v>
      </c>
      <c r="H46" s="753">
        <f t="shared" si="4"/>
        <v>1</v>
      </c>
      <c r="I46" s="751">
        <f t="shared" si="5"/>
        <v>0.2</v>
      </c>
      <c r="J46" s="752">
        <f t="shared" si="5"/>
        <v>0.3</v>
      </c>
      <c r="K46" s="752">
        <f t="shared" si="5"/>
        <v>0.25</v>
      </c>
      <c r="L46" s="752">
        <f t="shared" si="5"/>
        <v>0.05</v>
      </c>
      <c r="M46" s="752">
        <f t="shared" si="5"/>
        <v>0.2</v>
      </c>
      <c r="N46" s="753">
        <f t="shared" si="6"/>
        <v>1</v>
      </c>
      <c r="O46" s="754"/>
      <c r="R46" s="748">
        <f t="shared" si="7"/>
        <v>0.8</v>
      </c>
      <c r="S46" s="749">
        <f t="shared" si="8"/>
        <v>0.71500000000000008</v>
      </c>
    </row>
    <row r="47" spans="2:19">
      <c r="B47" s="750">
        <f t="shared" si="2"/>
        <v>2029</v>
      </c>
      <c r="C47" s="751">
        <f t="shared" si="3"/>
        <v>0</v>
      </c>
      <c r="D47" s="752">
        <f t="shared" si="3"/>
        <v>1</v>
      </c>
      <c r="E47" s="752">
        <f t="shared" si="3"/>
        <v>0</v>
      </c>
      <c r="F47" s="752">
        <f t="shared" si="3"/>
        <v>0</v>
      </c>
      <c r="G47" s="752">
        <f t="shared" si="3"/>
        <v>0</v>
      </c>
      <c r="H47" s="753">
        <f t="shared" si="4"/>
        <v>1</v>
      </c>
      <c r="I47" s="751">
        <f t="shared" si="5"/>
        <v>0.2</v>
      </c>
      <c r="J47" s="752">
        <f t="shared" si="5"/>
        <v>0.3</v>
      </c>
      <c r="K47" s="752">
        <f t="shared" si="5"/>
        <v>0.25</v>
      </c>
      <c r="L47" s="752">
        <f t="shared" si="5"/>
        <v>0.05</v>
      </c>
      <c r="M47" s="752">
        <f t="shared" si="5"/>
        <v>0.2</v>
      </c>
      <c r="N47" s="753">
        <f t="shared" si="6"/>
        <v>1</v>
      </c>
      <c r="O47" s="754"/>
      <c r="R47" s="748">
        <f t="shared" si="7"/>
        <v>0.8</v>
      </c>
      <c r="S47" s="749">
        <f t="shared" si="8"/>
        <v>0.71500000000000008</v>
      </c>
    </row>
    <row r="48" spans="2:19">
      <c r="B48" s="750">
        <f t="shared" si="2"/>
        <v>2030</v>
      </c>
      <c r="C48" s="751">
        <f t="shared" si="3"/>
        <v>0</v>
      </c>
      <c r="D48" s="752">
        <f t="shared" si="3"/>
        <v>1</v>
      </c>
      <c r="E48" s="752">
        <f t="shared" si="3"/>
        <v>0</v>
      </c>
      <c r="F48" s="752">
        <f t="shared" si="3"/>
        <v>0</v>
      </c>
      <c r="G48" s="752">
        <f t="shared" si="3"/>
        <v>0</v>
      </c>
      <c r="H48" s="753">
        <f t="shared" si="4"/>
        <v>1</v>
      </c>
      <c r="I48" s="751">
        <f t="shared" si="5"/>
        <v>0.2</v>
      </c>
      <c r="J48" s="752">
        <f t="shared" si="5"/>
        <v>0.3</v>
      </c>
      <c r="K48" s="752">
        <f t="shared" si="5"/>
        <v>0.25</v>
      </c>
      <c r="L48" s="752">
        <f t="shared" si="5"/>
        <v>0.05</v>
      </c>
      <c r="M48" s="752">
        <f t="shared" si="5"/>
        <v>0.2</v>
      </c>
      <c r="N48" s="753">
        <f t="shared" si="6"/>
        <v>1</v>
      </c>
      <c r="O48" s="754"/>
      <c r="R48" s="748">
        <f t="shared" si="7"/>
        <v>0.8</v>
      </c>
      <c r="S48" s="749">
        <f t="shared" si="8"/>
        <v>0.71500000000000008</v>
      </c>
    </row>
    <row r="49" spans="2:19">
      <c r="B49" s="750">
        <f t="shared" si="2"/>
        <v>2031</v>
      </c>
      <c r="C49" s="751">
        <f t="shared" si="3"/>
        <v>0</v>
      </c>
      <c r="D49" s="752">
        <f t="shared" si="3"/>
        <v>1</v>
      </c>
      <c r="E49" s="752">
        <f t="shared" si="3"/>
        <v>0</v>
      </c>
      <c r="F49" s="752">
        <f t="shared" si="3"/>
        <v>0</v>
      </c>
      <c r="G49" s="752">
        <f t="shared" si="3"/>
        <v>0</v>
      </c>
      <c r="H49" s="753">
        <f t="shared" si="4"/>
        <v>1</v>
      </c>
      <c r="I49" s="751">
        <f t="shared" si="5"/>
        <v>0.2</v>
      </c>
      <c r="J49" s="752">
        <f t="shared" si="5"/>
        <v>0.3</v>
      </c>
      <c r="K49" s="752">
        <f t="shared" si="5"/>
        <v>0.25</v>
      </c>
      <c r="L49" s="752">
        <f t="shared" si="5"/>
        <v>0.05</v>
      </c>
      <c r="M49" s="752">
        <f t="shared" si="5"/>
        <v>0.2</v>
      </c>
      <c r="N49" s="753">
        <f t="shared" si="6"/>
        <v>1</v>
      </c>
      <c r="O49" s="754"/>
      <c r="R49" s="748">
        <f t="shared" si="7"/>
        <v>0.8</v>
      </c>
      <c r="S49" s="749">
        <f t="shared" si="8"/>
        <v>0.71500000000000008</v>
      </c>
    </row>
    <row r="50" spans="2:19">
      <c r="B50" s="750">
        <f t="shared" si="2"/>
        <v>2032</v>
      </c>
      <c r="C50" s="751">
        <f t="shared" si="3"/>
        <v>0</v>
      </c>
      <c r="D50" s="752">
        <f t="shared" si="3"/>
        <v>1</v>
      </c>
      <c r="E50" s="752">
        <f t="shared" si="3"/>
        <v>0</v>
      </c>
      <c r="F50" s="752">
        <f t="shared" si="3"/>
        <v>0</v>
      </c>
      <c r="G50" s="752">
        <f t="shared" si="3"/>
        <v>0</v>
      </c>
      <c r="H50" s="753">
        <f t="shared" si="4"/>
        <v>1</v>
      </c>
      <c r="I50" s="751">
        <f t="shared" si="5"/>
        <v>0.2</v>
      </c>
      <c r="J50" s="752">
        <f t="shared" si="5"/>
        <v>0.3</v>
      </c>
      <c r="K50" s="752">
        <f t="shared" si="5"/>
        <v>0.25</v>
      </c>
      <c r="L50" s="752">
        <f t="shared" si="5"/>
        <v>0.05</v>
      </c>
      <c r="M50" s="752">
        <f t="shared" si="5"/>
        <v>0.2</v>
      </c>
      <c r="N50" s="753">
        <f t="shared" si="6"/>
        <v>1</v>
      </c>
      <c r="O50" s="754"/>
      <c r="R50" s="748">
        <f t="shared" si="7"/>
        <v>0.8</v>
      </c>
      <c r="S50" s="749">
        <f t="shared" si="8"/>
        <v>0.71500000000000008</v>
      </c>
    </row>
    <row r="51" spans="2:19">
      <c r="B51" s="750">
        <f t="shared" ref="B51:B82" si="9">B50+1</f>
        <v>2033</v>
      </c>
      <c r="C51" s="751">
        <f t="shared" ref="C51:G98" si="10">C$16</f>
        <v>0</v>
      </c>
      <c r="D51" s="752">
        <f t="shared" si="10"/>
        <v>1</v>
      </c>
      <c r="E51" s="752">
        <f t="shared" si="10"/>
        <v>0</v>
      </c>
      <c r="F51" s="752">
        <f t="shared" si="10"/>
        <v>0</v>
      </c>
      <c r="G51" s="752">
        <f t="shared" si="10"/>
        <v>0</v>
      </c>
      <c r="H51" s="753">
        <f t="shared" si="4"/>
        <v>1</v>
      </c>
      <c r="I51" s="751">
        <f t="shared" ref="I51:M98" si="11">I$16</f>
        <v>0.2</v>
      </c>
      <c r="J51" s="752">
        <f t="shared" si="11"/>
        <v>0.3</v>
      </c>
      <c r="K51" s="752">
        <f t="shared" si="11"/>
        <v>0.25</v>
      </c>
      <c r="L51" s="752">
        <f t="shared" si="11"/>
        <v>0.05</v>
      </c>
      <c r="M51" s="752">
        <f t="shared" si="11"/>
        <v>0.2</v>
      </c>
      <c r="N51" s="753">
        <f t="shared" si="6"/>
        <v>1</v>
      </c>
      <c r="O51" s="754"/>
      <c r="R51" s="748">
        <f t="shared" si="7"/>
        <v>0.8</v>
      </c>
      <c r="S51" s="749">
        <f t="shared" si="8"/>
        <v>0.71500000000000008</v>
      </c>
    </row>
    <row r="52" spans="2:19">
      <c r="B52" s="750">
        <f t="shared" si="9"/>
        <v>2034</v>
      </c>
      <c r="C52" s="751">
        <f t="shared" si="10"/>
        <v>0</v>
      </c>
      <c r="D52" s="752">
        <f t="shared" si="10"/>
        <v>1</v>
      </c>
      <c r="E52" s="752">
        <f t="shared" si="10"/>
        <v>0</v>
      </c>
      <c r="F52" s="752">
        <f t="shared" si="10"/>
        <v>0</v>
      </c>
      <c r="G52" s="752">
        <f t="shared" si="10"/>
        <v>0</v>
      </c>
      <c r="H52" s="753">
        <f t="shared" si="4"/>
        <v>1</v>
      </c>
      <c r="I52" s="751">
        <f t="shared" si="11"/>
        <v>0.2</v>
      </c>
      <c r="J52" s="752">
        <f t="shared" si="11"/>
        <v>0.3</v>
      </c>
      <c r="K52" s="752">
        <f t="shared" si="11"/>
        <v>0.25</v>
      </c>
      <c r="L52" s="752">
        <f t="shared" si="11"/>
        <v>0.05</v>
      </c>
      <c r="M52" s="752">
        <f t="shared" si="11"/>
        <v>0.2</v>
      </c>
      <c r="N52" s="753">
        <f t="shared" si="6"/>
        <v>1</v>
      </c>
      <c r="O52" s="754"/>
      <c r="R52" s="748">
        <f t="shared" si="7"/>
        <v>0.8</v>
      </c>
      <c r="S52" s="749">
        <f t="shared" si="8"/>
        <v>0.71500000000000008</v>
      </c>
    </row>
    <row r="53" spans="2:19">
      <c r="B53" s="750">
        <f t="shared" si="9"/>
        <v>2035</v>
      </c>
      <c r="C53" s="751">
        <f t="shared" si="10"/>
        <v>0</v>
      </c>
      <c r="D53" s="752">
        <f t="shared" si="10"/>
        <v>1</v>
      </c>
      <c r="E53" s="752">
        <f t="shared" si="10"/>
        <v>0</v>
      </c>
      <c r="F53" s="752">
        <f t="shared" si="10"/>
        <v>0</v>
      </c>
      <c r="G53" s="752">
        <f t="shared" si="10"/>
        <v>0</v>
      </c>
      <c r="H53" s="753">
        <f t="shared" si="4"/>
        <v>1</v>
      </c>
      <c r="I53" s="751">
        <f t="shared" si="11"/>
        <v>0.2</v>
      </c>
      <c r="J53" s="752">
        <f t="shared" si="11"/>
        <v>0.3</v>
      </c>
      <c r="K53" s="752">
        <f t="shared" si="11"/>
        <v>0.25</v>
      </c>
      <c r="L53" s="752">
        <f t="shared" si="11"/>
        <v>0.05</v>
      </c>
      <c r="M53" s="752">
        <f t="shared" si="11"/>
        <v>0.2</v>
      </c>
      <c r="N53" s="753">
        <f t="shared" si="6"/>
        <v>1</v>
      </c>
      <c r="O53" s="754"/>
      <c r="R53" s="748">
        <f t="shared" si="7"/>
        <v>0.8</v>
      </c>
      <c r="S53" s="749">
        <f t="shared" si="8"/>
        <v>0.71500000000000008</v>
      </c>
    </row>
    <row r="54" spans="2:19">
      <c r="B54" s="750">
        <f t="shared" si="9"/>
        <v>2036</v>
      </c>
      <c r="C54" s="751">
        <f t="shared" si="10"/>
        <v>0</v>
      </c>
      <c r="D54" s="752">
        <f t="shared" si="10"/>
        <v>1</v>
      </c>
      <c r="E54" s="752">
        <f t="shared" si="10"/>
        <v>0</v>
      </c>
      <c r="F54" s="752">
        <f t="shared" si="10"/>
        <v>0</v>
      </c>
      <c r="G54" s="752">
        <f t="shared" si="10"/>
        <v>0</v>
      </c>
      <c r="H54" s="753">
        <f t="shared" si="4"/>
        <v>1</v>
      </c>
      <c r="I54" s="751">
        <f t="shared" si="11"/>
        <v>0.2</v>
      </c>
      <c r="J54" s="752">
        <f t="shared" si="11"/>
        <v>0.3</v>
      </c>
      <c r="K54" s="752">
        <f t="shared" si="11"/>
        <v>0.25</v>
      </c>
      <c r="L54" s="752">
        <f t="shared" si="11"/>
        <v>0.05</v>
      </c>
      <c r="M54" s="752">
        <f t="shared" si="11"/>
        <v>0.2</v>
      </c>
      <c r="N54" s="753">
        <f t="shared" si="6"/>
        <v>1</v>
      </c>
      <c r="O54" s="754"/>
      <c r="R54" s="748">
        <f t="shared" si="7"/>
        <v>0.8</v>
      </c>
      <c r="S54" s="749">
        <f t="shared" si="8"/>
        <v>0.71500000000000008</v>
      </c>
    </row>
    <row r="55" spans="2:19">
      <c r="B55" s="750">
        <f t="shared" si="9"/>
        <v>2037</v>
      </c>
      <c r="C55" s="751">
        <f t="shared" si="10"/>
        <v>0</v>
      </c>
      <c r="D55" s="752">
        <f t="shared" si="10"/>
        <v>1</v>
      </c>
      <c r="E55" s="752">
        <f t="shared" si="10"/>
        <v>0</v>
      </c>
      <c r="F55" s="752">
        <f t="shared" si="10"/>
        <v>0</v>
      </c>
      <c r="G55" s="752">
        <f t="shared" si="10"/>
        <v>0</v>
      </c>
      <c r="H55" s="753">
        <f t="shared" si="4"/>
        <v>1</v>
      </c>
      <c r="I55" s="751">
        <f t="shared" si="11"/>
        <v>0.2</v>
      </c>
      <c r="J55" s="752">
        <f t="shared" si="11"/>
        <v>0.3</v>
      </c>
      <c r="K55" s="752">
        <f t="shared" si="11"/>
        <v>0.25</v>
      </c>
      <c r="L55" s="752">
        <f t="shared" si="11"/>
        <v>0.05</v>
      </c>
      <c r="M55" s="752">
        <f t="shared" si="11"/>
        <v>0.2</v>
      </c>
      <c r="N55" s="753">
        <f t="shared" si="6"/>
        <v>1</v>
      </c>
      <c r="O55" s="754"/>
      <c r="R55" s="748">
        <f t="shared" si="7"/>
        <v>0.8</v>
      </c>
      <c r="S55" s="749">
        <f t="shared" si="8"/>
        <v>0.71500000000000008</v>
      </c>
    </row>
    <row r="56" spans="2:19">
      <c r="B56" s="750">
        <f t="shared" si="9"/>
        <v>2038</v>
      </c>
      <c r="C56" s="751">
        <f t="shared" si="10"/>
        <v>0</v>
      </c>
      <c r="D56" s="752">
        <f t="shared" si="10"/>
        <v>1</v>
      </c>
      <c r="E56" s="752">
        <f t="shared" si="10"/>
        <v>0</v>
      </c>
      <c r="F56" s="752">
        <f t="shared" si="10"/>
        <v>0</v>
      </c>
      <c r="G56" s="752">
        <f t="shared" si="10"/>
        <v>0</v>
      </c>
      <c r="H56" s="753">
        <f t="shared" si="4"/>
        <v>1</v>
      </c>
      <c r="I56" s="751">
        <f t="shared" si="11"/>
        <v>0.2</v>
      </c>
      <c r="J56" s="752">
        <f t="shared" si="11"/>
        <v>0.3</v>
      </c>
      <c r="K56" s="752">
        <f t="shared" si="11"/>
        <v>0.25</v>
      </c>
      <c r="L56" s="752">
        <f t="shared" si="11"/>
        <v>0.05</v>
      </c>
      <c r="M56" s="752">
        <f t="shared" si="11"/>
        <v>0.2</v>
      </c>
      <c r="N56" s="753">
        <f t="shared" si="6"/>
        <v>1</v>
      </c>
      <c r="O56" s="754"/>
      <c r="R56" s="748">
        <f t="shared" si="7"/>
        <v>0.8</v>
      </c>
      <c r="S56" s="749">
        <f t="shared" si="8"/>
        <v>0.71500000000000008</v>
      </c>
    </row>
    <row r="57" spans="2:19">
      <c r="B57" s="750">
        <f t="shared" si="9"/>
        <v>2039</v>
      </c>
      <c r="C57" s="751">
        <f t="shared" si="10"/>
        <v>0</v>
      </c>
      <c r="D57" s="752">
        <f t="shared" si="10"/>
        <v>1</v>
      </c>
      <c r="E57" s="752">
        <f t="shared" si="10"/>
        <v>0</v>
      </c>
      <c r="F57" s="752">
        <f t="shared" si="10"/>
        <v>0</v>
      </c>
      <c r="G57" s="752">
        <f t="shared" si="10"/>
        <v>0</v>
      </c>
      <c r="H57" s="753">
        <f t="shared" si="4"/>
        <v>1</v>
      </c>
      <c r="I57" s="751">
        <f t="shared" si="11"/>
        <v>0.2</v>
      </c>
      <c r="J57" s="752">
        <f t="shared" si="11"/>
        <v>0.3</v>
      </c>
      <c r="K57" s="752">
        <f t="shared" si="11"/>
        <v>0.25</v>
      </c>
      <c r="L57" s="752">
        <f t="shared" si="11"/>
        <v>0.05</v>
      </c>
      <c r="M57" s="752">
        <f t="shared" si="11"/>
        <v>0.2</v>
      </c>
      <c r="N57" s="753">
        <f t="shared" si="6"/>
        <v>1</v>
      </c>
      <c r="O57" s="754"/>
      <c r="R57" s="748">
        <f t="shared" si="7"/>
        <v>0.8</v>
      </c>
      <c r="S57" s="749">
        <f t="shared" si="8"/>
        <v>0.71500000000000008</v>
      </c>
    </row>
    <row r="58" spans="2:19">
      <c r="B58" s="750">
        <f t="shared" si="9"/>
        <v>2040</v>
      </c>
      <c r="C58" s="751">
        <f t="shared" si="10"/>
        <v>0</v>
      </c>
      <c r="D58" s="752">
        <f t="shared" si="10"/>
        <v>1</v>
      </c>
      <c r="E58" s="752">
        <f t="shared" si="10"/>
        <v>0</v>
      </c>
      <c r="F58" s="752">
        <f t="shared" si="10"/>
        <v>0</v>
      </c>
      <c r="G58" s="752">
        <f t="shared" si="10"/>
        <v>0</v>
      </c>
      <c r="H58" s="753">
        <f t="shared" si="4"/>
        <v>1</v>
      </c>
      <c r="I58" s="751">
        <f t="shared" si="11"/>
        <v>0.2</v>
      </c>
      <c r="J58" s="752">
        <f t="shared" si="11"/>
        <v>0.3</v>
      </c>
      <c r="K58" s="752">
        <f t="shared" si="11"/>
        <v>0.25</v>
      </c>
      <c r="L58" s="752">
        <f t="shared" si="11"/>
        <v>0.05</v>
      </c>
      <c r="M58" s="752">
        <f t="shared" si="11"/>
        <v>0.2</v>
      </c>
      <c r="N58" s="753">
        <f t="shared" si="6"/>
        <v>1</v>
      </c>
      <c r="O58" s="754"/>
      <c r="R58" s="748">
        <f t="shared" si="7"/>
        <v>0.8</v>
      </c>
      <c r="S58" s="749">
        <f t="shared" si="8"/>
        <v>0.71500000000000008</v>
      </c>
    </row>
    <row r="59" spans="2:19">
      <c r="B59" s="750">
        <f t="shared" si="9"/>
        <v>2041</v>
      </c>
      <c r="C59" s="751">
        <f t="shared" si="10"/>
        <v>0</v>
      </c>
      <c r="D59" s="752">
        <f t="shared" si="10"/>
        <v>1</v>
      </c>
      <c r="E59" s="752">
        <f t="shared" si="10"/>
        <v>0</v>
      </c>
      <c r="F59" s="752">
        <f t="shared" si="10"/>
        <v>0</v>
      </c>
      <c r="G59" s="752">
        <f t="shared" si="10"/>
        <v>0</v>
      </c>
      <c r="H59" s="753">
        <f t="shared" si="4"/>
        <v>1</v>
      </c>
      <c r="I59" s="751">
        <f t="shared" si="11"/>
        <v>0.2</v>
      </c>
      <c r="J59" s="752">
        <f t="shared" si="11"/>
        <v>0.3</v>
      </c>
      <c r="K59" s="752">
        <f t="shared" si="11"/>
        <v>0.25</v>
      </c>
      <c r="L59" s="752">
        <f t="shared" si="11"/>
        <v>0.05</v>
      </c>
      <c r="M59" s="752">
        <f t="shared" si="11"/>
        <v>0.2</v>
      </c>
      <c r="N59" s="753">
        <f t="shared" si="6"/>
        <v>1</v>
      </c>
      <c r="O59" s="754"/>
      <c r="R59" s="748">
        <f t="shared" si="7"/>
        <v>0.8</v>
      </c>
      <c r="S59" s="749">
        <f t="shared" si="8"/>
        <v>0.71500000000000008</v>
      </c>
    </row>
    <row r="60" spans="2:19">
      <c r="B60" s="750">
        <f t="shared" si="9"/>
        <v>2042</v>
      </c>
      <c r="C60" s="751">
        <f t="shared" si="10"/>
        <v>0</v>
      </c>
      <c r="D60" s="752">
        <f t="shared" si="10"/>
        <v>1</v>
      </c>
      <c r="E60" s="752">
        <f t="shared" si="10"/>
        <v>0</v>
      </c>
      <c r="F60" s="752">
        <f t="shared" si="10"/>
        <v>0</v>
      </c>
      <c r="G60" s="752">
        <f t="shared" si="10"/>
        <v>0</v>
      </c>
      <c r="H60" s="753">
        <f t="shared" si="4"/>
        <v>1</v>
      </c>
      <c r="I60" s="751">
        <f t="shared" si="11"/>
        <v>0.2</v>
      </c>
      <c r="J60" s="752">
        <f t="shared" si="11"/>
        <v>0.3</v>
      </c>
      <c r="K60" s="752">
        <f t="shared" si="11"/>
        <v>0.25</v>
      </c>
      <c r="L60" s="752">
        <f t="shared" si="11"/>
        <v>0.05</v>
      </c>
      <c r="M60" s="752">
        <f t="shared" si="11"/>
        <v>0.2</v>
      </c>
      <c r="N60" s="753">
        <f t="shared" si="6"/>
        <v>1</v>
      </c>
      <c r="O60" s="754"/>
      <c r="R60" s="748">
        <f t="shared" si="7"/>
        <v>0.8</v>
      </c>
      <c r="S60" s="749">
        <f t="shared" si="8"/>
        <v>0.71500000000000008</v>
      </c>
    </row>
    <row r="61" spans="2:19">
      <c r="B61" s="750">
        <f t="shared" si="9"/>
        <v>2043</v>
      </c>
      <c r="C61" s="751">
        <f t="shared" si="10"/>
        <v>0</v>
      </c>
      <c r="D61" s="752">
        <f t="shared" si="10"/>
        <v>1</v>
      </c>
      <c r="E61" s="752">
        <f t="shared" si="10"/>
        <v>0</v>
      </c>
      <c r="F61" s="752">
        <f t="shared" si="10"/>
        <v>0</v>
      </c>
      <c r="G61" s="752">
        <f t="shared" si="10"/>
        <v>0</v>
      </c>
      <c r="H61" s="753">
        <f t="shared" si="4"/>
        <v>1</v>
      </c>
      <c r="I61" s="751">
        <f t="shared" si="11"/>
        <v>0.2</v>
      </c>
      <c r="J61" s="752">
        <f t="shared" si="11"/>
        <v>0.3</v>
      </c>
      <c r="K61" s="752">
        <f t="shared" si="11"/>
        <v>0.25</v>
      </c>
      <c r="L61" s="752">
        <f t="shared" si="11"/>
        <v>0.05</v>
      </c>
      <c r="M61" s="752">
        <f t="shared" si="11"/>
        <v>0.2</v>
      </c>
      <c r="N61" s="753">
        <f t="shared" si="6"/>
        <v>1</v>
      </c>
      <c r="O61" s="754"/>
      <c r="R61" s="748">
        <f t="shared" si="7"/>
        <v>0.8</v>
      </c>
      <c r="S61" s="749">
        <f t="shared" si="8"/>
        <v>0.71500000000000008</v>
      </c>
    </row>
    <row r="62" spans="2:19">
      <c r="B62" s="750">
        <f t="shared" si="9"/>
        <v>2044</v>
      </c>
      <c r="C62" s="751">
        <f t="shared" si="10"/>
        <v>0</v>
      </c>
      <c r="D62" s="752">
        <f t="shared" si="10"/>
        <v>1</v>
      </c>
      <c r="E62" s="752">
        <f t="shared" si="10"/>
        <v>0</v>
      </c>
      <c r="F62" s="752">
        <f t="shared" si="10"/>
        <v>0</v>
      </c>
      <c r="G62" s="752">
        <f t="shared" si="10"/>
        <v>0</v>
      </c>
      <c r="H62" s="753">
        <f t="shared" si="4"/>
        <v>1</v>
      </c>
      <c r="I62" s="751">
        <f t="shared" si="11"/>
        <v>0.2</v>
      </c>
      <c r="J62" s="752">
        <f t="shared" si="11"/>
        <v>0.3</v>
      </c>
      <c r="K62" s="752">
        <f t="shared" si="11"/>
        <v>0.25</v>
      </c>
      <c r="L62" s="752">
        <f t="shared" si="11"/>
        <v>0.05</v>
      </c>
      <c r="M62" s="752">
        <f t="shared" si="11"/>
        <v>0.2</v>
      </c>
      <c r="N62" s="753">
        <f t="shared" si="6"/>
        <v>1</v>
      </c>
      <c r="O62" s="754"/>
      <c r="R62" s="748">
        <f t="shared" si="7"/>
        <v>0.8</v>
      </c>
      <c r="S62" s="749">
        <f t="shared" si="8"/>
        <v>0.71500000000000008</v>
      </c>
    </row>
    <row r="63" spans="2:19">
      <c r="B63" s="750">
        <f t="shared" si="9"/>
        <v>2045</v>
      </c>
      <c r="C63" s="751">
        <f t="shared" si="10"/>
        <v>0</v>
      </c>
      <c r="D63" s="752">
        <f t="shared" si="10"/>
        <v>1</v>
      </c>
      <c r="E63" s="752">
        <f t="shared" si="10"/>
        <v>0</v>
      </c>
      <c r="F63" s="752">
        <f t="shared" si="10"/>
        <v>0</v>
      </c>
      <c r="G63" s="752">
        <f t="shared" si="10"/>
        <v>0</v>
      </c>
      <c r="H63" s="753">
        <f t="shared" si="4"/>
        <v>1</v>
      </c>
      <c r="I63" s="751">
        <f t="shared" si="11"/>
        <v>0.2</v>
      </c>
      <c r="J63" s="752">
        <f t="shared" si="11"/>
        <v>0.3</v>
      </c>
      <c r="K63" s="752">
        <f t="shared" si="11"/>
        <v>0.25</v>
      </c>
      <c r="L63" s="752">
        <f t="shared" si="11"/>
        <v>0.05</v>
      </c>
      <c r="M63" s="752">
        <f t="shared" si="11"/>
        <v>0.2</v>
      </c>
      <c r="N63" s="753">
        <f t="shared" si="6"/>
        <v>1</v>
      </c>
      <c r="O63" s="754"/>
      <c r="R63" s="748">
        <f t="shared" si="7"/>
        <v>0.8</v>
      </c>
      <c r="S63" s="749">
        <f t="shared" si="8"/>
        <v>0.71500000000000008</v>
      </c>
    </row>
    <row r="64" spans="2:19">
      <c r="B64" s="750">
        <f t="shared" si="9"/>
        <v>2046</v>
      </c>
      <c r="C64" s="751">
        <f t="shared" si="10"/>
        <v>0</v>
      </c>
      <c r="D64" s="752">
        <f t="shared" si="10"/>
        <v>1</v>
      </c>
      <c r="E64" s="752">
        <f t="shared" si="10"/>
        <v>0</v>
      </c>
      <c r="F64" s="752">
        <f t="shared" si="10"/>
        <v>0</v>
      </c>
      <c r="G64" s="752">
        <f t="shared" si="10"/>
        <v>0</v>
      </c>
      <c r="H64" s="753">
        <f t="shared" si="4"/>
        <v>1</v>
      </c>
      <c r="I64" s="751">
        <f t="shared" si="11"/>
        <v>0.2</v>
      </c>
      <c r="J64" s="752">
        <f t="shared" si="11"/>
        <v>0.3</v>
      </c>
      <c r="K64" s="752">
        <f t="shared" si="11"/>
        <v>0.25</v>
      </c>
      <c r="L64" s="752">
        <f t="shared" si="11"/>
        <v>0.05</v>
      </c>
      <c r="M64" s="752">
        <f t="shared" si="11"/>
        <v>0.2</v>
      </c>
      <c r="N64" s="753">
        <f t="shared" si="6"/>
        <v>1</v>
      </c>
      <c r="O64" s="754"/>
      <c r="R64" s="748">
        <f t="shared" si="7"/>
        <v>0.8</v>
      </c>
      <c r="S64" s="749">
        <f t="shared" si="8"/>
        <v>0.71500000000000008</v>
      </c>
    </row>
    <row r="65" spans="2:19">
      <c r="B65" s="750">
        <f t="shared" si="9"/>
        <v>2047</v>
      </c>
      <c r="C65" s="751">
        <f t="shared" si="10"/>
        <v>0</v>
      </c>
      <c r="D65" s="752">
        <f t="shared" si="10"/>
        <v>1</v>
      </c>
      <c r="E65" s="752">
        <f t="shared" si="10"/>
        <v>0</v>
      </c>
      <c r="F65" s="752">
        <f t="shared" si="10"/>
        <v>0</v>
      </c>
      <c r="G65" s="752">
        <f t="shared" si="10"/>
        <v>0</v>
      </c>
      <c r="H65" s="753">
        <f t="shared" si="4"/>
        <v>1</v>
      </c>
      <c r="I65" s="751">
        <f t="shared" si="11"/>
        <v>0.2</v>
      </c>
      <c r="J65" s="752">
        <f t="shared" si="11"/>
        <v>0.3</v>
      </c>
      <c r="K65" s="752">
        <f t="shared" si="11"/>
        <v>0.25</v>
      </c>
      <c r="L65" s="752">
        <f t="shared" si="11"/>
        <v>0.05</v>
      </c>
      <c r="M65" s="752">
        <f t="shared" si="11"/>
        <v>0.2</v>
      </c>
      <c r="N65" s="753">
        <f t="shared" si="6"/>
        <v>1</v>
      </c>
      <c r="O65" s="754"/>
      <c r="R65" s="748">
        <f t="shared" si="7"/>
        <v>0.8</v>
      </c>
      <c r="S65" s="749">
        <f t="shared" si="8"/>
        <v>0.71500000000000008</v>
      </c>
    </row>
    <row r="66" spans="2:19">
      <c r="B66" s="750">
        <f t="shared" si="9"/>
        <v>2048</v>
      </c>
      <c r="C66" s="751">
        <f t="shared" si="10"/>
        <v>0</v>
      </c>
      <c r="D66" s="752">
        <f t="shared" si="10"/>
        <v>1</v>
      </c>
      <c r="E66" s="752">
        <f t="shared" si="10"/>
        <v>0</v>
      </c>
      <c r="F66" s="752">
        <f t="shared" si="10"/>
        <v>0</v>
      </c>
      <c r="G66" s="752">
        <f t="shared" si="10"/>
        <v>0</v>
      </c>
      <c r="H66" s="753">
        <f t="shared" si="4"/>
        <v>1</v>
      </c>
      <c r="I66" s="751">
        <f t="shared" si="11"/>
        <v>0.2</v>
      </c>
      <c r="J66" s="752">
        <f t="shared" si="11"/>
        <v>0.3</v>
      </c>
      <c r="K66" s="752">
        <f t="shared" si="11"/>
        <v>0.25</v>
      </c>
      <c r="L66" s="752">
        <f t="shared" si="11"/>
        <v>0.05</v>
      </c>
      <c r="M66" s="752">
        <f t="shared" si="11"/>
        <v>0.2</v>
      </c>
      <c r="N66" s="753">
        <f t="shared" si="6"/>
        <v>1</v>
      </c>
      <c r="O66" s="754"/>
      <c r="R66" s="748">
        <f t="shared" si="7"/>
        <v>0.8</v>
      </c>
      <c r="S66" s="749">
        <f t="shared" si="8"/>
        <v>0.71500000000000008</v>
      </c>
    </row>
    <row r="67" spans="2:19">
      <c r="B67" s="750">
        <f t="shared" si="9"/>
        <v>2049</v>
      </c>
      <c r="C67" s="751">
        <f t="shared" si="10"/>
        <v>0</v>
      </c>
      <c r="D67" s="752">
        <f t="shared" si="10"/>
        <v>1</v>
      </c>
      <c r="E67" s="752">
        <f t="shared" si="10"/>
        <v>0</v>
      </c>
      <c r="F67" s="752">
        <f t="shared" si="10"/>
        <v>0</v>
      </c>
      <c r="G67" s="752">
        <f t="shared" si="10"/>
        <v>0</v>
      </c>
      <c r="H67" s="753">
        <f t="shared" si="4"/>
        <v>1</v>
      </c>
      <c r="I67" s="751">
        <f t="shared" si="11"/>
        <v>0.2</v>
      </c>
      <c r="J67" s="752">
        <f t="shared" si="11"/>
        <v>0.3</v>
      </c>
      <c r="K67" s="752">
        <f t="shared" si="11"/>
        <v>0.25</v>
      </c>
      <c r="L67" s="752">
        <f t="shared" si="11"/>
        <v>0.05</v>
      </c>
      <c r="M67" s="752">
        <f t="shared" si="11"/>
        <v>0.2</v>
      </c>
      <c r="N67" s="753">
        <f t="shared" si="6"/>
        <v>1</v>
      </c>
      <c r="O67" s="754"/>
      <c r="R67" s="748">
        <f t="shared" si="7"/>
        <v>0.8</v>
      </c>
      <c r="S67" s="749">
        <f t="shared" si="8"/>
        <v>0.71500000000000008</v>
      </c>
    </row>
    <row r="68" spans="2:19">
      <c r="B68" s="750">
        <f t="shared" si="9"/>
        <v>2050</v>
      </c>
      <c r="C68" s="751">
        <f t="shared" si="10"/>
        <v>0</v>
      </c>
      <c r="D68" s="752">
        <f t="shared" si="10"/>
        <v>1</v>
      </c>
      <c r="E68" s="752">
        <f t="shared" si="10"/>
        <v>0</v>
      </c>
      <c r="F68" s="752">
        <f t="shared" si="10"/>
        <v>0</v>
      </c>
      <c r="G68" s="752">
        <f t="shared" si="10"/>
        <v>0</v>
      </c>
      <c r="H68" s="753">
        <f t="shared" si="4"/>
        <v>1</v>
      </c>
      <c r="I68" s="751">
        <f t="shared" si="11"/>
        <v>0.2</v>
      </c>
      <c r="J68" s="752">
        <f t="shared" si="11"/>
        <v>0.3</v>
      </c>
      <c r="K68" s="752">
        <f t="shared" si="11"/>
        <v>0.25</v>
      </c>
      <c r="L68" s="752">
        <f t="shared" si="11"/>
        <v>0.05</v>
      </c>
      <c r="M68" s="752">
        <f t="shared" si="11"/>
        <v>0.2</v>
      </c>
      <c r="N68" s="753">
        <f t="shared" si="6"/>
        <v>1</v>
      </c>
      <c r="O68" s="754"/>
      <c r="R68" s="748">
        <f t="shared" si="7"/>
        <v>0.8</v>
      </c>
      <c r="S68" s="749">
        <f t="shared" si="8"/>
        <v>0.71500000000000008</v>
      </c>
    </row>
    <row r="69" spans="2:19">
      <c r="B69" s="750">
        <f t="shared" si="9"/>
        <v>2051</v>
      </c>
      <c r="C69" s="751">
        <f t="shared" si="10"/>
        <v>0</v>
      </c>
      <c r="D69" s="752">
        <f t="shared" si="10"/>
        <v>1</v>
      </c>
      <c r="E69" s="752">
        <f t="shared" si="10"/>
        <v>0</v>
      </c>
      <c r="F69" s="752">
        <f t="shared" si="10"/>
        <v>0</v>
      </c>
      <c r="G69" s="752">
        <f t="shared" si="10"/>
        <v>0</v>
      </c>
      <c r="H69" s="753">
        <f t="shared" si="4"/>
        <v>1</v>
      </c>
      <c r="I69" s="751">
        <f t="shared" si="11"/>
        <v>0.2</v>
      </c>
      <c r="J69" s="752">
        <f t="shared" si="11"/>
        <v>0.3</v>
      </c>
      <c r="K69" s="752">
        <f t="shared" si="11"/>
        <v>0.25</v>
      </c>
      <c r="L69" s="752">
        <f t="shared" si="11"/>
        <v>0.05</v>
      </c>
      <c r="M69" s="752">
        <f t="shared" si="11"/>
        <v>0.2</v>
      </c>
      <c r="N69" s="753">
        <f t="shared" si="6"/>
        <v>1</v>
      </c>
      <c r="O69" s="754"/>
      <c r="R69" s="748">
        <f t="shared" si="7"/>
        <v>0.8</v>
      </c>
      <c r="S69" s="749">
        <f t="shared" si="8"/>
        <v>0.71500000000000008</v>
      </c>
    </row>
    <row r="70" spans="2:19">
      <c r="B70" s="750">
        <f t="shared" si="9"/>
        <v>2052</v>
      </c>
      <c r="C70" s="751">
        <f t="shared" si="10"/>
        <v>0</v>
      </c>
      <c r="D70" s="752">
        <f t="shared" si="10"/>
        <v>1</v>
      </c>
      <c r="E70" s="752">
        <f t="shared" si="10"/>
        <v>0</v>
      </c>
      <c r="F70" s="752">
        <f t="shared" si="10"/>
        <v>0</v>
      </c>
      <c r="G70" s="752">
        <f t="shared" si="10"/>
        <v>0</v>
      </c>
      <c r="H70" s="753">
        <f t="shared" si="4"/>
        <v>1</v>
      </c>
      <c r="I70" s="751">
        <f t="shared" si="11"/>
        <v>0.2</v>
      </c>
      <c r="J70" s="752">
        <f t="shared" si="11"/>
        <v>0.3</v>
      </c>
      <c r="K70" s="752">
        <f t="shared" si="11"/>
        <v>0.25</v>
      </c>
      <c r="L70" s="752">
        <f t="shared" si="11"/>
        <v>0.05</v>
      </c>
      <c r="M70" s="752">
        <f t="shared" si="11"/>
        <v>0.2</v>
      </c>
      <c r="N70" s="753">
        <f t="shared" si="6"/>
        <v>1</v>
      </c>
      <c r="O70" s="754"/>
      <c r="R70" s="748">
        <f t="shared" si="7"/>
        <v>0.8</v>
      </c>
      <c r="S70" s="749">
        <f t="shared" si="8"/>
        <v>0.71500000000000008</v>
      </c>
    </row>
    <row r="71" spans="2:19">
      <c r="B71" s="750">
        <f t="shared" si="9"/>
        <v>2053</v>
      </c>
      <c r="C71" s="751">
        <f t="shared" si="10"/>
        <v>0</v>
      </c>
      <c r="D71" s="752">
        <f t="shared" si="10"/>
        <v>1</v>
      </c>
      <c r="E71" s="752">
        <f t="shared" si="10"/>
        <v>0</v>
      </c>
      <c r="F71" s="752">
        <f t="shared" si="10"/>
        <v>0</v>
      </c>
      <c r="G71" s="752">
        <f t="shared" si="10"/>
        <v>0</v>
      </c>
      <c r="H71" s="753">
        <f t="shared" si="4"/>
        <v>1</v>
      </c>
      <c r="I71" s="751">
        <f t="shared" si="11"/>
        <v>0.2</v>
      </c>
      <c r="J71" s="752">
        <f t="shared" si="11"/>
        <v>0.3</v>
      </c>
      <c r="K71" s="752">
        <f t="shared" si="11"/>
        <v>0.25</v>
      </c>
      <c r="L71" s="752">
        <f t="shared" si="11"/>
        <v>0.05</v>
      </c>
      <c r="M71" s="752">
        <f t="shared" si="11"/>
        <v>0.2</v>
      </c>
      <c r="N71" s="753">
        <f t="shared" si="6"/>
        <v>1</v>
      </c>
      <c r="O71" s="754"/>
      <c r="R71" s="748">
        <f t="shared" si="7"/>
        <v>0.8</v>
      </c>
      <c r="S71" s="749">
        <f t="shared" si="8"/>
        <v>0.71500000000000008</v>
      </c>
    </row>
    <row r="72" spans="2:19">
      <c r="B72" s="750">
        <f t="shared" si="9"/>
        <v>2054</v>
      </c>
      <c r="C72" s="751">
        <f t="shared" si="10"/>
        <v>0</v>
      </c>
      <c r="D72" s="752">
        <f t="shared" si="10"/>
        <v>1</v>
      </c>
      <c r="E72" s="752">
        <f t="shared" si="10"/>
        <v>0</v>
      </c>
      <c r="F72" s="752">
        <f t="shared" si="10"/>
        <v>0</v>
      </c>
      <c r="G72" s="752">
        <f t="shared" si="10"/>
        <v>0</v>
      </c>
      <c r="H72" s="753">
        <f t="shared" si="4"/>
        <v>1</v>
      </c>
      <c r="I72" s="751">
        <f t="shared" si="11"/>
        <v>0.2</v>
      </c>
      <c r="J72" s="752">
        <f t="shared" si="11"/>
        <v>0.3</v>
      </c>
      <c r="K72" s="752">
        <f t="shared" si="11"/>
        <v>0.25</v>
      </c>
      <c r="L72" s="752">
        <f t="shared" si="11"/>
        <v>0.05</v>
      </c>
      <c r="M72" s="752">
        <f t="shared" si="11"/>
        <v>0.2</v>
      </c>
      <c r="N72" s="753">
        <f t="shared" si="6"/>
        <v>1</v>
      </c>
      <c r="O72" s="754"/>
      <c r="R72" s="748">
        <f t="shared" si="7"/>
        <v>0.8</v>
      </c>
      <c r="S72" s="749">
        <f t="shared" si="8"/>
        <v>0.71500000000000008</v>
      </c>
    </row>
    <row r="73" spans="2:19">
      <c r="B73" s="750">
        <f t="shared" si="9"/>
        <v>2055</v>
      </c>
      <c r="C73" s="751">
        <f t="shared" si="10"/>
        <v>0</v>
      </c>
      <c r="D73" s="752">
        <f t="shared" si="10"/>
        <v>1</v>
      </c>
      <c r="E73" s="752">
        <f t="shared" si="10"/>
        <v>0</v>
      </c>
      <c r="F73" s="752">
        <f t="shared" si="10"/>
        <v>0</v>
      </c>
      <c r="G73" s="752">
        <f t="shared" si="10"/>
        <v>0</v>
      </c>
      <c r="H73" s="753">
        <f t="shared" si="4"/>
        <v>1</v>
      </c>
      <c r="I73" s="751">
        <f t="shared" si="11"/>
        <v>0.2</v>
      </c>
      <c r="J73" s="752">
        <f t="shared" si="11"/>
        <v>0.3</v>
      </c>
      <c r="K73" s="752">
        <f t="shared" si="11"/>
        <v>0.25</v>
      </c>
      <c r="L73" s="752">
        <f t="shared" si="11"/>
        <v>0.05</v>
      </c>
      <c r="M73" s="752">
        <f t="shared" si="11"/>
        <v>0.2</v>
      </c>
      <c r="N73" s="753">
        <f t="shared" si="6"/>
        <v>1</v>
      </c>
      <c r="O73" s="754"/>
      <c r="R73" s="748">
        <f t="shared" si="7"/>
        <v>0.8</v>
      </c>
      <c r="S73" s="749">
        <f t="shared" si="8"/>
        <v>0.71500000000000008</v>
      </c>
    </row>
    <row r="74" spans="2:19">
      <c r="B74" s="750">
        <f t="shared" si="9"/>
        <v>2056</v>
      </c>
      <c r="C74" s="751">
        <f t="shared" si="10"/>
        <v>0</v>
      </c>
      <c r="D74" s="752">
        <f t="shared" si="10"/>
        <v>1</v>
      </c>
      <c r="E74" s="752">
        <f t="shared" si="10"/>
        <v>0</v>
      </c>
      <c r="F74" s="752">
        <f t="shared" si="10"/>
        <v>0</v>
      </c>
      <c r="G74" s="752">
        <f t="shared" si="10"/>
        <v>0</v>
      </c>
      <c r="H74" s="753">
        <f t="shared" si="4"/>
        <v>1</v>
      </c>
      <c r="I74" s="751">
        <f t="shared" si="11"/>
        <v>0.2</v>
      </c>
      <c r="J74" s="752">
        <f t="shared" si="11"/>
        <v>0.3</v>
      </c>
      <c r="K74" s="752">
        <f t="shared" si="11"/>
        <v>0.25</v>
      </c>
      <c r="L74" s="752">
        <f t="shared" si="11"/>
        <v>0.05</v>
      </c>
      <c r="M74" s="752">
        <f t="shared" si="11"/>
        <v>0.2</v>
      </c>
      <c r="N74" s="753">
        <f t="shared" si="6"/>
        <v>1</v>
      </c>
      <c r="O74" s="754"/>
      <c r="R74" s="748">
        <f t="shared" si="7"/>
        <v>0.8</v>
      </c>
      <c r="S74" s="749">
        <f t="shared" si="8"/>
        <v>0.71500000000000008</v>
      </c>
    </row>
    <row r="75" spans="2:19">
      <c r="B75" s="750">
        <f t="shared" si="9"/>
        <v>2057</v>
      </c>
      <c r="C75" s="751">
        <f t="shared" si="10"/>
        <v>0</v>
      </c>
      <c r="D75" s="752">
        <f t="shared" si="10"/>
        <v>1</v>
      </c>
      <c r="E75" s="752">
        <f t="shared" si="10"/>
        <v>0</v>
      </c>
      <c r="F75" s="752">
        <f t="shared" si="10"/>
        <v>0</v>
      </c>
      <c r="G75" s="752">
        <f t="shared" si="10"/>
        <v>0</v>
      </c>
      <c r="H75" s="753">
        <f t="shared" si="4"/>
        <v>1</v>
      </c>
      <c r="I75" s="751">
        <f t="shared" si="11"/>
        <v>0.2</v>
      </c>
      <c r="J75" s="752">
        <f t="shared" si="11"/>
        <v>0.3</v>
      </c>
      <c r="K75" s="752">
        <f t="shared" si="11"/>
        <v>0.25</v>
      </c>
      <c r="L75" s="752">
        <f t="shared" si="11"/>
        <v>0.05</v>
      </c>
      <c r="M75" s="752">
        <f t="shared" si="11"/>
        <v>0.2</v>
      </c>
      <c r="N75" s="753">
        <f t="shared" si="6"/>
        <v>1</v>
      </c>
      <c r="O75" s="754"/>
      <c r="R75" s="748">
        <f t="shared" si="7"/>
        <v>0.8</v>
      </c>
      <c r="S75" s="749">
        <f t="shared" si="8"/>
        <v>0.71500000000000008</v>
      </c>
    </row>
    <row r="76" spans="2:19">
      <c r="B76" s="750">
        <f t="shared" si="9"/>
        <v>2058</v>
      </c>
      <c r="C76" s="751">
        <f t="shared" si="10"/>
        <v>0</v>
      </c>
      <c r="D76" s="752">
        <f t="shared" si="10"/>
        <v>1</v>
      </c>
      <c r="E76" s="752">
        <f t="shared" si="10"/>
        <v>0</v>
      </c>
      <c r="F76" s="752">
        <f t="shared" si="10"/>
        <v>0</v>
      </c>
      <c r="G76" s="752">
        <f t="shared" si="10"/>
        <v>0</v>
      </c>
      <c r="H76" s="753">
        <f t="shared" si="4"/>
        <v>1</v>
      </c>
      <c r="I76" s="751">
        <f t="shared" si="11"/>
        <v>0.2</v>
      </c>
      <c r="J76" s="752">
        <f t="shared" si="11"/>
        <v>0.3</v>
      </c>
      <c r="K76" s="752">
        <f t="shared" si="11"/>
        <v>0.25</v>
      </c>
      <c r="L76" s="752">
        <f t="shared" si="11"/>
        <v>0.05</v>
      </c>
      <c r="M76" s="752">
        <f t="shared" si="11"/>
        <v>0.2</v>
      </c>
      <c r="N76" s="753">
        <f t="shared" si="6"/>
        <v>1</v>
      </c>
      <c r="O76" s="754"/>
      <c r="R76" s="748">
        <f t="shared" si="7"/>
        <v>0.8</v>
      </c>
      <c r="S76" s="749">
        <f t="shared" si="8"/>
        <v>0.71500000000000008</v>
      </c>
    </row>
    <row r="77" spans="2:19">
      <c r="B77" s="750">
        <f t="shared" si="9"/>
        <v>2059</v>
      </c>
      <c r="C77" s="751">
        <f t="shared" si="10"/>
        <v>0</v>
      </c>
      <c r="D77" s="752">
        <f t="shared" si="10"/>
        <v>1</v>
      </c>
      <c r="E77" s="752">
        <f t="shared" si="10"/>
        <v>0</v>
      </c>
      <c r="F77" s="752">
        <f t="shared" si="10"/>
        <v>0</v>
      </c>
      <c r="G77" s="752">
        <f t="shared" si="10"/>
        <v>0</v>
      </c>
      <c r="H77" s="753">
        <f t="shared" si="4"/>
        <v>1</v>
      </c>
      <c r="I77" s="751">
        <f t="shared" si="11"/>
        <v>0.2</v>
      </c>
      <c r="J77" s="752">
        <f t="shared" si="11"/>
        <v>0.3</v>
      </c>
      <c r="K77" s="752">
        <f t="shared" si="11"/>
        <v>0.25</v>
      </c>
      <c r="L77" s="752">
        <f t="shared" si="11"/>
        <v>0.05</v>
      </c>
      <c r="M77" s="752">
        <f t="shared" si="11"/>
        <v>0.2</v>
      </c>
      <c r="N77" s="753">
        <f t="shared" si="6"/>
        <v>1</v>
      </c>
      <c r="O77" s="754"/>
      <c r="R77" s="748">
        <f t="shared" si="7"/>
        <v>0.8</v>
      </c>
      <c r="S77" s="749">
        <f t="shared" si="8"/>
        <v>0.71500000000000008</v>
      </c>
    </row>
    <row r="78" spans="2:19">
      <c r="B78" s="750">
        <f t="shared" si="9"/>
        <v>2060</v>
      </c>
      <c r="C78" s="751">
        <f t="shared" si="10"/>
        <v>0</v>
      </c>
      <c r="D78" s="752">
        <f t="shared" si="10"/>
        <v>1</v>
      </c>
      <c r="E78" s="752">
        <f t="shared" si="10"/>
        <v>0</v>
      </c>
      <c r="F78" s="752">
        <f t="shared" si="10"/>
        <v>0</v>
      </c>
      <c r="G78" s="752">
        <f t="shared" si="10"/>
        <v>0</v>
      </c>
      <c r="H78" s="753">
        <f t="shared" si="4"/>
        <v>1</v>
      </c>
      <c r="I78" s="751">
        <f t="shared" si="11"/>
        <v>0.2</v>
      </c>
      <c r="J78" s="752">
        <f t="shared" si="11"/>
        <v>0.3</v>
      </c>
      <c r="K78" s="752">
        <f t="shared" si="11"/>
        <v>0.25</v>
      </c>
      <c r="L78" s="752">
        <f t="shared" si="11"/>
        <v>0.05</v>
      </c>
      <c r="M78" s="752">
        <f t="shared" si="11"/>
        <v>0.2</v>
      </c>
      <c r="N78" s="753">
        <f t="shared" si="6"/>
        <v>1</v>
      </c>
      <c r="O78" s="754"/>
      <c r="R78" s="748">
        <f t="shared" si="7"/>
        <v>0.8</v>
      </c>
      <c r="S78" s="749">
        <f t="shared" si="8"/>
        <v>0.71500000000000008</v>
      </c>
    </row>
    <row r="79" spans="2:19">
      <c r="B79" s="750">
        <f t="shared" si="9"/>
        <v>2061</v>
      </c>
      <c r="C79" s="751">
        <f t="shared" si="10"/>
        <v>0</v>
      </c>
      <c r="D79" s="752">
        <f t="shared" si="10"/>
        <v>1</v>
      </c>
      <c r="E79" s="752">
        <f t="shared" si="10"/>
        <v>0</v>
      </c>
      <c r="F79" s="752">
        <f t="shared" si="10"/>
        <v>0</v>
      </c>
      <c r="G79" s="752">
        <f t="shared" si="10"/>
        <v>0</v>
      </c>
      <c r="H79" s="753">
        <f t="shared" si="4"/>
        <v>1</v>
      </c>
      <c r="I79" s="751">
        <f t="shared" si="11"/>
        <v>0.2</v>
      </c>
      <c r="J79" s="752">
        <f t="shared" si="11"/>
        <v>0.3</v>
      </c>
      <c r="K79" s="752">
        <f t="shared" si="11"/>
        <v>0.25</v>
      </c>
      <c r="L79" s="752">
        <f t="shared" si="11"/>
        <v>0.05</v>
      </c>
      <c r="M79" s="752">
        <f t="shared" si="11"/>
        <v>0.2</v>
      </c>
      <c r="N79" s="753">
        <f t="shared" si="6"/>
        <v>1</v>
      </c>
      <c r="O79" s="754"/>
      <c r="R79" s="748">
        <f t="shared" si="7"/>
        <v>0.8</v>
      </c>
      <c r="S79" s="749">
        <f t="shared" si="8"/>
        <v>0.71500000000000008</v>
      </c>
    </row>
    <row r="80" spans="2:19">
      <c r="B80" s="750">
        <f t="shared" si="9"/>
        <v>2062</v>
      </c>
      <c r="C80" s="751">
        <f t="shared" si="10"/>
        <v>0</v>
      </c>
      <c r="D80" s="752">
        <f t="shared" si="10"/>
        <v>1</v>
      </c>
      <c r="E80" s="752">
        <f t="shared" si="10"/>
        <v>0</v>
      </c>
      <c r="F80" s="752">
        <f t="shared" si="10"/>
        <v>0</v>
      </c>
      <c r="G80" s="752">
        <f t="shared" si="10"/>
        <v>0</v>
      </c>
      <c r="H80" s="753">
        <f t="shared" si="4"/>
        <v>1</v>
      </c>
      <c r="I80" s="751">
        <f t="shared" si="11"/>
        <v>0.2</v>
      </c>
      <c r="J80" s="752">
        <f t="shared" si="11"/>
        <v>0.3</v>
      </c>
      <c r="K80" s="752">
        <f t="shared" si="11"/>
        <v>0.25</v>
      </c>
      <c r="L80" s="752">
        <f t="shared" si="11"/>
        <v>0.05</v>
      </c>
      <c r="M80" s="752">
        <f t="shared" si="11"/>
        <v>0.2</v>
      </c>
      <c r="N80" s="753">
        <f t="shared" si="6"/>
        <v>1</v>
      </c>
      <c r="O80" s="754"/>
      <c r="R80" s="748">
        <f t="shared" si="7"/>
        <v>0.8</v>
      </c>
      <c r="S80" s="749">
        <f t="shared" si="8"/>
        <v>0.71500000000000008</v>
      </c>
    </row>
    <row r="81" spans="2:19">
      <c r="B81" s="750">
        <f t="shared" si="9"/>
        <v>2063</v>
      </c>
      <c r="C81" s="751">
        <f t="shared" si="10"/>
        <v>0</v>
      </c>
      <c r="D81" s="752">
        <f t="shared" si="10"/>
        <v>1</v>
      </c>
      <c r="E81" s="752">
        <f t="shared" si="10"/>
        <v>0</v>
      </c>
      <c r="F81" s="752">
        <f t="shared" si="10"/>
        <v>0</v>
      </c>
      <c r="G81" s="752">
        <f t="shared" si="10"/>
        <v>0</v>
      </c>
      <c r="H81" s="753">
        <f t="shared" si="4"/>
        <v>1</v>
      </c>
      <c r="I81" s="751">
        <f t="shared" si="11"/>
        <v>0.2</v>
      </c>
      <c r="J81" s="752">
        <f t="shared" si="11"/>
        <v>0.3</v>
      </c>
      <c r="K81" s="752">
        <f t="shared" si="11"/>
        <v>0.25</v>
      </c>
      <c r="L81" s="752">
        <f t="shared" si="11"/>
        <v>0.05</v>
      </c>
      <c r="M81" s="752">
        <f t="shared" si="11"/>
        <v>0.2</v>
      </c>
      <c r="N81" s="753">
        <f t="shared" si="6"/>
        <v>1</v>
      </c>
      <c r="O81" s="754"/>
      <c r="R81" s="748">
        <f t="shared" si="7"/>
        <v>0.8</v>
      </c>
      <c r="S81" s="749">
        <f t="shared" si="8"/>
        <v>0.71500000000000008</v>
      </c>
    </row>
    <row r="82" spans="2:19">
      <c r="B82" s="750">
        <f t="shared" si="9"/>
        <v>2064</v>
      </c>
      <c r="C82" s="751">
        <f t="shared" si="10"/>
        <v>0</v>
      </c>
      <c r="D82" s="752">
        <f t="shared" si="10"/>
        <v>1</v>
      </c>
      <c r="E82" s="752">
        <f t="shared" si="10"/>
        <v>0</v>
      </c>
      <c r="F82" s="752">
        <f t="shared" si="10"/>
        <v>0</v>
      </c>
      <c r="G82" s="752">
        <f t="shared" si="10"/>
        <v>0</v>
      </c>
      <c r="H82" s="753">
        <f t="shared" si="4"/>
        <v>1</v>
      </c>
      <c r="I82" s="751">
        <f t="shared" si="11"/>
        <v>0.2</v>
      </c>
      <c r="J82" s="752">
        <f t="shared" si="11"/>
        <v>0.3</v>
      </c>
      <c r="K82" s="752">
        <f t="shared" si="11"/>
        <v>0.25</v>
      </c>
      <c r="L82" s="752">
        <f t="shared" si="11"/>
        <v>0.05</v>
      </c>
      <c r="M82" s="752">
        <f t="shared" si="11"/>
        <v>0.2</v>
      </c>
      <c r="N82" s="753">
        <f t="shared" si="6"/>
        <v>1</v>
      </c>
      <c r="O82" s="754"/>
      <c r="R82" s="748">
        <f t="shared" si="7"/>
        <v>0.8</v>
      </c>
      <c r="S82" s="749">
        <f t="shared" si="8"/>
        <v>0.71500000000000008</v>
      </c>
    </row>
    <row r="83" spans="2:19">
      <c r="B83" s="750">
        <f t="shared" ref="B83:B98" si="12">B82+1</f>
        <v>2065</v>
      </c>
      <c r="C83" s="751">
        <f t="shared" si="10"/>
        <v>0</v>
      </c>
      <c r="D83" s="752">
        <f t="shared" si="10"/>
        <v>1</v>
      </c>
      <c r="E83" s="752">
        <f t="shared" si="10"/>
        <v>0</v>
      </c>
      <c r="F83" s="752">
        <f t="shared" si="10"/>
        <v>0</v>
      </c>
      <c r="G83" s="752">
        <f t="shared" si="10"/>
        <v>0</v>
      </c>
      <c r="H83" s="753">
        <f t="shared" ref="H83:H98" si="13">SUM(C83:G83)</f>
        <v>1</v>
      </c>
      <c r="I83" s="751">
        <f t="shared" si="11"/>
        <v>0.2</v>
      </c>
      <c r="J83" s="752">
        <f t="shared" si="11"/>
        <v>0.3</v>
      </c>
      <c r="K83" s="752">
        <f t="shared" si="11"/>
        <v>0.25</v>
      </c>
      <c r="L83" s="752">
        <f t="shared" si="11"/>
        <v>0.05</v>
      </c>
      <c r="M83" s="752">
        <f t="shared" si="11"/>
        <v>0.2</v>
      </c>
      <c r="N83" s="753">
        <f t="shared" ref="N83:N98" si="14">SUM(I83:M83)</f>
        <v>1</v>
      </c>
      <c r="O83" s="754"/>
      <c r="R83" s="748">
        <f t="shared" ref="R83:R98" si="15">C83*C$13+D83*D$13+E83*E$13+F83*F$13+G83*G$13</f>
        <v>0.8</v>
      </c>
      <c r="S83" s="749">
        <f t="shared" ref="S83:S98" si="16">I83*I$13+J83*J$13+K83*K$13+L83*L$13+M83*M$13</f>
        <v>0.71500000000000008</v>
      </c>
    </row>
    <row r="84" spans="2:19">
      <c r="B84" s="750">
        <f t="shared" si="12"/>
        <v>2066</v>
      </c>
      <c r="C84" s="751">
        <f t="shared" si="10"/>
        <v>0</v>
      </c>
      <c r="D84" s="752">
        <f t="shared" si="10"/>
        <v>1</v>
      </c>
      <c r="E84" s="752">
        <f t="shared" si="10"/>
        <v>0</v>
      </c>
      <c r="F84" s="752">
        <f t="shared" si="10"/>
        <v>0</v>
      </c>
      <c r="G84" s="752">
        <f t="shared" si="10"/>
        <v>0</v>
      </c>
      <c r="H84" s="753">
        <f t="shared" si="13"/>
        <v>1</v>
      </c>
      <c r="I84" s="751">
        <f t="shared" si="11"/>
        <v>0.2</v>
      </c>
      <c r="J84" s="752">
        <f t="shared" si="11"/>
        <v>0.3</v>
      </c>
      <c r="K84" s="752">
        <f t="shared" si="11"/>
        <v>0.25</v>
      </c>
      <c r="L84" s="752">
        <f t="shared" si="11"/>
        <v>0.05</v>
      </c>
      <c r="M84" s="752">
        <f t="shared" si="11"/>
        <v>0.2</v>
      </c>
      <c r="N84" s="753">
        <f t="shared" si="14"/>
        <v>1</v>
      </c>
      <c r="O84" s="754"/>
      <c r="R84" s="748">
        <f t="shared" si="15"/>
        <v>0.8</v>
      </c>
      <c r="S84" s="749">
        <f t="shared" si="16"/>
        <v>0.71500000000000008</v>
      </c>
    </row>
    <row r="85" spans="2:19">
      <c r="B85" s="750">
        <f t="shared" si="12"/>
        <v>2067</v>
      </c>
      <c r="C85" s="751">
        <f t="shared" si="10"/>
        <v>0</v>
      </c>
      <c r="D85" s="752">
        <f t="shared" si="10"/>
        <v>1</v>
      </c>
      <c r="E85" s="752">
        <f t="shared" si="10"/>
        <v>0</v>
      </c>
      <c r="F85" s="752">
        <f t="shared" si="10"/>
        <v>0</v>
      </c>
      <c r="G85" s="752">
        <f t="shared" si="10"/>
        <v>0</v>
      </c>
      <c r="H85" s="753">
        <f t="shared" si="13"/>
        <v>1</v>
      </c>
      <c r="I85" s="751">
        <f t="shared" si="11"/>
        <v>0.2</v>
      </c>
      <c r="J85" s="752">
        <f t="shared" si="11"/>
        <v>0.3</v>
      </c>
      <c r="K85" s="752">
        <f t="shared" si="11"/>
        <v>0.25</v>
      </c>
      <c r="L85" s="752">
        <f t="shared" si="11"/>
        <v>0.05</v>
      </c>
      <c r="M85" s="752">
        <f t="shared" si="11"/>
        <v>0.2</v>
      </c>
      <c r="N85" s="753">
        <f t="shared" si="14"/>
        <v>1</v>
      </c>
      <c r="O85" s="754"/>
      <c r="R85" s="748">
        <f t="shared" si="15"/>
        <v>0.8</v>
      </c>
      <c r="S85" s="749">
        <f t="shared" si="16"/>
        <v>0.71500000000000008</v>
      </c>
    </row>
    <row r="86" spans="2:19">
      <c r="B86" s="750">
        <f t="shared" si="12"/>
        <v>2068</v>
      </c>
      <c r="C86" s="751">
        <f t="shared" si="10"/>
        <v>0</v>
      </c>
      <c r="D86" s="752">
        <f t="shared" si="10"/>
        <v>1</v>
      </c>
      <c r="E86" s="752">
        <f t="shared" si="10"/>
        <v>0</v>
      </c>
      <c r="F86" s="752">
        <f t="shared" si="10"/>
        <v>0</v>
      </c>
      <c r="G86" s="752">
        <f t="shared" si="10"/>
        <v>0</v>
      </c>
      <c r="H86" s="753">
        <f t="shared" si="13"/>
        <v>1</v>
      </c>
      <c r="I86" s="751">
        <f t="shared" si="11"/>
        <v>0.2</v>
      </c>
      <c r="J86" s="752">
        <f t="shared" si="11"/>
        <v>0.3</v>
      </c>
      <c r="K86" s="752">
        <f t="shared" si="11"/>
        <v>0.25</v>
      </c>
      <c r="L86" s="752">
        <f t="shared" si="11"/>
        <v>0.05</v>
      </c>
      <c r="M86" s="752">
        <f t="shared" si="11"/>
        <v>0.2</v>
      </c>
      <c r="N86" s="753">
        <f t="shared" si="14"/>
        <v>1</v>
      </c>
      <c r="O86" s="754"/>
      <c r="R86" s="748">
        <f t="shared" si="15"/>
        <v>0.8</v>
      </c>
      <c r="S86" s="749">
        <f t="shared" si="16"/>
        <v>0.71500000000000008</v>
      </c>
    </row>
    <row r="87" spans="2:19">
      <c r="B87" s="750">
        <f t="shared" si="12"/>
        <v>2069</v>
      </c>
      <c r="C87" s="751">
        <f t="shared" si="10"/>
        <v>0</v>
      </c>
      <c r="D87" s="752">
        <f t="shared" si="10"/>
        <v>1</v>
      </c>
      <c r="E87" s="752">
        <f t="shared" si="10"/>
        <v>0</v>
      </c>
      <c r="F87" s="752">
        <f t="shared" si="10"/>
        <v>0</v>
      </c>
      <c r="G87" s="752">
        <f t="shared" si="10"/>
        <v>0</v>
      </c>
      <c r="H87" s="753">
        <f t="shared" si="13"/>
        <v>1</v>
      </c>
      <c r="I87" s="751">
        <f t="shared" si="11"/>
        <v>0.2</v>
      </c>
      <c r="J87" s="752">
        <f t="shared" si="11"/>
        <v>0.3</v>
      </c>
      <c r="K87" s="752">
        <f t="shared" si="11"/>
        <v>0.25</v>
      </c>
      <c r="L87" s="752">
        <f t="shared" si="11"/>
        <v>0.05</v>
      </c>
      <c r="M87" s="752">
        <f t="shared" si="11"/>
        <v>0.2</v>
      </c>
      <c r="N87" s="753">
        <f t="shared" si="14"/>
        <v>1</v>
      </c>
      <c r="O87" s="754"/>
      <c r="R87" s="748">
        <f t="shared" si="15"/>
        <v>0.8</v>
      </c>
      <c r="S87" s="749">
        <f t="shared" si="16"/>
        <v>0.71500000000000008</v>
      </c>
    </row>
    <row r="88" spans="2:19">
      <c r="B88" s="750">
        <f t="shared" si="12"/>
        <v>2070</v>
      </c>
      <c r="C88" s="751">
        <f t="shared" si="10"/>
        <v>0</v>
      </c>
      <c r="D88" s="752">
        <f t="shared" si="10"/>
        <v>1</v>
      </c>
      <c r="E88" s="752">
        <f t="shared" si="10"/>
        <v>0</v>
      </c>
      <c r="F88" s="752">
        <f t="shared" si="10"/>
        <v>0</v>
      </c>
      <c r="G88" s="752">
        <f t="shared" si="10"/>
        <v>0</v>
      </c>
      <c r="H88" s="753">
        <f t="shared" si="13"/>
        <v>1</v>
      </c>
      <c r="I88" s="751">
        <f t="shared" si="11"/>
        <v>0.2</v>
      </c>
      <c r="J88" s="752">
        <f t="shared" si="11"/>
        <v>0.3</v>
      </c>
      <c r="K88" s="752">
        <f t="shared" si="11"/>
        <v>0.25</v>
      </c>
      <c r="L88" s="752">
        <f t="shared" si="11"/>
        <v>0.05</v>
      </c>
      <c r="M88" s="752">
        <f t="shared" si="11"/>
        <v>0.2</v>
      </c>
      <c r="N88" s="753">
        <f t="shared" si="14"/>
        <v>1</v>
      </c>
      <c r="O88" s="754"/>
      <c r="R88" s="748">
        <f t="shared" si="15"/>
        <v>0.8</v>
      </c>
      <c r="S88" s="749">
        <f t="shared" si="16"/>
        <v>0.71500000000000008</v>
      </c>
    </row>
    <row r="89" spans="2:19">
      <c r="B89" s="750">
        <f t="shared" si="12"/>
        <v>2071</v>
      </c>
      <c r="C89" s="751">
        <f t="shared" si="10"/>
        <v>0</v>
      </c>
      <c r="D89" s="752">
        <f t="shared" si="10"/>
        <v>1</v>
      </c>
      <c r="E89" s="752">
        <f t="shared" si="10"/>
        <v>0</v>
      </c>
      <c r="F89" s="752">
        <f t="shared" si="10"/>
        <v>0</v>
      </c>
      <c r="G89" s="752">
        <f t="shared" si="10"/>
        <v>0</v>
      </c>
      <c r="H89" s="753">
        <f t="shared" si="13"/>
        <v>1</v>
      </c>
      <c r="I89" s="751">
        <f t="shared" si="11"/>
        <v>0.2</v>
      </c>
      <c r="J89" s="752">
        <f t="shared" si="11"/>
        <v>0.3</v>
      </c>
      <c r="K89" s="752">
        <f t="shared" si="11"/>
        <v>0.25</v>
      </c>
      <c r="L89" s="752">
        <f t="shared" si="11"/>
        <v>0.05</v>
      </c>
      <c r="M89" s="752">
        <f t="shared" si="11"/>
        <v>0.2</v>
      </c>
      <c r="N89" s="753">
        <f t="shared" si="14"/>
        <v>1</v>
      </c>
      <c r="O89" s="754"/>
      <c r="R89" s="748">
        <f t="shared" si="15"/>
        <v>0.8</v>
      </c>
      <c r="S89" s="749">
        <f t="shared" si="16"/>
        <v>0.71500000000000008</v>
      </c>
    </row>
    <row r="90" spans="2:19">
      <c r="B90" s="750">
        <f t="shared" si="12"/>
        <v>2072</v>
      </c>
      <c r="C90" s="751">
        <f t="shared" si="10"/>
        <v>0</v>
      </c>
      <c r="D90" s="752">
        <f t="shared" si="10"/>
        <v>1</v>
      </c>
      <c r="E90" s="752">
        <f t="shared" si="10"/>
        <v>0</v>
      </c>
      <c r="F90" s="752">
        <f t="shared" si="10"/>
        <v>0</v>
      </c>
      <c r="G90" s="752">
        <f t="shared" si="10"/>
        <v>0</v>
      </c>
      <c r="H90" s="753">
        <f t="shared" si="13"/>
        <v>1</v>
      </c>
      <c r="I90" s="751">
        <f t="shared" si="11"/>
        <v>0.2</v>
      </c>
      <c r="J90" s="752">
        <f t="shared" si="11"/>
        <v>0.3</v>
      </c>
      <c r="K90" s="752">
        <f t="shared" si="11"/>
        <v>0.25</v>
      </c>
      <c r="L90" s="752">
        <f t="shared" si="11"/>
        <v>0.05</v>
      </c>
      <c r="M90" s="752">
        <f t="shared" si="11"/>
        <v>0.2</v>
      </c>
      <c r="N90" s="753">
        <f t="shared" si="14"/>
        <v>1</v>
      </c>
      <c r="O90" s="754"/>
      <c r="R90" s="748">
        <f t="shared" si="15"/>
        <v>0.8</v>
      </c>
      <c r="S90" s="749">
        <f t="shared" si="16"/>
        <v>0.71500000000000008</v>
      </c>
    </row>
    <row r="91" spans="2:19">
      <c r="B91" s="750">
        <f t="shared" si="12"/>
        <v>2073</v>
      </c>
      <c r="C91" s="751">
        <f t="shared" si="10"/>
        <v>0</v>
      </c>
      <c r="D91" s="752">
        <f t="shared" si="10"/>
        <v>1</v>
      </c>
      <c r="E91" s="752">
        <f t="shared" si="10"/>
        <v>0</v>
      </c>
      <c r="F91" s="752">
        <f t="shared" si="10"/>
        <v>0</v>
      </c>
      <c r="G91" s="752">
        <f t="shared" si="10"/>
        <v>0</v>
      </c>
      <c r="H91" s="753">
        <f t="shared" si="13"/>
        <v>1</v>
      </c>
      <c r="I91" s="751">
        <f t="shared" si="11"/>
        <v>0.2</v>
      </c>
      <c r="J91" s="752">
        <f t="shared" si="11"/>
        <v>0.3</v>
      </c>
      <c r="K91" s="752">
        <f t="shared" si="11"/>
        <v>0.25</v>
      </c>
      <c r="L91" s="752">
        <f t="shared" si="11"/>
        <v>0.05</v>
      </c>
      <c r="M91" s="752">
        <f t="shared" si="11"/>
        <v>0.2</v>
      </c>
      <c r="N91" s="753">
        <f t="shared" si="14"/>
        <v>1</v>
      </c>
      <c r="O91" s="754"/>
      <c r="R91" s="748">
        <f t="shared" si="15"/>
        <v>0.8</v>
      </c>
      <c r="S91" s="749">
        <f t="shared" si="16"/>
        <v>0.71500000000000008</v>
      </c>
    </row>
    <row r="92" spans="2:19">
      <c r="B92" s="750">
        <f t="shared" si="12"/>
        <v>2074</v>
      </c>
      <c r="C92" s="751">
        <f t="shared" si="10"/>
        <v>0</v>
      </c>
      <c r="D92" s="752">
        <f t="shared" si="10"/>
        <v>1</v>
      </c>
      <c r="E92" s="752">
        <f t="shared" si="10"/>
        <v>0</v>
      </c>
      <c r="F92" s="752">
        <f t="shared" si="10"/>
        <v>0</v>
      </c>
      <c r="G92" s="752">
        <f t="shared" si="10"/>
        <v>0</v>
      </c>
      <c r="H92" s="753">
        <f t="shared" si="13"/>
        <v>1</v>
      </c>
      <c r="I92" s="751">
        <f t="shared" si="11"/>
        <v>0.2</v>
      </c>
      <c r="J92" s="752">
        <f t="shared" si="11"/>
        <v>0.3</v>
      </c>
      <c r="K92" s="752">
        <f t="shared" si="11"/>
        <v>0.25</v>
      </c>
      <c r="L92" s="752">
        <f t="shared" si="11"/>
        <v>0.05</v>
      </c>
      <c r="M92" s="752">
        <f t="shared" si="11"/>
        <v>0.2</v>
      </c>
      <c r="N92" s="753">
        <f t="shared" si="14"/>
        <v>1</v>
      </c>
      <c r="O92" s="754"/>
      <c r="R92" s="748">
        <f t="shared" si="15"/>
        <v>0.8</v>
      </c>
      <c r="S92" s="749">
        <f t="shared" si="16"/>
        <v>0.71500000000000008</v>
      </c>
    </row>
    <row r="93" spans="2:19">
      <c r="B93" s="750">
        <f t="shared" si="12"/>
        <v>2075</v>
      </c>
      <c r="C93" s="751">
        <f t="shared" si="10"/>
        <v>0</v>
      </c>
      <c r="D93" s="752">
        <f t="shared" si="10"/>
        <v>1</v>
      </c>
      <c r="E93" s="752">
        <f t="shared" si="10"/>
        <v>0</v>
      </c>
      <c r="F93" s="752">
        <f t="shared" si="10"/>
        <v>0</v>
      </c>
      <c r="G93" s="752">
        <f t="shared" si="10"/>
        <v>0</v>
      </c>
      <c r="H93" s="753">
        <f t="shared" si="13"/>
        <v>1</v>
      </c>
      <c r="I93" s="751">
        <f t="shared" si="11"/>
        <v>0.2</v>
      </c>
      <c r="J93" s="752">
        <f t="shared" si="11"/>
        <v>0.3</v>
      </c>
      <c r="K93" s="752">
        <f t="shared" si="11"/>
        <v>0.25</v>
      </c>
      <c r="L93" s="752">
        <f t="shared" si="11"/>
        <v>0.05</v>
      </c>
      <c r="M93" s="752">
        <f t="shared" si="11"/>
        <v>0.2</v>
      </c>
      <c r="N93" s="753">
        <f t="shared" si="14"/>
        <v>1</v>
      </c>
      <c r="O93" s="754"/>
      <c r="R93" s="748">
        <f t="shared" si="15"/>
        <v>0.8</v>
      </c>
      <c r="S93" s="749">
        <f t="shared" si="16"/>
        <v>0.71500000000000008</v>
      </c>
    </row>
    <row r="94" spans="2:19">
      <c r="B94" s="750">
        <f t="shared" si="12"/>
        <v>2076</v>
      </c>
      <c r="C94" s="751">
        <f t="shared" si="10"/>
        <v>0</v>
      </c>
      <c r="D94" s="752">
        <f t="shared" si="10"/>
        <v>1</v>
      </c>
      <c r="E94" s="752">
        <f t="shared" si="10"/>
        <v>0</v>
      </c>
      <c r="F94" s="752">
        <f t="shared" si="10"/>
        <v>0</v>
      </c>
      <c r="G94" s="752">
        <f t="shared" si="10"/>
        <v>0</v>
      </c>
      <c r="H94" s="753">
        <f t="shared" si="13"/>
        <v>1</v>
      </c>
      <c r="I94" s="751">
        <f t="shared" si="11"/>
        <v>0.2</v>
      </c>
      <c r="J94" s="752">
        <f t="shared" si="11"/>
        <v>0.3</v>
      </c>
      <c r="K94" s="752">
        <f t="shared" si="11"/>
        <v>0.25</v>
      </c>
      <c r="L94" s="752">
        <f t="shared" si="11"/>
        <v>0.05</v>
      </c>
      <c r="M94" s="752">
        <f t="shared" si="11"/>
        <v>0.2</v>
      </c>
      <c r="N94" s="753">
        <f t="shared" si="14"/>
        <v>1</v>
      </c>
      <c r="O94" s="754"/>
      <c r="R94" s="748">
        <f t="shared" si="15"/>
        <v>0.8</v>
      </c>
      <c r="S94" s="749">
        <f t="shared" si="16"/>
        <v>0.71500000000000008</v>
      </c>
    </row>
    <row r="95" spans="2:19">
      <c r="B95" s="750">
        <f t="shared" si="12"/>
        <v>2077</v>
      </c>
      <c r="C95" s="751">
        <f t="shared" si="10"/>
        <v>0</v>
      </c>
      <c r="D95" s="752">
        <f t="shared" si="10"/>
        <v>1</v>
      </c>
      <c r="E95" s="752">
        <f t="shared" si="10"/>
        <v>0</v>
      </c>
      <c r="F95" s="752">
        <f t="shared" si="10"/>
        <v>0</v>
      </c>
      <c r="G95" s="752">
        <f t="shared" si="10"/>
        <v>0</v>
      </c>
      <c r="H95" s="753">
        <f t="shared" si="13"/>
        <v>1</v>
      </c>
      <c r="I95" s="751">
        <f t="shared" si="11"/>
        <v>0.2</v>
      </c>
      <c r="J95" s="752">
        <f t="shared" si="11"/>
        <v>0.3</v>
      </c>
      <c r="K95" s="752">
        <f t="shared" si="11"/>
        <v>0.25</v>
      </c>
      <c r="L95" s="752">
        <f t="shared" si="11"/>
        <v>0.05</v>
      </c>
      <c r="M95" s="752">
        <f t="shared" si="11"/>
        <v>0.2</v>
      </c>
      <c r="N95" s="753">
        <f t="shared" si="14"/>
        <v>1</v>
      </c>
      <c r="O95" s="754"/>
      <c r="R95" s="748">
        <f t="shared" si="15"/>
        <v>0.8</v>
      </c>
      <c r="S95" s="749">
        <f t="shared" si="16"/>
        <v>0.71500000000000008</v>
      </c>
    </row>
    <row r="96" spans="2:19">
      <c r="B96" s="750">
        <f t="shared" si="12"/>
        <v>2078</v>
      </c>
      <c r="C96" s="751">
        <f t="shared" si="10"/>
        <v>0</v>
      </c>
      <c r="D96" s="752">
        <f t="shared" si="10"/>
        <v>1</v>
      </c>
      <c r="E96" s="752">
        <f t="shared" si="10"/>
        <v>0</v>
      </c>
      <c r="F96" s="752">
        <f t="shared" si="10"/>
        <v>0</v>
      </c>
      <c r="G96" s="752">
        <f t="shared" si="10"/>
        <v>0</v>
      </c>
      <c r="H96" s="753">
        <f t="shared" si="13"/>
        <v>1</v>
      </c>
      <c r="I96" s="751">
        <f t="shared" si="11"/>
        <v>0.2</v>
      </c>
      <c r="J96" s="752">
        <f t="shared" si="11"/>
        <v>0.3</v>
      </c>
      <c r="K96" s="752">
        <f t="shared" si="11"/>
        <v>0.25</v>
      </c>
      <c r="L96" s="752">
        <f t="shared" si="11"/>
        <v>0.05</v>
      </c>
      <c r="M96" s="752">
        <f t="shared" si="11"/>
        <v>0.2</v>
      </c>
      <c r="N96" s="753">
        <f t="shared" si="14"/>
        <v>1</v>
      </c>
      <c r="O96" s="754"/>
      <c r="R96" s="748">
        <f t="shared" si="15"/>
        <v>0.8</v>
      </c>
      <c r="S96" s="749">
        <f t="shared" si="16"/>
        <v>0.71500000000000008</v>
      </c>
    </row>
    <row r="97" spans="2:19">
      <c r="B97" s="750">
        <f t="shared" si="12"/>
        <v>2079</v>
      </c>
      <c r="C97" s="751">
        <f t="shared" si="10"/>
        <v>0</v>
      </c>
      <c r="D97" s="752">
        <f t="shared" si="10"/>
        <v>1</v>
      </c>
      <c r="E97" s="752">
        <f t="shared" si="10"/>
        <v>0</v>
      </c>
      <c r="F97" s="752">
        <f t="shared" si="10"/>
        <v>0</v>
      </c>
      <c r="G97" s="752">
        <f t="shared" si="10"/>
        <v>0</v>
      </c>
      <c r="H97" s="753">
        <f t="shared" si="13"/>
        <v>1</v>
      </c>
      <c r="I97" s="751">
        <f t="shared" si="11"/>
        <v>0.2</v>
      </c>
      <c r="J97" s="752">
        <f t="shared" si="11"/>
        <v>0.3</v>
      </c>
      <c r="K97" s="752">
        <f t="shared" si="11"/>
        <v>0.25</v>
      </c>
      <c r="L97" s="752">
        <f t="shared" si="11"/>
        <v>0.05</v>
      </c>
      <c r="M97" s="752">
        <f t="shared" si="11"/>
        <v>0.2</v>
      </c>
      <c r="N97" s="753">
        <f t="shared" si="14"/>
        <v>1</v>
      </c>
      <c r="O97" s="754"/>
      <c r="R97" s="748">
        <f t="shared" si="15"/>
        <v>0.8</v>
      </c>
      <c r="S97" s="749">
        <f t="shared" si="16"/>
        <v>0.71500000000000008</v>
      </c>
    </row>
    <row r="98" spans="2:19" ht="13.5" thickBot="1">
      <c r="B98" s="755">
        <f t="shared" si="12"/>
        <v>2080</v>
      </c>
      <c r="C98" s="756">
        <f t="shared" si="10"/>
        <v>0</v>
      </c>
      <c r="D98" s="757">
        <f t="shared" si="10"/>
        <v>1</v>
      </c>
      <c r="E98" s="757">
        <f t="shared" si="10"/>
        <v>0</v>
      </c>
      <c r="F98" s="757">
        <f t="shared" si="10"/>
        <v>0</v>
      </c>
      <c r="G98" s="757">
        <f t="shared" si="10"/>
        <v>0</v>
      </c>
      <c r="H98" s="758">
        <f t="shared" si="13"/>
        <v>1</v>
      </c>
      <c r="I98" s="756">
        <f t="shared" si="11"/>
        <v>0.2</v>
      </c>
      <c r="J98" s="757">
        <f t="shared" si="11"/>
        <v>0.3</v>
      </c>
      <c r="K98" s="757">
        <f t="shared" si="11"/>
        <v>0.25</v>
      </c>
      <c r="L98" s="757">
        <f t="shared" si="11"/>
        <v>0.05</v>
      </c>
      <c r="M98" s="757">
        <f t="shared" si="11"/>
        <v>0.2</v>
      </c>
      <c r="N98" s="758">
        <f t="shared" si="14"/>
        <v>1</v>
      </c>
      <c r="O98" s="630"/>
      <c r="R98" s="759">
        <f t="shared" si="15"/>
        <v>0.8</v>
      </c>
      <c r="S98" s="759">
        <f t="shared" si="16"/>
        <v>0.71500000000000008</v>
      </c>
    </row>
    <row r="99" spans="2:19">
      <c r="H99" s="760"/>
    </row>
    <row r="100" spans="2:19">
      <c r="H100" s="760"/>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37" activePane="bottomRight" state="frozen"/>
      <selection activeCell="E19" sqref="E19"/>
      <selection pane="topRight" activeCell="E19" sqref="E19"/>
      <selection pane="bottomLeft" activeCell="E19" sqref="E19"/>
      <selection pane="bottomRight" activeCell="AD2" sqref="AD2:AD10"/>
    </sheetView>
  </sheetViews>
  <sheetFormatPr defaultColWidth="11.42578125" defaultRowHeight="12.75"/>
  <cols>
    <col min="1" max="1" width="2.28515625" style="587" customWidth="1"/>
    <col min="2" max="2" width="6.28515625" style="587" customWidth="1"/>
    <col min="3" max="3" width="9.28515625" style="587" customWidth="1"/>
    <col min="4" max="4" width="7.42578125" style="587" customWidth="1"/>
    <col min="5" max="14" width="8" style="587" customWidth="1"/>
    <col min="15" max="16" width="8.42578125" style="587" customWidth="1"/>
    <col min="17" max="17" width="3.85546875" style="587" customWidth="1"/>
    <col min="18" max="18" width="3.42578125" style="587" customWidth="1"/>
    <col min="19" max="21" width="11.42578125" style="587" hidden="1" customWidth="1"/>
    <col min="22" max="22" width="10.28515625" style="587" hidden="1" customWidth="1"/>
    <col min="23" max="23" width="9.7109375" style="587" hidden="1" customWidth="1"/>
    <col min="24" max="24" width="9.42578125" style="587" hidden="1" customWidth="1"/>
    <col min="25" max="27" width="0" style="587" hidden="1" customWidth="1"/>
    <col min="28" max="29" width="11.42578125" style="587"/>
    <col min="30" max="30" width="10.85546875" style="587" customWidth="1"/>
    <col min="31" max="16384" width="11.42578125" style="587"/>
  </cols>
  <sheetData>
    <row r="2" spans="2:30" ht="15.75">
      <c r="C2" s="588" t="s">
        <v>34</v>
      </c>
      <c r="S2" s="588" t="s">
        <v>300</v>
      </c>
      <c r="AC2" s="587" t="s">
        <v>6</v>
      </c>
      <c r="AD2" s="705">
        <v>0.435</v>
      </c>
    </row>
    <row r="3" spans="2:30">
      <c r="B3" s="589"/>
      <c r="C3" s="589"/>
      <c r="S3" s="589"/>
      <c r="AC3" s="587" t="s">
        <v>256</v>
      </c>
      <c r="AD3" s="705">
        <v>0.129</v>
      </c>
    </row>
    <row r="4" spans="2:30">
      <c r="B4" s="589"/>
      <c r="C4" s="589" t="s">
        <v>38</v>
      </c>
      <c r="S4" s="589" t="s">
        <v>301</v>
      </c>
      <c r="AC4" s="587" t="s">
        <v>2</v>
      </c>
      <c r="AD4" s="705">
        <v>9.9000000000000005E-2</v>
      </c>
    </row>
    <row r="5" spans="2:30">
      <c r="B5" s="589"/>
      <c r="C5" s="589"/>
      <c r="S5" s="589" t="s">
        <v>38</v>
      </c>
      <c r="AC5" s="587" t="s">
        <v>16</v>
      </c>
      <c r="AD5" s="705">
        <v>2.7E-2</v>
      </c>
    </row>
    <row r="6" spans="2:30">
      <c r="B6" s="589"/>
      <c r="S6" s="589"/>
      <c r="AC6" s="587" t="s">
        <v>331</v>
      </c>
      <c r="AD6" s="705">
        <v>8.9999999999999993E-3</v>
      </c>
    </row>
    <row r="7" spans="2:30" ht="13.5" thickBot="1">
      <c r="B7" s="589"/>
      <c r="C7" s="590"/>
      <c r="S7" s="589"/>
      <c r="AC7" s="587" t="s">
        <v>332</v>
      </c>
      <c r="AD7" s="705">
        <v>7.1999999999999995E-2</v>
      </c>
    </row>
    <row r="8" spans="2:30" ht="13.5" thickBot="1">
      <c r="B8" s="589"/>
      <c r="D8" s="591">
        <v>6.2100000000000002E-2</v>
      </c>
      <c r="E8" s="703">
        <f>AD2</f>
        <v>0.435</v>
      </c>
      <c r="F8" s="704">
        <f>AD3</f>
        <v>0.129</v>
      </c>
      <c r="G8" s="704">
        <v>0</v>
      </c>
      <c r="H8" s="704">
        <v>0</v>
      </c>
      <c r="I8" s="704">
        <f>AD4</f>
        <v>9.9000000000000005E-2</v>
      </c>
      <c r="J8" s="704">
        <f>AD5</f>
        <v>2.7E-2</v>
      </c>
      <c r="K8" s="704">
        <f>AD6</f>
        <v>8.9999999999999993E-3</v>
      </c>
      <c r="L8" s="704">
        <f>AD7</f>
        <v>7.1999999999999995E-2</v>
      </c>
      <c r="M8" s="704">
        <f>AD8</f>
        <v>3.3000000000000002E-2</v>
      </c>
      <c r="N8" s="704">
        <f>AD9</f>
        <v>0.04</v>
      </c>
      <c r="O8" s="704">
        <f>AD10</f>
        <v>0.156</v>
      </c>
      <c r="P8" s="592">
        <f>SUM(E8:O8)</f>
        <v>1</v>
      </c>
      <c r="S8" s="589"/>
      <c r="T8" s="589"/>
      <c r="AC8" s="587" t="s">
        <v>231</v>
      </c>
      <c r="AD8" s="705">
        <v>3.3000000000000002E-2</v>
      </c>
    </row>
    <row r="9" spans="2:30" ht="13.5" thickBot="1">
      <c r="B9" s="593"/>
      <c r="C9" s="594"/>
      <c r="D9" s="595"/>
      <c r="E9" s="818" t="s">
        <v>41</v>
      </c>
      <c r="F9" s="819"/>
      <c r="G9" s="819"/>
      <c r="H9" s="819"/>
      <c r="I9" s="819"/>
      <c r="J9" s="819"/>
      <c r="K9" s="819"/>
      <c r="L9" s="819"/>
      <c r="M9" s="819"/>
      <c r="N9" s="819"/>
      <c r="O9" s="819"/>
      <c r="P9" s="596"/>
      <c r="AC9" s="587" t="s">
        <v>232</v>
      </c>
      <c r="AD9" s="705">
        <v>0.04</v>
      </c>
    </row>
    <row r="10" spans="2:30" ht="21.75" customHeight="1" thickBot="1">
      <c r="B10" s="820" t="s">
        <v>1</v>
      </c>
      <c r="C10" s="820" t="s">
        <v>33</v>
      </c>
      <c r="D10" s="820" t="s">
        <v>40</v>
      </c>
      <c r="E10" s="820" t="s">
        <v>228</v>
      </c>
      <c r="F10" s="820" t="s">
        <v>271</v>
      </c>
      <c r="G10" s="810" t="s">
        <v>267</v>
      </c>
      <c r="H10" s="820" t="s">
        <v>270</v>
      </c>
      <c r="I10" s="810" t="s">
        <v>2</v>
      </c>
      <c r="J10" s="820" t="s">
        <v>16</v>
      </c>
      <c r="K10" s="810" t="s">
        <v>229</v>
      </c>
      <c r="L10" s="807" t="s">
        <v>273</v>
      </c>
      <c r="M10" s="808"/>
      <c r="N10" s="808"/>
      <c r="O10" s="809"/>
      <c r="P10" s="820" t="s">
        <v>27</v>
      </c>
      <c r="AC10" s="587" t="s">
        <v>233</v>
      </c>
      <c r="AD10" s="705">
        <v>0.156</v>
      </c>
    </row>
    <row r="11" spans="2:30" s="598" customFormat="1" ht="42" customHeight="1" thickBot="1">
      <c r="B11" s="821"/>
      <c r="C11" s="821"/>
      <c r="D11" s="821"/>
      <c r="E11" s="821"/>
      <c r="F11" s="821"/>
      <c r="G11" s="812"/>
      <c r="H11" s="821"/>
      <c r="I11" s="812"/>
      <c r="J11" s="821"/>
      <c r="K11" s="812"/>
      <c r="L11" s="597" t="s">
        <v>230</v>
      </c>
      <c r="M11" s="597" t="s">
        <v>231</v>
      </c>
      <c r="N11" s="597" t="s">
        <v>232</v>
      </c>
      <c r="O11" s="597" t="s">
        <v>233</v>
      </c>
      <c r="P11" s="821"/>
      <c r="S11" s="365" t="s">
        <v>1</v>
      </c>
      <c r="T11" s="369" t="s">
        <v>302</v>
      </c>
      <c r="U11" s="365" t="s">
        <v>303</v>
      </c>
      <c r="V11" s="369" t="s">
        <v>304</v>
      </c>
      <c r="W11" s="365" t="s">
        <v>40</v>
      </c>
      <c r="X11" s="369" t="s">
        <v>305</v>
      </c>
    </row>
    <row r="12" spans="2:30" s="605" customFormat="1" ht="26.25" thickBot="1">
      <c r="B12" s="599"/>
      <c r="C12" s="600" t="s">
        <v>15</v>
      </c>
      <c r="D12" s="600" t="s">
        <v>24</v>
      </c>
      <c r="E12" s="601" t="s">
        <v>24</v>
      </c>
      <c r="F12" s="602" t="s">
        <v>24</v>
      </c>
      <c r="G12" s="602" t="s">
        <v>24</v>
      </c>
      <c r="H12" s="602" t="s">
        <v>24</v>
      </c>
      <c r="I12" s="602" t="s">
        <v>24</v>
      </c>
      <c r="J12" s="602" t="s">
        <v>24</v>
      </c>
      <c r="K12" s="602" t="s">
        <v>24</v>
      </c>
      <c r="L12" s="602" t="s">
        <v>24</v>
      </c>
      <c r="M12" s="602" t="s">
        <v>24</v>
      </c>
      <c r="N12" s="602" t="s">
        <v>24</v>
      </c>
      <c r="O12" s="603" t="s">
        <v>24</v>
      </c>
      <c r="P12" s="604" t="s">
        <v>39</v>
      </c>
      <c r="S12" s="606"/>
      <c r="T12" s="607" t="s">
        <v>306</v>
      </c>
      <c r="U12" s="606" t="s">
        <v>307</v>
      </c>
      <c r="V12" s="607" t="s">
        <v>15</v>
      </c>
      <c r="W12" s="608" t="s">
        <v>24</v>
      </c>
      <c r="X12" s="607" t="s">
        <v>15</v>
      </c>
    </row>
    <row r="13" spans="2:30">
      <c r="B13" s="609">
        <f>year</f>
        <v>2000</v>
      </c>
      <c r="C13" s="610">
        <f>'[2]Fraksi pengelolaan sampah BaU'!C30</f>
        <v>16.518126240000001</v>
      </c>
      <c r="D13" s="611">
        <v>1</v>
      </c>
      <c r="E13" s="612">
        <f t="shared" ref="E13:O28" si="0">E$8</f>
        <v>0.435</v>
      </c>
      <c r="F13" s="612">
        <f t="shared" si="0"/>
        <v>0.129</v>
      </c>
      <c r="G13" s="612">
        <f t="shared" si="0"/>
        <v>0</v>
      </c>
      <c r="H13" s="612">
        <f t="shared" si="0"/>
        <v>0</v>
      </c>
      <c r="I13" s="612">
        <f t="shared" si="0"/>
        <v>9.9000000000000005E-2</v>
      </c>
      <c r="J13" s="612">
        <f t="shared" si="0"/>
        <v>2.7E-2</v>
      </c>
      <c r="K13" s="612">
        <f t="shared" si="0"/>
        <v>8.9999999999999993E-3</v>
      </c>
      <c r="L13" s="612">
        <f t="shared" si="0"/>
        <v>7.1999999999999995E-2</v>
      </c>
      <c r="M13" s="612">
        <f t="shared" si="0"/>
        <v>3.3000000000000002E-2</v>
      </c>
      <c r="N13" s="612">
        <f t="shared" si="0"/>
        <v>0.04</v>
      </c>
      <c r="O13" s="612">
        <f t="shared" si="0"/>
        <v>0.156</v>
      </c>
      <c r="P13" s="613">
        <f t="shared" ref="P13:P44" si="1">SUM(E13:O13)</f>
        <v>1</v>
      </c>
      <c r="S13" s="609">
        <f>year</f>
        <v>2000</v>
      </c>
      <c r="T13" s="614">
        <v>0</v>
      </c>
      <c r="U13" s="614">
        <v>5</v>
      </c>
      <c r="V13" s="615">
        <f>T13*U13</f>
        <v>0</v>
      </c>
      <c r="W13" s="616">
        <v>1</v>
      </c>
      <c r="X13" s="617">
        <f t="shared" ref="X13:X44" si="2">V13*W13</f>
        <v>0</v>
      </c>
    </row>
    <row r="14" spans="2:30">
      <c r="B14" s="618">
        <f t="shared" ref="B14:B45" si="3">B13+1</f>
        <v>2001</v>
      </c>
      <c r="C14" s="610">
        <f>'[2]Fraksi pengelolaan sampah BaU'!C31</f>
        <v>16.859325779999999</v>
      </c>
      <c r="D14" s="611">
        <v>1</v>
      </c>
      <c r="E14" s="612">
        <f t="shared" si="0"/>
        <v>0.435</v>
      </c>
      <c r="F14" s="612">
        <f t="shared" si="0"/>
        <v>0.129</v>
      </c>
      <c r="G14" s="612">
        <f t="shared" si="0"/>
        <v>0</v>
      </c>
      <c r="H14" s="612">
        <f t="shared" si="0"/>
        <v>0</v>
      </c>
      <c r="I14" s="612">
        <f t="shared" si="0"/>
        <v>9.9000000000000005E-2</v>
      </c>
      <c r="J14" s="612">
        <f t="shared" si="0"/>
        <v>2.7E-2</v>
      </c>
      <c r="K14" s="612">
        <f t="shared" si="0"/>
        <v>8.9999999999999993E-3</v>
      </c>
      <c r="L14" s="612">
        <f t="shared" si="0"/>
        <v>7.1999999999999995E-2</v>
      </c>
      <c r="M14" s="612">
        <f t="shared" si="0"/>
        <v>3.3000000000000002E-2</v>
      </c>
      <c r="N14" s="612">
        <f t="shared" si="0"/>
        <v>0.04</v>
      </c>
      <c r="O14" s="612">
        <f t="shared" si="0"/>
        <v>0.156</v>
      </c>
      <c r="P14" s="619">
        <f t="shared" si="1"/>
        <v>1</v>
      </c>
      <c r="S14" s="618">
        <f t="shared" ref="S14:S77" si="4">S13+1</f>
        <v>2001</v>
      </c>
      <c r="T14" s="620">
        <v>0</v>
      </c>
      <c r="U14" s="620">
        <v>5</v>
      </c>
      <c r="V14" s="621">
        <f>T14*U14</f>
        <v>0</v>
      </c>
      <c r="W14" s="622">
        <v>1</v>
      </c>
      <c r="X14" s="623">
        <f t="shared" si="2"/>
        <v>0</v>
      </c>
    </row>
    <row r="15" spans="2:30">
      <c r="B15" s="618">
        <f t="shared" si="3"/>
        <v>2002</v>
      </c>
      <c r="C15" s="610">
        <f>'[2]Fraksi pengelolaan sampah BaU'!C32</f>
        <v>10.475288208000002</v>
      </c>
      <c r="D15" s="611">
        <v>1</v>
      </c>
      <c r="E15" s="612">
        <f t="shared" si="0"/>
        <v>0.435</v>
      </c>
      <c r="F15" s="612">
        <f t="shared" si="0"/>
        <v>0.129</v>
      </c>
      <c r="G15" s="612">
        <f t="shared" si="0"/>
        <v>0</v>
      </c>
      <c r="H15" s="612">
        <f t="shared" si="0"/>
        <v>0</v>
      </c>
      <c r="I15" s="612">
        <f t="shared" si="0"/>
        <v>9.9000000000000005E-2</v>
      </c>
      <c r="J15" s="612">
        <f t="shared" si="0"/>
        <v>2.7E-2</v>
      </c>
      <c r="K15" s="612">
        <f t="shared" si="0"/>
        <v>8.9999999999999993E-3</v>
      </c>
      <c r="L15" s="612">
        <f t="shared" si="0"/>
        <v>7.1999999999999995E-2</v>
      </c>
      <c r="M15" s="612">
        <f t="shared" si="0"/>
        <v>3.3000000000000002E-2</v>
      </c>
      <c r="N15" s="612">
        <f t="shared" si="0"/>
        <v>0.04</v>
      </c>
      <c r="O15" s="612">
        <f t="shared" si="0"/>
        <v>0.156</v>
      </c>
      <c r="P15" s="619">
        <f t="shared" si="1"/>
        <v>1</v>
      </c>
      <c r="S15" s="618">
        <f t="shared" si="4"/>
        <v>2002</v>
      </c>
      <c r="T15" s="620">
        <v>0</v>
      </c>
      <c r="U15" s="620">
        <v>5</v>
      </c>
      <c r="V15" s="621">
        <f t="shared" ref="V15:V78" si="5">T15*U15</f>
        <v>0</v>
      </c>
      <c r="W15" s="622">
        <v>1</v>
      </c>
      <c r="X15" s="623">
        <f t="shared" si="2"/>
        <v>0</v>
      </c>
    </row>
    <row r="16" spans="2:30">
      <c r="B16" s="618">
        <f t="shared" si="3"/>
        <v>2003</v>
      </c>
      <c r="C16" s="610">
        <f>'[2]Fraksi pengelolaan sampah BaU'!C33</f>
        <v>10.65485718</v>
      </c>
      <c r="D16" s="611">
        <v>1</v>
      </c>
      <c r="E16" s="612">
        <f t="shared" si="0"/>
        <v>0.435</v>
      </c>
      <c r="F16" s="612">
        <f t="shared" si="0"/>
        <v>0.129</v>
      </c>
      <c r="G16" s="612">
        <f t="shared" si="0"/>
        <v>0</v>
      </c>
      <c r="H16" s="612">
        <f t="shared" si="0"/>
        <v>0</v>
      </c>
      <c r="I16" s="612">
        <f t="shared" si="0"/>
        <v>9.9000000000000005E-2</v>
      </c>
      <c r="J16" s="612">
        <f t="shared" si="0"/>
        <v>2.7E-2</v>
      </c>
      <c r="K16" s="612">
        <f t="shared" si="0"/>
        <v>8.9999999999999993E-3</v>
      </c>
      <c r="L16" s="612">
        <f t="shared" si="0"/>
        <v>7.1999999999999995E-2</v>
      </c>
      <c r="M16" s="612">
        <f t="shared" si="0"/>
        <v>3.3000000000000002E-2</v>
      </c>
      <c r="N16" s="612">
        <f t="shared" si="0"/>
        <v>0.04</v>
      </c>
      <c r="O16" s="612">
        <f t="shared" si="0"/>
        <v>0.156</v>
      </c>
      <c r="P16" s="619">
        <f t="shared" si="1"/>
        <v>1</v>
      </c>
      <c r="S16" s="618">
        <f t="shared" si="4"/>
        <v>2003</v>
      </c>
      <c r="T16" s="620">
        <v>0</v>
      </c>
      <c r="U16" s="620">
        <v>5</v>
      </c>
      <c r="V16" s="621">
        <f t="shared" si="5"/>
        <v>0</v>
      </c>
      <c r="W16" s="622">
        <v>1</v>
      </c>
      <c r="X16" s="623">
        <f t="shared" si="2"/>
        <v>0</v>
      </c>
    </row>
    <row r="17" spans="2:24">
      <c r="B17" s="618">
        <f t="shared" si="3"/>
        <v>2004</v>
      </c>
      <c r="C17" s="610">
        <f>'[2]Fraksi pengelolaan sampah BaU'!C34</f>
        <v>10.588774811999999</v>
      </c>
      <c r="D17" s="611">
        <v>1</v>
      </c>
      <c r="E17" s="612">
        <f t="shared" si="0"/>
        <v>0.435</v>
      </c>
      <c r="F17" s="612">
        <f t="shared" si="0"/>
        <v>0.129</v>
      </c>
      <c r="G17" s="612">
        <f t="shared" si="0"/>
        <v>0</v>
      </c>
      <c r="H17" s="612">
        <f t="shared" si="0"/>
        <v>0</v>
      </c>
      <c r="I17" s="612">
        <f t="shared" si="0"/>
        <v>9.9000000000000005E-2</v>
      </c>
      <c r="J17" s="612">
        <f t="shared" si="0"/>
        <v>2.7E-2</v>
      </c>
      <c r="K17" s="612">
        <f t="shared" si="0"/>
        <v>8.9999999999999993E-3</v>
      </c>
      <c r="L17" s="612">
        <f t="shared" si="0"/>
        <v>7.1999999999999995E-2</v>
      </c>
      <c r="M17" s="612">
        <f t="shared" si="0"/>
        <v>3.3000000000000002E-2</v>
      </c>
      <c r="N17" s="612">
        <f t="shared" si="0"/>
        <v>0.04</v>
      </c>
      <c r="O17" s="612">
        <f t="shared" si="0"/>
        <v>0.156</v>
      </c>
      <c r="P17" s="619">
        <f t="shared" si="1"/>
        <v>1</v>
      </c>
      <c r="S17" s="618">
        <f t="shared" si="4"/>
        <v>2004</v>
      </c>
      <c r="T17" s="620">
        <v>0</v>
      </c>
      <c r="U17" s="620">
        <v>5</v>
      </c>
      <c r="V17" s="621">
        <f t="shared" si="5"/>
        <v>0</v>
      </c>
      <c r="W17" s="622">
        <v>1</v>
      </c>
      <c r="X17" s="623">
        <f t="shared" si="2"/>
        <v>0</v>
      </c>
    </row>
    <row r="18" spans="2:24">
      <c r="B18" s="618">
        <f t="shared" si="3"/>
        <v>2005</v>
      </c>
      <c r="C18" s="610">
        <f>'[2]Fraksi pengelolaan sampah BaU'!C35</f>
        <v>10.926892152000001</v>
      </c>
      <c r="D18" s="611">
        <v>1</v>
      </c>
      <c r="E18" s="612">
        <f t="shared" si="0"/>
        <v>0.435</v>
      </c>
      <c r="F18" s="612">
        <f t="shared" si="0"/>
        <v>0.129</v>
      </c>
      <c r="G18" s="612">
        <f t="shared" si="0"/>
        <v>0</v>
      </c>
      <c r="H18" s="612">
        <f t="shared" si="0"/>
        <v>0</v>
      </c>
      <c r="I18" s="612">
        <f t="shared" si="0"/>
        <v>9.9000000000000005E-2</v>
      </c>
      <c r="J18" s="612">
        <f t="shared" si="0"/>
        <v>2.7E-2</v>
      </c>
      <c r="K18" s="612">
        <f t="shared" si="0"/>
        <v>8.9999999999999993E-3</v>
      </c>
      <c r="L18" s="612">
        <f t="shared" si="0"/>
        <v>7.1999999999999995E-2</v>
      </c>
      <c r="M18" s="612">
        <f t="shared" si="0"/>
        <v>3.3000000000000002E-2</v>
      </c>
      <c r="N18" s="612">
        <f t="shared" si="0"/>
        <v>0.04</v>
      </c>
      <c r="O18" s="612">
        <f t="shared" si="0"/>
        <v>0.156</v>
      </c>
      <c r="P18" s="619">
        <f t="shared" si="1"/>
        <v>1</v>
      </c>
      <c r="S18" s="618">
        <f t="shared" si="4"/>
        <v>2005</v>
      </c>
      <c r="T18" s="620">
        <v>0</v>
      </c>
      <c r="U18" s="620">
        <v>5</v>
      </c>
      <c r="V18" s="621">
        <f t="shared" si="5"/>
        <v>0</v>
      </c>
      <c r="W18" s="622">
        <v>1</v>
      </c>
      <c r="X18" s="623">
        <f t="shared" si="2"/>
        <v>0</v>
      </c>
    </row>
    <row r="19" spans="2:24">
      <c r="B19" s="618">
        <f t="shared" si="3"/>
        <v>2006</v>
      </c>
      <c r="C19" s="610">
        <f>'[2]Fraksi pengelolaan sampah BaU'!C36</f>
        <v>11.043522599999999</v>
      </c>
      <c r="D19" s="611">
        <v>1</v>
      </c>
      <c r="E19" s="612">
        <f t="shared" si="0"/>
        <v>0.435</v>
      </c>
      <c r="F19" s="612">
        <f t="shared" si="0"/>
        <v>0.129</v>
      </c>
      <c r="G19" s="612">
        <f t="shared" si="0"/>
        <v>0</v>
      </c>
      <c r="H19" s="612">
        <f t="shared" si="0"/>
        <v>0</v>
      </c>
      <c r="I19" s="612">
        <f t="shared" si="0"/>
        <v>9.9000000000000005E-2</v>
      </c>
      <c r="J19" s="612">
        <f t="shared" si="0"/>
        <v>2.7E-2</v>
      </c>
      <c r="K19" s="612">
        <f t="shared" si="0"/>
        <v>8.9999999999999993E-3</v>
      </c>
      <c r="L19" s="612">
        <f t="shared" si="0"/>
        <v>7.1999999999999995E-2</v>
      </c>
      <c r="M19" s="612">
        <f t="shared" si="0"/>
        <v>3.3000000000000002E-2</v>
      </c>
      <c r="N19" s="612">
        <f t="shared" si="0"/>
        <v>0.04</v>
      </c>
      <c r="O19" s="612">
        <f t="shared" si="0"/>
        <v>0.156</v>
      </c>
      <c r="P19" s="619">
        <f t="shared" si="1"/>
        <v>1</v>
      </c>
      <c r="S19" s="618">
        <f t="shared" si="4"/>
        <v>2006</v>
      </c>
      <c r="T19" s="620">
        <v>0</v>
      </c>
      <c r="U19" s="620">
        <v>5</v>
      </c>
      <c r="V19" s="621">
        <f t="shared" si="5"/>
        <v>0</v>
      </c>
      <c r="W19" s="622">
        <v>1</v>
      </c>
      <c r="X19" s="623">
        <f t="shared" si="2"/>
        <v>0</v>
      </c>
    </row>
    <row r="20" spans="2:24">
      <c r="B20" s="618">
        <f t="shared" si="3"/>
        <v>2007</v>
      </c>
      <c r="C20" s="610">
        <f>'[2]Fraksi pengelolaan sampah BaU'!C37</f>
        <v>11.156700983999999</v>
      </c>
      <c r="D20" s="611">
        <v>1</v>
      </c>
      <c r="E20" s="612">
        <f t="shared" si="0"/>
        <v>0.435</v>
      </c>
      <c r="F20" s="612">
        <f t="shared" si="0"/>
        <v>0.129</v>
      </c>
      <c r="G20" s="612">
        <f t="shared" si="0"/>
        <v>0</v>
      </c>
      <c r="H20" s="612">
        <f t="shared" si="0"/>
        <v>0</v>
      </c>
      <c r="I20" s="612">
        <f t="shared" si="0"/>
        <v>9.9000000000000005E-2</v>
      </c>
      <c r="J20" s="612">
        <f t="shared" si="0"/>
        <v>2.7E-2</v>
      </c>
      <c r="K20" s="612">
        <f t="shared" si="0"/>
        <v>8.9999999999999993E-3</v>
      </c>
      <c r="L20" s="612">
        <f t="shared" si="0"/>
        <v>7.1999999999999995E-2</v>
      </c>
      <c r="M20" s="612">
        <f t="shared" si="0"/>
        <v>3.3000000000000002E-2</v>
      </c>
      <c r="N20" s="612">
        <f t="shared" si="0"/>
        <v>0.04</v>
      </c>
      <c r="O20" s="612">
        <f t="shared" si="0"/>
        <v>0.156</v>
      </c>
      <c r="P20" s="619">
        <f t="shared" si="1"/>
        <v>1</v>
      </c>
      <c r="S20" s="618">
        <f t="shared" si="4"/>
        <v>2007</v>
      </c>
      <c r="T20" s="620">
        <v>0</v>
      </c>
      <c r="U20" s="620">
        <v>5</v>
      </c>
      <c r="V20" s="621">
        <f t="shared" si="5"/>
        <v>0</v>
      </c>
      <c r="W20" s="622">
        <v>1</v>
      </c>
      <c r="X20" s="623">
        <f t="shared" si="2"/>
        <v>0</v>
      </c>
    </row>
    <row r="21" spans="2:24">
      <c r="B21" s="618">
        <f t="shared" si="3"/>
        <v>2008</v>
      </c>
      <c r="C21" s="610">
        <f>'[2]Fraksi pengelolaan sampah BaU'!C38</f>
        <v>11.265132780000002</v>
      </c>
      <c r="D21" s="611">
        <v>1</v>
      </c>
      <c r="E21" s="612">
        <f t="shared" si="0"/>
        <v>0.435</v>
      </c>
      <c r="F21" s="612">
        <f t="shared" si="0"/>
        <v>0.129</v>
      </c>
      <c r="G21" s="612">
        <f t="shared" si="0"/>
        <v>0</v>
      </c>
      <c r="H21" s="612">
        <f t="shared" si="0"/>
        <v>0</v>
      </c>
      <c r="I21" s="612">
        <f t="shared" si="0"/>
        <v>9.9000000000000005E-2</v>
      </c>
      <c r="J21" s="612">
        <f t="shared" si="0"/>
        <v>2.7E-2</v>
      </c>
      <c r="K21" s="612">
        <f t="shared" si="0"/>
        <v>8.9999999999999993E-3</v>
      </c>
      <c r="L21" s="612">
        <f t="shared" si="0"/>
        <v>7.1999999999999995E-2</v>
      </c>
      <c r="M21" s="612">
        <f t="shared" si="0"/>
        <v>3.3000000000000002E-2</v>
      </c>
      <c r="N21" s="612">
        <f t="shared" si="0"/>
        <v>0.04</v>
      </c>
      <c r="O21" s="612">
        <f t="shared" si="0"/>
        <v>0.156</v>
      </c>
      <c r="P21" s="619">
        <f t="shared" si="1"/>
        <v>1</v>
      </c>
      <c r="S21" s="618">
        <f t="shared" si="4"/>
        <v>2008</v>
      </c>
      <c r="T21" s="620">
        <v>0</v>
      </c>
      <c r="U21" s="620">
        <v>5</v>
      </c>
      <c r="V21" s="621">
        <f t="shared" si="5"/>
        <v>0</v>
      </c>
      <c r="W21" s="622">
        <v>1</v>
      </c>
      <c r="X21" s="623">
        <f t="shared" si="2"/>
        <v>0</v>
      </c>
    </row>
    <row r="22" spans="2:24">
      <c r="B22" s="618">
        <f t="shared" si="3"/>
        <v>2009</v>
      </c>
      <c r="C22" s="610">
        <f>'[2]Fraksi pengelolaan sampah BaU'!C39</f>
        <v>11.367276888000001</v>
      </c>
      <c r="D22" s="611">
        <v>1</v>
      </c>
      <c r="E22" s="612">
        <f t="shared" si="0"/>
        <v>0.435</v>
      </c>
      <c r="F22" s="612">
        <f t="shared" si="0"/>
        <v>0.129</v>
      </c>
      <c r="G22" s="612">
        <f t="shared" si="0"/>
        <v>0</v>
      </c>
      <c r="H22" s="612">
        <f t="shared" si="0"/>
        <v>0</v>
      </c>
      <c r="I22" s="612">
        <f t="shared" si="0"/>
        <v>9.9000000000000005E-2</v>
      </c>
      <c r="J22" s="612">
        <f t="shared" si="0"/>
        <v>2.7E-2</v>
      </c>
      <c r="K22" s="612">
        <f t="shared" si="0"/>
        <v>8.9999999999999993E-3</v>
      </c>
      <c r="L22" s="612">
        <f t="shared" si="0"/>
        <v>7.1999999999999995E-2</v>
      </c>
      <c r="M22" s="612">
        <f t="shared" si="0"/>
        <v>3.3000000000000002E-2</v>
      </c>
      <c r="N22" s="612">
        <f t="shared" si="0"/>
        <v>0.04</v>
      </c>
      <c r="O22" s="612">
        <f t="shared" si="0"/>
        <v>0.156</v>
      </c>
      <c r="P22" s="619">
        <f t="shared" si="1"/>
        <v>1</v>
      </c>
      <c r="S22" s="618">
        <f t="shared" si="4"/>
        <v>2009</v>
      </c>
      <c r="T22" s="620">
        <v>0</v>
      </c>
      <c r="U22" s="620">
        <v>5</v>
      </c>
      <c r="V22" s="621">
        <f t="shared" si="5"/>
        <v>0</v>
      </c>
      <c r="W22" s="622">
        <v>1</v>
      </c>
      <c r="X22" s="623">
        <f t="shared" si="2"/>
        <v>0</v>
      </c>
    </row>
    <row r="23" spans="2:24">
      <c r="B23" s="618">
        <f t="shared" si="3"/>
        <v>2010</v>
      </c>
      <c r="C23" s="610">
        <f>'[2]Fraksi pengelolaan sampah BaU'!C40</f>
        <v>14.197599503999999</v>
      </c>
      <c r="D23" s="611">
        <v>1</v>
      </c>
      <c r="E23" s="612">
        <f t="shared" ref="E23:O38" si="6">E$8</f>
        <v>0.435</v>
      </c>
      <c r="F23" s="612">
        <f t="shared" si="6"/>
        <v>0.129</v>
      </c>
      <c r="G23" s="612">
        <f t="shared" si="0"/>
        <v>0</v>
      </c>
      <c r="H23" s="612">
        <f t="shared" si="6"/>
        <v>0</v>
      </c>
      <c r="I23" s="612">
        <f t="shared" si="0"/>
        <v>9.9000000000000005E-2</v>
      </c>
      <c r="J23" s="612">
        <f t="shared" si="6"/>
        <v>2.7E-2</v>
      </c>
      <c r="K23" s="612">
        <f t="shared" si="6"/>
        <v>8.9999999999999993E-3</v>
      </c>
      <c r="L23" s="612">
        <f t="shared" si="6"/>
        <v>7.1999999999999995E-2</v>
      </c>
      <c r="M23" s="612">
        <f t="shared" si="6"/>
        <v>3.3000000000000002E-2</v>
      </c>
      <c r="N23" s="612">
        <f t="shared" si="6"/>
        <v>0.04</v>
      </c>
      <c r="O23" s="612">
        <f t="shared" si="6"/>
        <v>0.156</v>
      </c>
      <c r="P23" s="619">
        <f t="shared" si="1"/>
        <v>1</v>
      </c>
      <c r="S23" s="618">
        <f t="shared" si="4"/>
        <v>2010</v>
      </c>
      <c r="T23" s="620">
        <v>0</v>
      </c>
      <c r="U23" s="620">
        <v>5</v>
      </c>
      <c r="V23" s="621">
        <f t="shared" si="5"/>
        <v>0</v>
      </c>
      <c r="W23" s="622">
        <v>1</v>
      </c>
      <c r="X23" s="623">
        <f t="shared" si="2"/>
        <v>0</v>
      </c>
    </row>
    <row r="24" spans="2:24">
      <c r="B24" s="618">
        <f t="shared" si="3"/>
        <v>2011</v>
      </c>
      <c r="C24" s="610">
        <f>'[3]Fraksi pengelolaan sampah BaU'!C29</f>
        <v>13.32535932</v>
      </c>
      <c r="D24" s="611">
        <v>1</v>
      </c>
      <c r="E24" s="612">
        <f t="shared" si="6"/>
        <v>0.435</v>
      </c>
      <c r="F24" s="612">
        <f t="shared" si="6"/>
        <v>0.129</v>
      </c>
      <c r="G24" s="612">
        <f t="shared" si="0"/>
        <v>0</v>
      </c>
      <c r="H24" s="612">
        <f t="shared" si="6"/>
        <v>0</v>
      </c>
      <c r="I24" s="612">
        <f t="shared" si="0"/>
        <v>9.9000000000000005E-2</v>
      </c>
      <c r="J24" s="612">
        <f t="shared" si="6"/>
        <v>2.7E-2</v>
      </c>
      <c r="K24" s="612">
        <f t="shared" si="6"/>
        <v>8.9999999999999993E-3</v>
      </c>
      <c r="L24" s="612">
        <f t="shared" si="6"/>
        <v>7.1999999999999995E-2</v>
      </c>
      <c r="M24" s="612">
        <f t="shared" si="6"/>
        <v>3.3000000000000002E-2</v>
      </c>
      <c r="N24" s="612">
        <f t="shared" si="6"/>
        <v>0.04</v>
      </c>
      <c r="O24" s="612">
        <f t="shared" si="6"/>
        <v>0.156</v>
      </c>
      <c r="P24" s="619">
        <f t="shared" si="1"/>
        <v>1</v>
      </c>
      <c r="S24" s="618">
        <f t="shared" si="4"/>
        <v>2011</v>
      </c>
      <c r="T24" s="620">
        <v>0</v>
      </c>
      <c r="U24" s="620">
        <v>5</v>
      </c>
      <c r="V24" s="621">
        <f t="shared" si="5"/>
        <v>0</v>
      </c>
      <c r="W24" s="622">
        <v>1</v>
      </c>
      <c r="X24" s="623">
        <f t="shared" si="2"/>
        <v>0</v>
      </c>
    </row>
    <row r="25" spans="2:24">
      <c r="B25" s="618">
        <f t="shared" si="3"/>
        <v>2012</v>
      </c>
      <c r="C25" s="610">
        <f>'[3]Fraksi pengelolaan sampah BaU'!C30</f>
        <v>13.679980440000001</v>
      </c>
      <c r="D25" s="611">
        <v>1</v>
      </c>
      <c r="E25" s="612">
        <f t="shared" si="6"/>
        <v>0.435</v>
      </c>
      <c r="F25" s="612">
        <f t="shared" si="6"/>
        <v>0.129</v>
      </c>
      <c r="G25" s="612">
        <f t="shared" si="0"/>
        <v>0</v>
      </c>
      <c r="H25" s="612">
        <f t="shared" si="6"/>
        <v>0</v>
      </c>
      <c r="I25" s="612">
        <f t="shared" si="0"/>
        <v>9.9000000000000005E-2</v>
      </c>
      <c r="J25" s="612">
        <f t="shared" si="6"/>
        <v>2.7E-2</v>
      </c>
      <c r="K25" s="612">
        <f t="shared" si="6"/>
        <v>8.9999999999999993E-3</v>
      </c>
      <c r="L25" s="612">
        <f t="shared" si="6"/>
        <v>7.1999999999999995E-2</v>
      </c>
      <c r="M25" s="612">
        <f t="shared" si="6"/>
        <v>3.3000000000000002E-2</v>
      </c>
      <c r="N25" s="612">
        <f t="shared" si="6"/>
        <v>0.04</v>
      </c>
      <c r="O25" s="612">
        <f t="shared" si="6"/>
        <v>0.156</v>
      </c>
      <c r="P25" s="619">
        <f t="shared" si="1"/>
        <v>1</v>
      </c>
      <c r="S25" s="618">
        <f t="shared" si="4"/>
        <v>2012</v>
      </c>
      <c r="T25" s="620">
        <v>0</v>
      </c>
      <c r="U25" s="620">
        <v>5</v>
      </c>
      <c r="V25" s="621">
        <f t="shared" si="5"/>
        <v>0</v>
      </c>
      <c r="W25" s="622">
        <v>1</v>
      </c>
      <c r="X25" s="623">
        <f t="shared" si="2"/>
        <v>0</v>
      </c>
    </row>
    <row r="26" spans="2:24">
      <c r="B26" s="618">
        <f t="shared" si="3"/>
        <v>2013</v>
      </c>
      <c r="C26" s="610">
        <f>'[3]Fraksi pengelolaan sampah BaU'!C31</f>
        <v>14.009495640000001</v>
      </c>
      <c r="D26" s="611">
        <v>1</v>
      </c>
      <c r="E26" s="612">
        <f t="shared" si="6"/>
        <v>0.435</v>
      </c>
      <c r="F26" s="612">
        <f t="shared" si="6"/>
        <v>0.129</v>
      </c>
      <c r="G26" s="612">
        <f t="shared" si="0"/>
        <v>0</v>
      </c>
      <c r="H26" s="612">
        <f t="shared" si="6"/>
        <v>0</v>
      </c>
      <c r="I26" s="612">
        <f t="shared" si="0"/>
        <v>9.9000000000000005E-2</v>
      </c>
      <c r="J26" s="612">
        <f t="shared" si="6"/>
        <v>2.7E-2</v>
      </c>
      <c r="K26" s="612">
        <f t="shared" si="6"/>
        <v>8.9999999999999993E-3</v>
      </c>
      <c r="L26" s="612">
        <f t="shared" si="6"/>
        <v>7.1999999999999995E-2</v>
      </c>
      <c r="M26" s="612">
        <f t="shared" si="6"/>
        <v>3.3000000000000002E-2</v>
      </c>
      <c r="N26" s="612">
        <f t="shared" si="6"/>
        <v>0.04</v>
      </c>
      <c r="O26" s="612">
        <f t="shared" si="6"/>
        <v>0.156</v>
      </c>
      <c r="P26" s="619">
        <f t="shared" si="1"/>
        <v>1</v>
      </c>
      <c r="S26" s="618">
        <f t="shared" si="4"/>
        <v>2013</v>
      </c>
      <c r="T26" s="620">
        <v>0</v>
      </c>
      <c r="U26" s="620">
        <v>5</v>
      </c>
      <c r="V26" s="621">
        <f t="shared" si="5"/>
        <v>0</v>
      </c>
      <c r="W26" s="622">
        <v>1</v>
      </c>
      <c r="X26" s="623">
        <f t="shared" si="2"/>
        <v>0</v>
      </c>
    </row>
    <row r="27" spans="2:24">
      <c r="B27" s="618">
        <f t="shared" si="3"/>
        <v>2014</v>
      </c>
      <c r="C27" s="610">
        <f>'[3]Fraksi pengelolaan sampah BaU'!C32</f>
        <v>14.356047</v>
      </c>
      <c r="D27" s="611">
        <v>1</v>
      </c>
      <c r="E27" s="612">
        <f t="shared" si="6"/>
        <v>0.435</v>
      </c>
      <c r="F27" s="612">
        <f t="shared" si="6"/>
        <v>0.129</v>
      </c>
      <c r="G27" s="612">
        <f t="shared" si="0"/>
        <v>0</v>
      </c>
      <c r="H27" s="612">
        <f t="shared" si="6"/>
        <v>0</v>
      </c>
      <c r="I27" s="612">
        <f t="shared" si="0"/>
        <v>9.9000000000000005E-2</v>
      </c>
      <c r="J27" s="612">
        <f t="shared" si="6"/>
        <v>2.7E-2</v>
      </c>
      <c r="K27" s="612">
        <f t="shared" si="6"/>
        <v>8.9999999999999993E-3</v>
      </c>
      <c r="L27" s="612">
        <f t="shared" si="6"/>
        <v>7.1999999999999995E-2</v>
      </c>
      <c r="M27" s="612">
        <f t="shared" si="6"/>
        <v>3.3000000000000002E-2</v>
      </c>
      <c r="N27" s="612">
        <f t="shared" si="6"/>
        <v>0.04</v>
      </c>
      <c r="O27" s="612">
        <f t="shared" si="6"/>
        <v>0.156</v>
      </c>
      <c r="P27" s="619">
        <f t="shared" si="1"/>
        <v>1</v>
      </c>
      <c r="S27" s="618">
        <f t="shared" si="4"/>
        <v>2014</v>
      </c>
      <c r="T27" s="620">
        <v>0</v>
      </c>
      <c r="U27" s="620">
        <v>5</v>
      </c>
      <c r="V27" s="621">
        <f t="shared" si="5"/>
        <v>0</v>
      </c>
      <c r="W27" s="622">
        <v>1</v>
      </c>
      <c r="X27" s="623">
        <f t="shared" si="2"/>
        <v>0</v>
      </c>
    </row>
    <row r="28" spans="2:24">
      <c r="B28" s="618">
        <f t="shared" si="3"/>
        <v>2015</v>
      </c>
      <c r="C28" s="610">
        <f>'[3]Fraksi pengelolaan sampah BaU'!C33</f>
        <v>14.699348040000002</v>
      </c>
      <c r="D28" s="611">
        <v>1</v>
      </c>
      <c r="E28" s="612">
        <f t="shared" si="6"/>
        <v>0.435</v>
      </c>
      <c r="F28" s="612">
        <f t="shared" si="6"/>
        <v>0.129</v>
      </c>
      <c r="G28" s="612">
        <f t="shared" si="0"/>
        <v>0</v>
      </c>
      <c r="H28" s="612">
        <f t="shared" si="6"/>
        <v>0</v>
      </c>
      <c r="I28" s="612">
        <f t="shared" si="0"/>
        <v>9.9000000000000005E-2</v>
      </c>
      <c r="J28" s="612">
        <f t="shared" si="6"/>
        <v>2.7E-2</v>
      </c>
      <c r="K28" s="612">
        <f t="shared" si="6"/>
        <v>8.9999999999999993E-3</v>
      </c>
      <c r="L28" s="612">
        <f t="shared" si="6"/>
        <v>7.1999999999999995E-2</v>
      </c>
      <c r="M28" s="612">
        <f t="shared" si="6"/>
        <v>3.3000000000000002E-2</v>
      </c>
      <c r="N28" s="612">
        <f t="shared" si="6"/>
        <v>0.04</v>
      </c>
      <c r="O28" s="612">
        <f t="shared" si="6"/>
        <v>0.156</v>
      </c>
      <c r="P28" s="619">
        <f t="shared" si="1"/>
        <v>1</v>
      </c>
      <c r="S28" s="618">
        <f t="shared" si="4"/>
        <v>2015</v>
      </c>
      <c r="T28" s="620">
        <v>0</v>
      </c>
      <c r="U28" s="620">
        <v>5</v>
      </c>
      <c r="V28" s="621">
        <f t="shared" si="5"/>
        <v>0</v>
      </c>
      <c r="W28" s="622">
        <v>1</v>
      </c>
      <c r="X28" s="623">
        <f t="shared" si="2"/>
        <v>0</v>
      </c>
    </row>
    <row r="29" spans="2:24">
      <c r="B29" s="618">
        <f t="shared" si="3"/>
        <v>2016</v>
      </c>
      <c r="C29" s="610">
        <f>'[3]Fraksi pengelolaan sampah BaU'!C34</f>
        <v>15.033346440000003</v>
      </c>
      <c r="D29" s="611">
        <v>1</v>
      </c>
      <c r="E29" s="612">
        <f t="shared" si="6"/>
        <v>0.435</v>
      </c>
      <c r="F29" s="612">
        <f t="shared" si="6"/>
        <v>0.129</v>
      </c>
      <c r="G29" s="612">
        <f t="shared" si="6"/>
        <v>0</v>
      </c>
      <c r="H29" s="612">
        <f t="shared" si="6"/>
        <v>0</v>
      </c>
      <c r="I29" s="612">
        <f t="shared" si="6"/>
        <v>9.9000000000000005E-2</v>
      </c>
      <c r="J29" s="612">
        <f t="shared" si="6"/>
        <v>2.7E-2</v>
      </c>
      <c r="K29" s="612">
        <f t="shared" si="6"/>
        <v>8.9999999999999993E-3</v>
      </c>
      <c r="L29" s="612">
        <f t="shared" si="6"/>
        <v>7.1999999999999995E-2</v>
      </c>
      <c r="M29" s="612">
        <f t="shared" si="6"/>
        <v>3.3000000000000002E-2</v>
      </c>
      <c r="N29" s="612">
        <f t="shared" si="6"/>
        <v>0.04</v>
      </c>
      <c r="O29" s="612">
        <f t="shared" si="6"/>
        <v>0.156</v>
      </c>
      <c r="P29" s="619">
        <f t="shared" si="1"/>
        <v>1</v>
      </c>
      <c r="S29" s="618">
        <f t="shared" si="4"/>
        <v>2016</v>
      </c>
      <c r="T29" s="620">
        <v>0</v>
      </c>
      <c r="U29" s="620">
        <v>5</v>
      </c>
      <c r="V29" s="621">
        <f t="shared" si="5"/>
        <v>0</v>
      </c>
      <c r="W29" s="622">
        <v>1</v>
      </c>
      <c r="X29" s="623">
        <f t="shared" si="2"/>
        <v>0</v>
      </c>
    </row>
    <row r="30" spans="2:24">
      <c r="B30" s="618">
        <f t="shared" si="3"/>
        <v>2017</v>
      </c>
      <c r="C30" s="610">
        <f>'[3]Fraksi pengelolaan sampah BaU'!C35</f>
        <v>15.139735309008001</v>
      </c>
      <c r="D30" s="611">
        <v>1</v>
      </c>
      <c r="E30" s="612">
        <f t="shared" si="6"/>
        <v>0.435</v>
      </c>
      <c r="F30" s="612">
        <f t="shared" si="6"/>
        <v>0.129</v>
      </c>
      <c r="G30" s="612">
        <f t="shared" si="6"/>
        <v>0</v>
      </c>
      <c r="H30" s="612">
        <f t="shared" si="6"/>
        <v>0</v>
      </c>
      <c r="I30" s="612">
        <f t="shared" si="6"/>
        <v>9.9000000000000005E-2</v>
      </c>
      <c r="J30" s="612">
        <f t="shared" si="6"/>
        <v>2.7E-2</v>
      </c>
      <c r="K30" s="612">
        <f t="shared" si="6"/>
        <v>8.9999999999999993E-3</v>
      </c>
      <c r="L30" s="612">
        <f t="shared" si="6"/>
        <v>7.1999999999999995E-2</v>
      </c>
      <c r="M30" s="612">
        <f t="shared" si="6"/>
        <v>3.3000000000000002E-2</v>
      </c>
      <c r="N30" s="612">
        <f t="shared" si="6"/>
        <v>0.04</v>
      </c>
      <c r="O30" s="612">
        <f t="shared" si="6"/>
        <v>0.156</v>
      </c>
      <c r="P30" s="619">
        <f t="shared" si="1"/>
        <v>1</v>
      </c>
      <c r="S30" s="618">
        <f t="shared" si="4"/>
        <v>2017</v>
      </c>
      <c r="T30" s="620">
        <v>0</v>
      </c>
      <c r="U30" s="620">
        <v>5</v>
      </c>
      <c r="V30" s="621">
        <f t="shared" si="5"/>
        <v>0</v>
      </c>
      <c r="W30" s="622">
        <v>1</v>
      </c>
      <c r="X30" s="623">
        <f t="shared" si="2"/>
        <v>0</v>
      </c>
    </row>
    <row r="31" spans="2:24">
      <c r="B31" s="618">
        <f t="shared" si="3"/>
        <v>2018</v>
      </c>
      <c r="C31" s="610">
        <f>'[3]Fraksi pengelolaan sampah BaU'!C36</f>
        <v>15.216950541218846</v>
      </c>
      <c r="D31" s="611">
        <v>1</v>
      </c>
      <c r="E31" s="612">
        <f t="shared" si="6"/>
        <v>0.435</v>
      </c>
      <c r="F31" s="612">
        <f t="shared" si="6"/>
        <v>0.129</v>
      </c>
      <c r="G31" s="612">
        <f t="shared" si="6"/>
        <v>0</v>
      </c>
      <c r="H31" s="612">
        <f t="shared" si="6"/>
        <v>0</v>
      </c>
      <c r="I31" s="612">
        <f t="shared" si="6"/>
        <v>9.9000000000000005E-2</v>
      </c>
      <c r="J31" s="612">
        <f t="shared" si="6"/>
        <v>2.7E-2</v>
      </c>
      <c r="K31" s="612">
        <f t="shared" si="6"/>
        <v>8.9999999999999993E-3</v>
      </c>
      <c r="L31" s="612">
        <f t="shared" si="6"/>
        <v>7.1999999999999995E-2</v>
      </c>
      <c r="M31" s="612">
        <f t="shared" si="6"/>
        <v>3.3000000000000002E-2</v>
      </c>
      <c r="N31" s="612">
        <f t="shared" si="6"/>
        <v>0.04</v>
      </c>
      <c r="O31" s="612">
        <f t="shared" si="6"/>
        <v>0.156</v>
      </c>
      <c r="P31" s="619">
        <f t="shared" si="1"/>
        <v>1</v>
      </c>
      <c r="S31" s="618">
        <f t="shared" si="4"/>
        <v>2018</v>
      </c>
      <c r="T31" s="620">
        <v>0</v>
      </c>
      <c r="U31" s="620">
        <v>5</v>
      </c>
      <c r="V31" s="621">
        <f t="shared" si="5"/>
        <v>0</v>
      </c>
      <c r="W31" s="622">
        <v>1</v>
      </c>
      <c r="X31" s="623">
        <f t="shared" si="2"/>
        <v>0</v>
      </c>
    </row>
    <row r="32" spans="2:24">
      <c r="B32" s="618">
        <f t="shared" si="3"/>
        <v>2019</v>
      </c>
      <c r="C32" s="610">
        <f>'[3]Fraksi pengelolaan sampah BaU'!C37</f>
        <v>15.281914576708022</v>
      </c>
      <c r="D32" s="611">
        <v>1</v>
      </c>
      <c r="E32" s="612">
        <f t="shared" si="6"/>
        <v>0.435</v>
      </c>
      <c r="F32" s="612">
        <f t="shared" si="6"/>
        <v>0.129</v>
      </c>
      <c r="G32" s="612">
        <f t="shared" si="6"/>
        <v>0</v>
      </c>
      <c r="H32" s="612">
        <f t="shared" si="6"/>
        <v>0</v>
      </c>
      <c r="I32" s="612">
        <f t="shared" si="6"/>
        <v>9.9000000000000005E-2</v>
      </c>
      <c r="J32" s="612">
        <f t="shared" si="6"/>
        <v>2.7E-2</v>
      </c>
      <c r="K32" s="612">
        <f t="shared" si="6"/>
        <v>8.9999999999999993E-3</v>
      </c>
      <c r="L32" s="612">
        <f t="shared" si="6"/>
        <v>7.1999999999999995E-2</v>
      </c>
      <c r="M32" s="612">
        <f t="shared" si="6"/>
        <v>3.3000000000000002E-2</v>
      </c>
      <c r="N32" s="612">
        <f t="shared" si="6"/>
        <v>0.04</v>
      </c>
      <c r="O32" s="612">
        <f t="shared" si="6"/>
        <v>0.156</v>
      </c>
      <c r="P32" s="619">
        <f t="shared" si="1"/>
        <v>1</v>
      </c>
      <c r="S32" s="618">
        <f t="shared" si="4"/>
        <v>2019</v>
      </c>
      <c r="T32" s="620">
        <v>0</v>
      </c>
      <c r="U32" s="620">
        <v>5</v>
      </c>
      <c r="V32" s="621">
        <f t="shared" si="5"/>
        <v>0</v>
      </c>
      <c r="W32" s="622">
        <v>1</v>
      </c>
      <c r="X32" s="623">
        <f t="shared" si="2"/>
        <v>0</v>
      </c>
    </row>
    <row r="33" spans="2:24">
      <c r="B33" s="618">
        <f t="shared" si="3"/>
        <v>2020</v>
      </c>
      <c r="C33" s="610">
        <f>'[3]Fraksi pengelolaan sampah BaU'!C38</f>
        <v>15.335166834643344</v>
      </c>
      <c r="D33" s="611">
        <v>1</v>
      </c>
      <c r="E33" s="612">
        <f t="shared" ref="E33:O48" si="7">E$8</f>
        <v>0.435</v>
      </c>
      <c r="F33" s="612">
        <f t="shared" si="7"/>
        <v>0.129</v>
      </c>
      <c r="G33" s="612">
        <f t="shared" si="6"/>
        <v>0</v>
      </c>
      <c r="H33" s="612">
        <f t="shared" si="7"/>
        <v>0</v>
      </c>
      <c r="I33" s="612">
        <f t="shared" si="6"/>
        <v>9.9000000000000005E-2</v>
      </c>
      <c r="J33" s="612">
        <f t="shared" si="7"/>
        <v>2.7E-2</v>
      </c>
      <c r="K33" s="612">
        <f t="shared" si="7"/>
        <v>8.9999999999999993E-3</v>
      </c>
      <c r="L33" s="612">
        <f t="shared" si="7"/>
        <v>7.1999999999999995E-2</v>
      </c>
      <c r="M33" s="612">
        <f t="shared" si="7"/>
        <v>3.3000000000000002E-2</v>
      </c>
      <c r="N33" s="612">
        <f t="shared" si="7"/>
        <v>0.04</v>
      </c>
      <c r="O33" s="612">
        <f t="shared" si="7"/>
        <v>0.156</v>
      </c>
      <c r="P33" s="619">
        <f t="shared" si="1"/>
        <v>1</v>
      </c>
      <c r="S33" s="618">
        <f t="shared" si="4"/>
        <v>2020</v>
      </c>
      <c r="T33" s="620">
        <v>0</v>
      </c>
      <c r="U33" s="620">
        <v>5</v>
      </c>
      <c r="V33" s="621">
        <f t="shared" si="5"/>
        <v>0</v>
      </c>
      <c r="W33" s="622">
        <v>1</v>
      </c>
      <c r="X33" s="623">
        <f t="shared" si="2"/>
        <v>0</v>
      </c>
    </row>
    <row r="34" spans="2:24">
      <c r="B34" s="618">
        <f t="shared" si="3"/>
        <v>2021</v>
      </c>
      <c r="C34" s="610">
        <f>'[3]Fraksi pengelolaan sampah BaU'!C39</f>
        <v>15.377227997408115</v>
      </c>
      <c r="D34" s="611">
        <v>1</v>
      </c>
      <c r="E34" s="612">
        <f t="shared" si="7"/>
        <v>0.435</v>
      </c>
      <c r="F34" s="612">
        <f t="shared" si="7"/>
        <v>0.129</v>
      </c>
      <c r="G34" s="612">
        <f t="shared" si="6"/>
        <v>0</v>
      </c>
      <c r="H34" s="612">
        <f t="shared" si="7"/>
        <v>0</v>
      </c>
      <c r="I34" s="612">
        <f t="shared" si="6"/>
        <v>9.9000000000000005E-2</v>
      </c>
      <c r="J34" s="612">
        <f t="shared" si="7"/>
        <v>2.7E-2</v>
      </c>
      <c r="K34" s="612">
        <f t="shared" si="7"/>
        <v>8.9999999999999993E-3</v>
      </c>
      <c r="L34" s="612">
        <f t="shared" si="7"/>
        <v>7.1999999999999995E-2</v>
      </c>
      <c r="M34" s="612">
        <f t="shared" si="7"/>
        <v>3.3000000000000002E-2</v>
      </c>
      <c r="N34" s="612">
        <f t="shared" si="7"/>
        <v>0.04</v>
      </c>
      <c r="O34" s="612">
        <f t="shared" si="7"/>
        <v>0.156</v>
      </c>
      <c r="P34" s="619">
        <f t="shared" si="1"/>
        <v>1</v>
      </c>
      <c r="S34" s="618">
        <f t="shared" si="4"/>
        <v>2021</v>
      </c>
      <c r="T34" s="620">
        <v>0</v>
      </c>
      <c r="U34" s="620">
        <v>5</v>
      </c>
      <c r="V34" s="621">
        <f t="shared" si="5"/>
        <v>0</v>
      </c>
      <c r="W34" s="622">
        <v>1</v>
      </c>
      <c r="X34" s="623">
        <f t="shared" si="2"/>
        <v>0</v>
      </c>
    </row>
    <row r="35" spans="2:24">
      <c r="B35" s="618">
        <f t="shared" si="3"/>
        <v>2022</v>
      </c>
      <c r="C35" s="610">
        <f>'[3]Fraksi pengelolaan sampah BaU'!C40</f>
        <v>15.408600596923465</v>
      </c>
      <c r="D35" s="611">
        <v>1</v>
      </c>
      <c r="E35" s="612">
        <f t="shared" si="7"/>
        <v>0.435</v>
      </c>
      <c r="F35" s="612">
        <f t="shared" si="7"/>
        <v>0.129</v>
      </c>
      <c r="G35" s="612">
        <f t="shared" si="6"/>
        <v>0</v>
      </c>
      <c r="H35" s="612">
        <f t="shared" si="7"/>
        <v>0</v>
      </c>
      <c r="I35" s="612">
        <f t="shared" si="6"/>
        <v>9.9000000000000005E-2</v>
      </c>
      <c r="J35" s="612">
        <f t="shared" si="7"/>
        <v>2.7E-2</v>
      </c>
      <c r="K35" s="612">
        <f t="shared" si="7"/>
        <v>8.9999999999999993E-3</v>
      </c>
      <c r="L35" s="612">
        <f t="shared" si="7"/>
        <v>7.1999999999999995E-2</v>
      </c>
      <c r="M35" s="612">
        <f t="shared" si="7"/>
        <v>3.3000000000000002E-2</v>
      </c>
      <c r="N35" s="612">
        <f t="shared" si="7"/>
        <v>0.04</v>
      </c>
      <c r="O35" s="612">
        <f t="shared" si="7"/>
        <v>0.156</v>
      </c>
      <c r="P35" s="619">
        <f t="shared" si="1"/>
        <v>1</v>
      </c>
      <c r="S35" s="618">
        <f t="shared" si="4"/>
        <v>2022</v>
      </c>
      <c r="T35" s="620">
        <v>0</v>
      </c>
      <c r="U35" s="620">
        <v>5</v>
      </c>
      <c r="V35" s="621">
        <f t="shared" si="5"/>
        <v>0</v>
      </c>
      <c r="W35" s="622">
        <v>1</v>
      </c>
      <c r="X35" s="623">
        <f t="shared" si="2"/>
        <v>0</v>
      </c>
    </row>
    <row r="36" spans="2:24">
      <c r="B36" s="618">
        <f t="shared" si="3"/>
        <v>2023</v>
      </c>
      <c r="C36" s="610">
        <f>'[3]Fraksi pengelolaan sampah BaU'!C41</f>
        <v>15.429769583675036</v>
      </c>
      <c r="D36" s="611">
        <v>1</v>
      </c>
      <c r="E36" s="612">
        <f t="shared" si="7"/>
        <v>0.435</v>
      </c>
      <c r="F36" s="612">
        <f t="shared" si="7"/>
        <v>0.129</v>
      </c>
      <c r="G36" s="612">
        <f t="shared" si="6"/>
        <v>0</v>
      </c>
      <c r="H36" s="612">
        <f t="shared" si="7"/>
        <v>0</v>
      </c>
      <c r="I36" s="612">
        <f t="shared" si="6"/>
        <v>9.9000000000000005E-2</v>
      </c>
      <c r="J36" s="612">
        <f t="shared" si="7"/>
        <v>2.7E-2</v>
      </c>
      <c r="K36" s="612">
        <f t="shared" si="7"/>
        <v>8.9999999999999993E-3</v>
      </c>
      <c r="L36" s="612">
        <f t="shared" si="7"/>
        <v>7.1999999999999995E-2</v>
      </c>
      <c r="M36" s="612">
        <f t="shared" si="7"/>
        <v>3.3000000000000002E-2</v>
      </c>
      <c r="N36" s="612">
        <f t="shared" si="7"/>
        <v>0.04</v>
      </c>
      <c r="O36" s="612">
        <f t="shared" si="7"/>
        <v>0.156</v>
      </c>
      <c r="P36" s="619">
        <f t="shared" si="1"/>
        <v>1</v>
      </c>
      <c r="S36" s="618">
        <f t="shared" si="4"/>
        <v>2023</v>
      </c>
      <c r="T36" s="620">
        <v>0</v>
      </c>
      <c r="U36" s="620">
        <v>5</v>
      </c>
      <c r="V36" s="621">
        <f t="shared" si="5"/>
        <v>0</v>
      </c>
      <c r="W36" s="622">
        <v>1</v>
      </c>
      <c r="X36" s="623">
        <f t="shared" si="2"/>
        <v>0</v>
      </c>
    </row>
    <row r="37" spans="2:24">
      <c r="B37" s="618">
        <f t="shared" si="3"/>
        <v>2024</v>
      </c>
      <c r="C37" s="610">
        <f>'[3]Fraksi pengelolaan sampah BaU'!C42</f>
        <v>15.441202878935108</v>
      </c>
      <c r="D37" s="611">
        <v>1</v>
      </c>
      <c r="E37" s="612">
        <f t="shared" si="7"/>
        <v>0.435</v>
      </c>
      <c r="F37" s="612">
        <f t="shared" si="7"/>
        <v>0.129</v>
      </c>
      <c r="G37" s="612">
        <f t="shared" si="6"/>
        <v>0</v>
      </c>
      <c r="H37" s="612">
        <f t="shared" si="7"/>
        <v>0</v>
      </c>
      <c r="I37" s="612">
        <f t="shared" si="6"/>
        <v>9.9000000000000005E-2</v>
      </c>
      <c r="J37" s="612">
        <f t="shared" si="7"/>
        <v>2.7E-2</v>
      </c>
      <c r="K37" s="612">
        <f t="shared" si="7"/>
        <v>8.9999999999999993E-3</v>
      </c>
      <c r="L37" s="612">
        <f t="shared" si="7"/>
        <v>7.1999999999999995E-2</v>
      </c>
      <c r="M37" s="612">
        <f t="shared" si="7"/>
        <v>3.3000000000000002E-2</v>
      </c>
      <c r="N37" s="612">
        <f t="shared" si="7"/>
        <v>0.04</v>
      </c>
      <c r="O37" s="612">
        <f t="shared" si="7"/>
        <v>0.156</v>
      </c>
      <c r="P37" s="619">
        <f t="shared" si="1"/>
        <v>1</v>
      </c>
      <c r="S37" s="618">
        <f t="shared" si="4"/>
        <v>2024</v>
      </c>
      <c r="T37" s="620">
        <v>0</v>
      </c>
      <c r="U37" s="620">
        <v>5</v>
      </c>
      <c r="V37" s="621">
        <f t="shared" si="5"/>
        <v>0</v>
      </c>
      <c r="W37" s="622">
        <v>1</v>
      </c>
      <c r="X37" s="623">
        <f t="shared" si="2"/>
        <v>0</v>
      </c>
    </row>
    <row r="38" spans="2:24">
      <c r="B38" s="618">
        <f t="shared" si="3"/>
        <v>2025</v>
      </c>
      <c r="C38" s="610">
        <f>'[3]Fraksi pengelolaan sampah BaU'!C43</f>
        <v>15.443351910657825</v>
      </c>
      <c r="D38" s="611">
        <v>1</v>
      </c>
      <c r="E38" s="612">
        <f t="shared" si="7"/>
        <v>0.435</v>
      </c>
      <c r="F38" s="612">
        <f t="shared" si="7"/>
        <v>0.129</v>
      </c>
      <c r="G38" s="612">
        <f t="shared" si="6"/>
        <v>0</v>
      </c>
      <c r="H38" s="612">
        <f t="shared" si="7"/>
        <v>0</v>
      </c>
      <c r="I38" s="612">
        <f t="shared" si="6"/>
        <v>9.9000000000000005E-2</v>
      </c>
      <c r="J38" s="612">
        <f t="shared" si="7"/>
        <v>2.7E-2</v>
      </c>
      <c r="K38" s="612">
        <f t="shared" si="7"/>
        <v>8.9999999999999993E-3</v>
      </c>
      <c r="L38" s="612">
        <f t="shared" si="7"/>
        <v>7.1999999999999995E-2</v>
      </c>
      <c r="M38" s="612">
        <f t="shared" si="7"/>
        <v>3.3000000000000002E-2</v>
      </c>
      <c r="N38" s="612">
        <f t="shared" si="7"/>
        <v>0.04</v>
      </c>
      <c r="O38" s="612">
        <f t="shared" si="7"/>
        <v>0.156</v>
      </c>
      <c r="P38" s="619">
        <f t="shared" si="1"/>
        <v>1</v>
      </c>
      <c r="S38" s="618">
        <f t="shared" si="4"/>
        <v>2025</v>
      </c>
      <c r="T38" s="620">
        <v>0</v>
      </c>
      <c r="U38" s="620">
        <v>5</v>
      </c>
      <c r="V38" s="621">
        <f t="shared" si="5"/>
        <v>0</v>
      </c>
      <c r="W38" s="622">
        <v>1</v>
      </c>
      <c r="X38" s="623">
        <f t="shared" si="2"/>
        <v>0</v>
      </c>
    </row>
    <row r="39" spans="2:24">
      <c r="B39" s="618">
        <f t="shared" si="3"/>
        <v>2026</v>
      </c>
      <c r="C39" s="610">
        <f>'[3]Fraksi pengelolaan sampah BaU'!C44</f>
        <v>15.436652133511799</v>
      </c>
      <c r="D39" s="611">
        <v>1</v>
      </c>
      <c r="E39" s="612">
        <f t="shared" si="7"/>
        <v>0.435</v>
      </c>
      <c r="F39" s="612">
        <f t="shared" si="7"/>
        <v>0.129</v>
      </c>
      <c r="G39" s="612">
        <f t="shared" si="7"/>
        <v>0</v>
      </c>
      <c r="H39" s="612">
        <f t="shared" si="7"/>
        <v>0</v>
      </c>
      <c r="I39" s="612">
        <f t="shared" si="7"/>
        <v>9.9000000000000005E-2</v>
      </c>
      <c r="J39" s="612">
        <f t="shared" si="7"/>
        <v>2.7E-2</v>
      </c>
      <c r="K39" s="612">
        <f t="shared" si="7"/>
        <v>8.9999999999999993E-3</v>
      </c>
      <c r="L39" s="612">
        <f t="shared" si="7"/>
        <v>7.1999999999999995E-2</v>
      </c>
      <c r="M39" s="612">
        <f t="shared" si="7"/>
        <v>3.3000000000000002E-2</v>
      </c>
      <c r="N39" s="612">
        <f t="shared" si="7"/>
        <v>0.04</v>
      </c>
      <c r="O39" s="612">
        <f t="shared" si="7"/>
        <v>0.156</v>
      </c>
      <c r="P39" s="619">
        <f t="shared" si="1"/>
        <v>1</v>
      </c>
      <c r="S39" s="618">
        <f t="shared" si="4"/>
        <v>2026</v>
      </c>
      <c r="T39" s="620">
        <v>0</v>
      </c>
      <c r="U39" s="620">
        <v>5</v>
      </c>
      <c r="V39" s="621">
        <f t="shared" si="5"/>
        <v>0</v>
      </c>
      <c r="W39" s="622">
        <v>1</v>
      </c>
      <c r="X39" s="623">
        <f t="shared" si="2"/>
        <v>0</v>
      </c>
    </row>
    <row r="40" spans="2:24">
      <c r="B40" s="618">
        <f t="shared" si="3"/>
        <v>2027</v>
      </c>
      <c r="C40" s="610">
        <f>'[3]Fraksi pengelolaan sampah BaU'!C45</f>
        <v>15.421523533501643</v>
      </c>
      <c r="D40" s="611">
        <v>1</v>
      </c>
      <c r="E40" s="612">
        <f t="shared" si="7"/>
        <v>0.435</v>
      </c>
      <c r="F40" s="612">
        <f t="shared" si="7"/>
        <v>0.129</v>
      </c>
      <c r="G40" s="612">
        <f t="shared" si="7"/>
        <v>0</v>
      </c>
      <c r="H40" s="612">
        <f t="shared" si="7"/>
        <v>0</v>
      </c>
      <c r="I40" s="612">
        <f t="shared" si="7"/>
        <v>9.9000000000000005E-2</v>
      </c>
      <c r="J40" s="612">
        <f t="shared" si="7"/>
        <v>2.7E-2</v>
      </c>
      <c r="K40" s="612">
        <f t="shared" si="7"/>
        <v>8.9999999999999993E-3</v>
      </c>
      <c r="L40" s="612">
        <f t="shared" si="7"/>
        <v>7.1999999999999995E-2</v>
      </c>
      <c r="M40" s="612">
        <f t="shared" si="7"/>
        <v>3.3000000000000002E-2</v>
      </c>
      <c r="N40" s="612">
        <f t="shared" si="7"/>
        <v>0.04</v>
      </c>
      <c r="O40" s="612">
        <f t="shared" si="7"/>
        <v>0.156</v>
      </c>
      <c r="P40" s="619">
        <f t="shared" si="1"/>
        <v>1</v>
      </c>
      <c r="S40" s="618">
        <f t="shared" si="4"/>
        <v>2027</v>
      </c>
      <c r="T40" s="620">
        <v>0</v>
      </c>
      <c r="U40" s="620">
        <v>5</v>
      </c>
      <c r="V40" s="621">
        <f t="shared" si="5"/>
        <v>0</v>
      </c>
      <c r="W40" s="622">
        <v>1</v>
      </c>
      <c r="X40" s="623">
        <f t="shared" si="2"/>
        <v>0</v>
      </c>
    </row>
    <row r="41" spans="2:24">
      <c r="B41" s="618">
        <f t="shared" si="3"/>
        <v>2028</v>
      </c>
      <c r="C41" s="610">
        <f>'[3]Fraksi pengelolaan sampah BaU'!C46</f>
        <v>15.39837111761747</v>
      </c>
      <c r="D41" s="611">
        <v>1</v>
      </c>
      <c r="E41" s="612">
        <f t="shared" si="7"/>
        <v>0.435</v>
      </c>
      <c r="F41" s="612">
        <f t="shared" si="7"/>
        <v>0.129</v>
      </c>
      <c r="G41" s="612">
        <f t="shared" si="7"/>
        <v>0</v>
      </c>
      <c r="H41" s="612">
        <f t="shared" si="7"/>
        <v>0</v>
      </c>
      <c r="I41" s="612">
        <f t="shared" si="7"/>
        <v>9.9000000000000005E-2</v>
      </c>
      <c r="J41" s="612">
        <f t="shared" si="7"/>
        <v>2.7E-2</v>
      </c>
      <c r="K41" s="612">
        <f t="shared" si="7"/>
        <v>8.9999999999999993E-3</v>
      </c>
      <c r="L41" s="612">
        <f t="shared" si="7"/>
        <v>7.1999999999999995E-2</v>
      </c>
      <c r="M41" s="612">
        <f t="shared" si="7"/>
        <v>3.3000000000000002E-2</v>
      </c>
      <c r="N41" s="612">
        <f t="shared" si="7"/>
        <v>0.04</v>
      </c>
      <c r="O41" s="612">
        <f t="shared" si="7"/>
        <v>0.156</v>
      </c>
      <c r="P41" s="619">
        <f t="shared" si="1"/>
        <v>1</v>
      </c>
      <c r="S41" s="618">
        <f t="shared" si="4"/>
        <v>2028</v>
      </c>
      <c r="T41" s="620">
        <v>0</v>
      </c>
      <c r="U41" s="620">
        <v>5</v>
      </c>
      <c r="V41" s="621">
        <f t="shared" si="5"/>
        <v>0</v>
      </c>
      <c r="W41" s="622">
        <v>1</v>
      </c>
      <c r="X41" s="623">
        <f t="shared" si="2"/>
        <v>0</v>
      </c>
    </row>
    <row r="42" spans="2:24">
      <c r="B42" s="618">
        <f t="shared" si="3"/>
        <v>2029</v>
      </c>
      <c r="C42" s="610">
        <f>'[3]Fraksi pengelolaan sampah BaU'!C47</f>
        <v>15.367585388939068</v>
      </c>
      <c r="D42" s="611">
        <v>1</v>
      </c>
      <c r="E42" s="612">
        <f t="shared" si="7"/>
        <v>0.435</v>
      </c>
      <c r="F42" s="612">
        <f t="shared" si="7"/>
        <v>0.129</v>
      </c>
      <c r="G42" s="612">
        <f t="shared" si="7"/>
        <v>0</v>
      </c>
      <c r="H42" s="612">
        <f t="shared" si="7"/>
        <v>0</v>
      </c>
      <c r="I42" s="612">
        <f t="shared" si="7"/>
        <v>9.9000000000000005E-2</v>
      </c>
      <c r="J42" s="612">
        <f t="shared" si="7"/>
        <v>2.7E-2</v>
      </c>
      <c r="K42" s="612">
        <f t="shared" si="7"/>
        <v>8.9999999999999993E-3</v>
      </c>
      <c r="L42" s="612">
        <f t="shared" si="7"/>
        <v>7.1999999999999995E-2</v>
      </c>
      <c r="M42" s="612">
        <f t="shared" si="7"/>
        <v>3.3000000000000002E-2</v>
      </c>
      <c r="N42" s="612">
        <f t="shared" si="7"/>
        <v>0.04</v>
      </c>
      <c r="O42" s="612">
        <f t="shared" si="7"/>
        <v>0.156</v>
      </c>
      <c r="P42" s="619">
        <f t="shared" si="1"/>
        <v>1</v>
      </c>
      <c r="S42" s="618">
        <f t="shared" si="4"/>
        <v>2029</v>
      </c>
      <c r="T42" s="620">
        <v>0</v>
      </c>
      <c r="U42" s="620">
        <v>5</v>
      </c>
      <c r="V42" s="621">
        <f t="shared" si="5"/>
        <v>0</v>
      </c>
      <c r="W42" s="622">
        <v>1</v>
      </c>
      <c r="X42" s="623">
        <f t="shared" si="2"/>
        <v>0</v>
      </c>
    </row>
    <row r="43" spans="2:24">
      <c r="B43" s="618">
        <f t="shared" si="3"/>
        <v>2030</v>
      </c>
      <c r="C43" s="610">
        <f>'[3]Fraksi pengelolaan sampah BaU'!C48</f>
        <v>15.3302</v>
      </c>
      <c r="D43" s="611">
        <v>1</v>
      </c>
      <c r="E43" s="612">
        <f t="shared" ref="E43:O58" si="8">E$8</f>
        <v>0.435</v>
      </c>
      <c r="F43" s="612">
        <f t="shared" si="8"/>
        <v>0.129</v>
      </c>
      <c r="G43" s="612">
        <f t="shared" si="7"/>
        <v>0</v>
      </c>
      <c r="H43" s="612">
        <f t="shared" si="8"/>
        <v>0</v>
      </c>
      <c r="I43" s="612">
        <f t="shared" si="7"/>
        <v>9.9000000000000005E-2</v>
      </c>
      <c r="J43" s="612">
        <f t="shared" si="8"/>
        <v>2.7E-2</v>
      </c>
      <c r="K43" s="612">
        <f t="shared" si="8"/>
        <v>8.9999999999999993E-3</v>
      </c>
      <c r="L43" s="612">
        <f t="shared" si="8"/>
        <v>7.1999999999999995E-2</v>
      </c>
      <c r="M43" s="612">
        <f t="shared" si="8"/>
        <v>3.3000000000000002E-2</v>
      </c>
      <c r="N43" s="612">
        <f t="shared" si="8"/>
        <v>0.04</v>
      </c>
      <c r="O43" s="612">
        <f t="shared" si="8"/>
        <v>0.156</v>
      </c>
      <c r="P43" s="619">
        <f t="shared" si="1"/>
        <v>1</v>
      </c>
      <c r="S43" s="618">
        <f t="shared" si="4"/>
        <v>2030</v>
      </c>
      <c r="T43" s="620">
        <v>0</v>
      </c>
      <c r="U43" s="620">
        <v>5</v>
      </c>
      <c r="V43" s="621">
        <f t="shared" si="5"/>
        <v>0</v>
      </c>
      <c r="W43" s="622">
        <v>1</v>
      </c>
      <c r="X43" s="623">
        <f t="shared" si="2"/>
        <v>0</v>
      </c>
    </row>
    <row r="44" spans="2:24">
      <c r="B44" s="618">
        <f t="shared" si="3"/>
        <v>2031</v>
      </c>
      <c r="C44" s="624"/>
      <c r="D44" s="611">
        <v>1</v>
      </c>
      <c r="E44" s="612">
        <f t="shared" si="8"/>
        <v>0.435</v>
      </c>
      <c r="F44" s="612">
        <f t="shared" si="8"/>
        <v>0.129</v>
      </c>
      <c r="G44" s="612">
        <f t="shared" si="7"/>
        <v>0</v>
      </c>
      <c r="H44" s="612">
        <f t="shared" si="8"/>
        <v>0</v>
      </c>
      <c r="I44" s="612">
        <f t="shared" si="7"/>
        <v>9.9000000000000005E-2</v>
      </c>
      <c r="J44" s="612">
        <f t="shared" si="8"/>
        <v>2.7E-2</v>
      </c>
      <c r="K44" s="612">
        <f t="shared" si="8"/>
        <v>8.9999999999999993E-3</v>
      </c>
      <c r="L44" s="612">
        <f t="shared" si="8"/>
        <v>7.1999999999999995E-2</v>
      </c>
      <c r="M44" s="612">
        <f t="shared" si="8"/>
        <v>3.3000000000000002E-2</v>
      </c>
      <c r="N44" s="612">
        <f t="shared" si="8"/>
        <v>0.04</v>
      </c>
      <c r="O44" s="612">
        <f t="shared" si="8"/>
        <v>0.156</v>
      </c>
      <c r="P44" s="619">
        <f t="shared" si="1"/>
        <v>1</v>
      </c>
      <c r="S44" s="618">
        <f t="shared" si="4"/>
        <v>2031</v>
      </c>
      <c r="T44" s="620">
        <v>0</v>
      </c>
      <c r="U44" s="620">
        <v>5</v>
      </c>
      <c r="V44" s="621">
        <f t="shared" si="5"/>
        <v>0</v>
      </c>
      <c r="W44" s="622">
        <v>1</v>
      </c>
      <c r="X44" s="623">
        <f t="shared" si="2"/>
        <v>0</v>
      </c>
    </row>
    <row r="45" spans="2:24">
      <c r="B45" s="618">
        <f t="shared" si="3"/>
        <v>2032</v>
      </c>
      <c r="C45" s="624"/>
      <c r="D45" s="611">
        <v>1</v>
      </c>
      <c r="E45" s="612">
        <f t="shared" si="8"/>
        <v>0.435</v>
      </c>
      <c r="F45" s="612">
        <f t="shared" si="8"/>
        <v>0.129</v>
      </c>
      <c r="G45" s="612">
        <f t="shared" si="7"/>
        <v>0</v>
      </c>
      <c r="H45" s="612">
        <f t="shared" si="8"/>
        <v>0</v>
      </c>
      <c r="I45" s="612">
        <f t="shared" si="7"/>
        <v>9.9000000000000005E-2</v>
      </c>
      <c r="J45" s="612">
        <f t="shared" si="8"/>
        <v>2.7E-2</v>
      </c>
      <c r="K45" s="612">
        <f t="shared" si="8"/>
        <v>8.9999999999999993E-3</v>
      </c>
      <c r="L45" s="612">
        <f t="shared" si="8"/>
        <v>7.1999999999999995E-2</v>
      </c>
      <c r="M45" s="612">
        <f t="shared" si="8"/>
        <v>3.3000000000000002E-2</v>
      </c>
      <c r="N45" s="612">
        <f t="shared" si="8"/>
        <v>0.04</v>
      </c>
      <c r="O45" s="612">
        <f t="shared" si="8"/>
        <v>0.156</v>
      </c>
      <c r="P45" s="619">
        <f t="shared" ref="P45:P76" si="9">SUM(E45:O45)</f>
        <v>1</v>
      </c>
      <c r="S45" s="618">
        <f t="shared" si="4"/>
        <v>2032</v>
      </c>
      <c r="T45" s="620">
        <v>0</v>
      </c>
      <c r="U45" s="620">
        <v>5</v>
      </c>
      <c r="V45" s="621">
        <f t="shared" si="5"/>
        <v>0</v>
      </c>
      <c r="W45" s="622">
        <v>1</v>
      </c>
      <c r="X45" s="623">
        <f t="shared" ref="X45:X76" si="10">V45*W45</f>
        <v>0</v>
      </c>
    </row>
    <row r="46" spans="2:24">
      <c r="B46" s="618">
        <f t="shared" ref="B46:B77" si="11">B45+1</f>
        <v>2033</v>
      </c>
      <c r="C46" s="624"/>
      <c r="D46" s="611">
        <v>1</v>
      </c>
      <c r="E46" s="612">
        <f t="shared" si="8"/>
        <v>0.435</v>
      </c>
      <c r="F46" s="612">
        <f t="shared" si="8"/>
        <v>0.129</v>
      </c>
      <c r="G46" s="612">
        <f t="shared" si="7"/>
        <v>0</v>
      </c>
      <c r="H46" s="612">
        <f t="shared" si="8"/>
        <v>0</v>
      </c>
      <c r="I46" s="612">
        <f t="shared" si="7"/>
        <v>9.9000000000000005E-2</v>
      </c>
      <c r="J46" s="612">
        <f t="shared" si="8"/>
        <v>2.7E-2</v>
      </c>
      <c r="K46" s="612">
        <f t="shared" si="8"/>
        <v>8.9999999999999993E-3</v>
      </c>
      <c r="L46" s="612">
        <f t="shared" si="8"/>
        <v>7.1999999999999995E-2</v>
      </c>
      <c r="M46" s="612">
        <f t="shared" si="8"/>
        <v>3.3000000000000002E-2</v>
      </c>
      <c r="N46" s="612">
        <f t="shared" si="8"/>
        <v>0.04</v>
      </c>
      <c r="O46" s="612">
        <f t="shared" si="8"/>
        <v>0.156</v>
      </c>
      <c r="P46" s="619">
        <f t="shared" si="9"/>
        <v>1</v>
      </c>
      <c r="S46" s="618">
        <f t="shared" si="4"/>
        <v>2033</v>
      </c>
      <c r="T46" s="620">
        <v>0</v>
      </c>
      <c r="U46" s="620">
        <v>5</v>
      </c>
      <c r="V46" s="621">
        <f t="shared" si="5"/>
        <v>0</v>
      </c>
      <c r="W46" s="622">
        <v>1</v>
      </c>
      <c r="X46" s="623">
        <f t="shared" si="10"/>
        <v>0</v>
      </c>
    </row>
    <row r="47" spans="2:24">
      <c r="B47" s="618">
        <f t="shared" si="11"/>
        <v>2034</v>
      </c>
      <c r="C47" s="624"/>
      <c r="D47" s="611">
        <v>1</v>
      </c>
      <c r="E47" s="612">
        <f t="shared" si="8"/>
        <v>0.435</v>
      </c>
      <c r="F47" s="612">
        <f t="shared" si="8"/>
        <v>0.129</v>
      </c>
      <c r="G47" s="612">
        <f t="shared" si="7"/>
        <v>0</v>
      </c>
      <c r="H47" s="612">
        <f t="shared" si="8"/>
        <v>0</v>
      </c>
      <c r="I47" s="612">
        <f t="shared" si="7"/>
        <v>9.9000000000000005E-2</v>
      </c>
      <c r="J47" s="612">
        <f t="shared" si="8"/>
        <v>2.7E-2</v>
      </c>
      <c r="K47" s="612">
        <f t="shared" si="8"/>
        <v>8.9999999999999993E-3</v>
      </c>
      <c r="L47" s="612">
        <f t="shared" si="8"/>
        <v>7.1999999999999995E-2</v>
      </c>
      <c r="M47" s="612">
        <f t="shared" si="8"/>
        <v>3.3000000000000002E-2</v>
      </c>
      <c r="N47" s="612">
        <f t="shared" si="8"/>
        <v>0.04</v>
      </c>
      <c r="O47" s="612">
        <f t="shared" si="8"/>
        <v>0.156</v>
      </c>
      <c r="P47" s="619">
        <f t="shared" si="9"/>
        <v>1</v>
      </c>
      <c r="S47" s="618">
        <f t="shared" si="4"/>
        <v>2034</v>
      </c>
      <c r="T47" s="620">
        <v>0</v>
      </c>
      <c r="U47" s="620">
        <v>5</v>
      </c>
      <c r="V47" s="621">
        <f t="shared" si="5"/>
        <v>0</v>
      </c>
      <c r="W47" s="622">
        <v>1</v>
      </c>
      <c r="X47" s="623">
        <f t="shared" si="10"/>
        <v>0</v>
      </c>
    </row>
    <row r="48" spans="2:24">
      <c r="B48" s="618">
        <f t="shared" si="11"/>
        <v>2035</v>
      </c>
      <c r="C48" s="624"/>
      <c r="D48" s="611">
        <v>1</v>
      </c>
      <c r="E48" s="612">
        <f t="shared" si="8"/>
        <v>0.435</v>
      </c>
      <c r="F48" s="612">
        <f t="shared" si="8"/>
        <v>0.129</v>
      </c>
      <c r="G48" s="612">
        <f t="shared" si="7"/>
        <v>0</v>
      </c>
      <c r="H48" s="612">
        <f t="shared" si="8"/>
        <v>0</v>
      </c>
      <c r="I48" s="612">
        <f t="shared" si="7"/>
        <v>9.9000000000000005E-2</v>
      </c>
      <c r="J48" s="612">
        <f t="shared" si="8"/>
        <v>2.7E-2</v>
      </c>
      <c r="K48" s="612">
        <f t="shared" si="8"/>
        <v>8.9999999999999993E-3</v>
      </c>
      <c r="L48" s="612">
        <f t="shared" si="8"/>
        <v>7.1999999999999995E-2</v>
      </c>
      <c r="M48" s="612">
        <f t="shared" si="8"/>
        <v>3.3000000000000002E-2</v>
      </c>
      <c r="N48" s="612">
        <f t="shared" si="8"/>
        <v>0.04</v>
      </c>
      <c r="O48" s="612">
        <f t="shared" si="8"/>
        <v>0.156</v>
      </c>
      <c r="P48" s="619">
        <f t="shared" si="9"/>
        <v>1</v>
      </c>
      <c r="S48" s="618">
        <f t="shared" si="4"/>
        <v>2035</v>
      </c>
      <c r="T48" s="620">
        <v>0</v>
      </c>
      <c r="U48" s="620">
        <v>5</v>
      </c>
      <c r="V48" s="621">
        <f t="shared" si="5"/>
        <v>0</v>
      </c>
      <c r="W48" s="622">
        <v>1</v>
      </c>
      <c r="X48" s="623">
        <f t="shared" si="10"/>
        <v>0</v>
      </c>
    </row>
    <row r="49" spans="2:24">
      <c r="B49" s="618">
        <f t="shared" si="11"/>
        <v>2036</v>
      </c>
      <c r="C49" s="624"/>
      <c r="D49" s="611">
        <v>1</v>
      </c>
      <c r="E49" s="612">
        <f t="shared" si="8"/>
        <v>0.435</v>
      </c>
      <c r="F49" s="612">
        <f t="shared" si="8"/>
        <v>0.129</v>
      </c>
      <c r="G49" s="612">
        <f t="shared" si="8"/>
        <v>0</v>
      </c>
      <c r="H49" s="612">
        <f t="shared" si="8"/>
        <v>0</v>
      </c>
      <c r="I49" s="612">
        <f t="shared" si="8"/>
        <v>9.9000000000000005E-2</v>
      </c>
      <c r="J49" s="612">
        <f t="shared" si="8"/>
        <v>2.7E-2</v>
      </c>
      <c r="K49" s="612">
        <f t="shared" si="8"/>
        <v>8.9999999999999993E-3</v>
      </c>
      <c r="L49" s="612">
        <f t="shared" si="8"/>
        <v>7.1999999999999995E-2</v>
      </c>
      <c r="M49" s="612">
        <f t="shared" si="8"/>
        <v>3.3000000000000002E-2</v>
      </c>
      <c r="N49" s="612">
        <f t="shared" si="8"/>
        <v>0.04</v>
      </c>
      <c r="O49" s="612">
        <f t="shared" si="8"/>
        <v>0.156</v>
      </c>
      <c r="P49" s="619">
        <f t="shared" si="9"/>
        <v>1</v>
      </c>
      <c r="S49" s="618">
        <f t="shared" si="4"/>
        <v>2036</v>
      </c>
      <c r="T49" s="620">
        <v>0</v>
      </c>
      <c r="U49" s="620">
        <v>5</v>
      </c>
      <c r="V49" s="621">
        <f t="shared" si="5"/>
        <v>0</v>
      </c>
      <c r="W49" s="622">
        <v>1</v>
      </c>
      <c r="X49" s="623">
        <f t="shared" si="10"/>
        <v>0</v>
      </c>
    </row>
    <row r="50" spans="2:24">
      <c r="B50" s="618">
        <f t="shared" si="11"/>
        <v>2037</v>
      </c>
      <c r="C50" s="624"/>
      <c r="D50" s="611">
        <v>1</v>
      </c>
      <c r="E50" s="612">
        <f t="shared" si="8"/>
        <v>0.435</v>
      </c>
      <c r="F50" s="612">
        <f t="shared" si="8"/>
        <v>0.129</v>
      </c>
      <c r="G50" s="612">
        <f t="shared" si="8"/>
        <v>0</v>
      </c>
      <c r="H50" s="612">
        <f t="shared" si="8"/>
        <v>0</v>
      </c>
      <c r="I50" s="612">
        <f t="shared" si="8"/>
        <v>9.9000000000000005E-2</v>
      </c>
      <c r="J50" s="612">
        <f t="shared" si="8"/>
        <v>2.7E-2</v>
      </c>
      <c r="K50" s="612">
        <f t="shared" si="8"/>
        <v>8.9999999999999993E-3</v>
      </c>
      <c r="L50" s="612">
        <f t="shared" si="8"/>
        <v>7.1999999999999995E-2</v>
      </c>
      <c r="M50" s="612">
        <f t="shared" si="8"/>
        <v>3.3000000000000002E-2</v>
      </c>
      <c r="N50" s="612">
        <f t="shared" si="8"/>
        <v>0.04</v>
      </c>
      <c r="O50" s="612">
        <f t="shared" si="8"/>
        <v>0.156</v>
      </c>
      <c r="P50" s="619">
        <f t="shared" si="9"/>
        <v>1</v>
      </c>
      <c r="S50" s="618">
        <f t="shared" si="4"/>
        <v>2037</v>
      </c>
      <c r="T50" s="620">
        <v>0</v>
      </c>
      <c r="U50" s="620">
        <v>5</v>
      </c>
      <c r="V50" s="621">
        <f t="shared" si="5"/>
        <v>0</v>
      </c>
      <c r="W50" s="622">
        <v>1</v>
      </c>
      <c r="X50" s="623">
        <f t="shared" si="10"/>
        <v>0</v>
      </c>
    </row>
    <row r="51" spans="2:24">
      <c r="B51" s="618">
        <f t="shared" si="11"/>
        <v>2038</v>
      </c>
      <c r="C51" s="624"/>
      <c r="D51" s="611">
        <v>1</v>
      </c>
      <c r="E51" s="612">
        <f t="shared" si="8"/>
        <v>0.435</v>
      </c>
      <c r="F51" s="612">
        <f t="shared" si="8"/>
        <v>0.129</v>
      </c>
      <c r="G51" s="612">
        <f t="shared" si="8"/>
        <v>0</v>
      </c>
      <c r="H51" s="612">
        <f t="shared" si="8"/>
        <v>0</v>
      </c>
      <c r="I51" s="612">
        <f t="shared" si="8"/>
        <v>9.9000000000000005E-2</v>
      </c>
      <c r="J51" s="612">
        <f t="shared" si="8"/>
        <v>2.7E-2</v>
      </c>
      <c r="K51" s="612">
        <f t="shared" si="8"/>
        <v>8.9999999999999993E-3</v>
      </c>
      <c r="L51" s="612">
        <f t="shared" si="8"/>
        <v>7.1999999999999995E-2</v>
      </c>
      <c r="M51" s="612">
        <f t="shared" si="8"/>
        <v>3.3000000000000002E-2</v>
      </c>
      <c r="N51" s="612">
        <f t="shared" si="8"/>
        <v>0.04</v>
      </c>
      <c r="O51" s="612">
        <f t="shared" si="8"/>
        <v>0.156</v>
      </c>
      <c r="P51" s="619">
        <f t="shared" si="9"/>
        <v>1</v>
      </c>
      <c r="S51" s="618">
        <f t="shared" si="4"/>
        <v>2038</v>
      </c>
      <c r="T51" s="620">
        <v>0</v>
      </c>
      <c r="U51" s="620">
        <v>5</v>
      </c>
      <c r="V51" s="621">
        <f t="shared" si="5"/>
        <v>0</v>
      </c>
      <c r="W51" s="622">
        <v>1</v>
      </c>
      <c r="X51" s="623">
        <f t="shared" si="10"/>
        <v>0</v>
      </c>
    </row>
    <row r="52" spans="2:24">
      <c r="B52" s="618">
        <f t="shared" si="11"/>
        <v>2039</v>
      </c>
      <c r="C52" s="624"/>
      <c r="D52" s="611">
        <v>1</v>
      </c>
      <c r="E52" s="612">
        <f t="shared" si="8"/>
        <v>0.435</v>
      </c>
      <c r="F52" s="612">
        <f t="shared" si="8"/>
        <v>0.129</v>
      </c>
      <c r="G52" s="612">
        <f t="shared" si="8"/>
        <v>0</v>
      </c>
      <c r="H52" s="612">
        <f t="shared" si="8"/>
        <v>0</v>
      </c>
      <c r="I52" s="612">
        <f t="shared" si="8"/>
        <v>9.9000000000000005E-2</v>
      </c>
      <c r="J52" s="612">
        <f t="shared" si="8"/>
        <v>2.7E-2</v>
      </c>
      <c r="K52" s="612">
        <f t="shared" si="8"/>
        <v>8.9999999999999993E-3</v>
      </c>
      <c r="L52" s="612">
        <f t="shared" si="8"/>
        <v>7.1999999999999995E-2</v>
      </c>
      <c r="M52" s="612">
        <f t="shared" si="8"/>
        <v>3.3000000000000002E-2</v>
      </c>
      <c r="N52" s="612">
        <f t="shared" si="8"/>
        <v>0.04</v>
      </c>
      <c r="O52" s="612">
        <f t="shared" si="8"/>
        <v>0.156</v>
      </c>
      <c r="P52" s="619">
        <f t="shared" si="9"/>
        <v>1</v>
      </c>
      <c r="S52" s="618">
        <f t="shared" si="4"/>
        <v>2039</v>
      </c>
      <c r="T52" s="620">
        <v>0</v>
      </c>
      <c r="U52" s="620">
        <v>5</v>
      </c>
      <c r="V52" s="621">
        <f t="shared" si="5"/>
        <v>0</v>
      </c>
      <c r="W52" s="622">
        <v>1</v>
      </c>
      <c r="X52" s="623">
        <f t="shared" si="10"/>
        <v>0</v>
      </c>
    </row>
    <row r="53" spans="2:24">
      <c r="B53" s="618">
        <f t="shared" si="11"/>
        <v>2040</v>
      </c>
      <c r="C53" s="624"/>
      <c r="D53" s="611">
        <v>1</v>
      </c>
      <c r="E53" s="612">
        <f t="shared" ref="E53:O68" si="12">E$8</f>
        <v>0.435</v>
      </c>
      <c r="F53" s="612">
        <f t="shared" si="12"/>
        <v>0.129</v>
      </c>
      <c r="G53" s="612">
        <f t="shared" si="8"/>
        <v>0</v>
      </c>
      <c r="H53" s="612">
        <f t="shared" si="12"/>
        <v>0</v>
      </c>
      <c r="I53" s="612">
        <f t="shared" si="8"/>
        <v>9.9000000000000005E-2</v>
      </c>
      <c r="J53" s="612">
        <f t="shared" si="12"/>
        <v>2.7E-2</v>
      </c>
      <c r="K53" s="612">
        <f t="shared" si="12"/>
        <v>8.9999999999999993E-3</v>
      </c>
      <c r="L53" s="612">
        <f t="shared" si="12"/>
        <v>7.1999999999999995E-2</v>
      </c>
      <c r="M53" s="612">
        <f t="shared" si="12"/>
        <v>3.3000000000000002E-2</v>
      </c>
      <c r="N53" s="612">
        <f t="shared" si="12"/>
        <v>0.04</v>
      </c>
      <c r="O53" s="612">
        <f t="shared" si="12"/>
        <v>0.156</v>
      </c>
      <c r="P53" s="619">
        <f t="shared" si="9"/>
        <v>1</v>
      </c>
      <c r="S53" s="618">
        <f t="shared" si="4"/>
        <v>2040</v>
      </c>
      <c r="T53" s="620">
        <v>0</v>
      </c>
      <c r="U53" s="620">
        <v>5</v>
      </c>
      <c r="V53" s="621">
        <f t="shared" si="5"/>
        <v>0</v>
      </c>
      <c r="W53" s="622">
        <v>1</v>
      </c>
      <c r="X53" s="623">
        <f t="shared" si="10"/>
        <v>0</v>
      </c>
    </row>
    <row r="54" spans="2:24">
      <c r="B54" s="618">
        <f t="shared" si="11"/>
        <v>2041</v>
      </c>
      <c r="C54" s="624"/>
      <c r="D54" s="611">
        <v>1</v>
      </c>
      <c r="E54" s="612">
        <f t="shared" si="12"/>
        <v>0.435</v>
      </c>
      <c r="F54" s="612">
        <f t="shared" si="12"/>
        <v>0.129</v>
      </c>
      <c r="G54" s="612">
        <f t="shared" si="8"/>
        <v>0</v>
      </c>
      <c r="H54" s="612">
        <f t="shared" si="12"/>
        <v>0</v>
      </c>
      <c r="I54" s="612">
        <f t="shared" si="8"/>
        <v>9.9000000000000005E-2</v>
      </c>
      <c r="J54" s="612">
        <f t="shared" si="12"/>
        <v>2.7E-2</v>
      </c>
      <c r="K54" s="612">
        <f t="shared" si="12"/>
        <v>8.9999999999999993E-3</v>
      </c>
      <c r="L54" s="612">
        <f t="shared" si="12"/>
        <v>7.1999999999999995E-2</v>
      </c>
      <c r="M54" s="612">
        <f t="shared" si="12"/>
        <v>3.3000000000000002E-2</v>
      </c>
      <c r="N54" s="612">
        <f t="shared" si="12"/>
        <v>0.04</v>
      </c>
      <c r="O54" s="612">
        <f t="shared" si="12"/>
        <v>0.156</v>
      </c>
      <c r="P54" s="619">
        <f t="shared" si="9"/>
        <v>1</v>
      </c>
      <c r="S54" s="618">
        <f t="shared" si="4"/>
        <v>2041</v>
      </c>
      <c r="T54" s="620">
        <v>0</v>
      </c>
      <c r="U54" s="620">
        <v>5</v>
      </c>
      <c r="V54" s="621">
        <f t="shared" si="5"/>
        <v>0</v>
      </c>
      <c r="W54" s="622">
        <v>1</v>
      </c>
      <c r="X54" s="623">
        <f t="shared" si="10"/>
        <v>0</v>
      </c>
    </row>
    <row r="55" spans="2:24">
      <c r="B55" s="618">
        <f t="shared" si="11"/>
        <v>2042</v>
      </c>
      <c r="C55" s="624"/>
      <c r="D55" s="611">
        <v>1</v>
      </c>
      <c r="E55" s="612">
        <f t="shared" si="12"/>
        <v>0.435</v>
      </c>
      <c r="F55" s="612">
        <f t="shared" si="12"/>
        <v>0.129</v>
      </c>
      <c r="G55" s="612">
        <f t="shared" si="8"/>
        <v>0</v>
      </c>
      <c r="H55" s="612">
        <f t="shared" si="12"/>
        <v>0</v>
      </c>
      <c r="I55" s="612">
        <f t="shared" si="8"/>
        <v>9.9000000000000005E-2</v>
      </c>
      <c r="J55" s="612">
        <f t="shared" si="12"/>
        <v>2.7E-2</v>
      </c>
      <c r="K55" s="612">
        <f t="shared" si="12"/>
        <v>8.9999999999999993E-3</v>
      </c>
      <c r="L55" s="612">
        <f t="shared" si="12"/>
        <v>7.1999999999999995E-2</v>
      </c>
      <c r="M55" s="612">
        <f t="shared" si="12"/>
        <v>3.3000000000000002E-2</v>
      </c>
      <c r="N55" s="612">
        <f t="shared" si="12"/>
        <v>0.04</v>
      </c>
      <c r="O55" s="612">
        <f t="shared" si="12"/>
        <v>0.156</v>
      </c>
      <c r="P55" s="619">
        <f t="shared" si="9"/>
        <v>1</v>
      </c>
      <c r="S55" s="618">
        <f t="shared" si="4"/>
        <v>2042</v>
      </c>
      <c r="T55" s="620">
        <v>0</v>
      </c>
      <c r="U55" s="620">
        <v>5</v>
      </c>
      <c r="V55" s="621">
        <f t="shared" si="5"/>
        <v>0</v>
      </c>
      <c r="W55" s="622">
        <v>1</v>
      </c>
      <c r="X55" s="623">
        <f t="shared" si="10"/>
        <v>0</v>
      </c>
    </row>
    <row r="56" spans="2:24">
      <c r="B56" s="618">
        <f t="shared" si="11"/>
        <v>2043</v>
      </c>
      <c r="C56" s="624"/>
      <c r="D56" s="611">
        <v>1</v>
      </c>
      <c r="E56" s="612">
        <f t="shared" si="12"/>
        <v>0.435</v>
      </c>
      <c r="F56" s="612">
        <f t="shared" si="12"/>
        <v>0.129</v>
      </c>
      <c r="G56" s="612">
        <f t="shared" si="8"/>
        <v>0</v>
      </c>
      <c r="H56" s="612">
        <f t="shared" si="12"/>
        <v>0</v>
      </c>
      <c r="I56" s="612">
        <f t="shared" si="8"/>
        <v>9.9000000000000005E-2</v>
      </c>
      <c r="J56" s="612">
        <f t="shared" si="12"/>
        <v>2.7E-2</v>
      </c>
      <c r="K56" s="612">
        <f t="shared" si="12"/>
        <v>8.9999999999999993E-3</v>
      </c>
      <c r="L56" s="612">
        <f t="shared" si="12"/>
        <v>7.1999999999999995E-2</v>
      </c>
      <c r="M56" s="612">
        <f t="shared" si="12"/>
        <v>3.3000000000000002E-2</v>
      </c>
      <c r="N56" s="612">
        <f t="shared" si="12"/>
        <v>0.04</v>
      </c>
      <c r="O56" s="612">
        <f t="shared" si="12"/>
        <v>0.156</v>
      </c>
      <c r="P56" s="619">
        <f t="shared" si="9"/>
        <v>1</v>
      </c>
      <c r="S56" s="618">
        <f t="shared" si="4"/>
        <v>2043</v>
      </c>
      <c r="T56" s="620">
        <v>0</v>
      </c>
      <c r="U56" s="620">
        <v>5</v>
      </c>
      <c r="V56" s="621">
        <f t="shared" si="5"/>
        <v>0</v>
      </c>
      <c r="W56" s="622">
        <v>1</v>
      </c>
      <c r="X56" s="623">
        <f t="shared" si="10"/>
        <v>0</v>
      </c>
    </row>
    <row r="57" spans="2:24">
      <c r="B57" s="618">
        <f t="shared" si="11"/>
        <v>2044</v>
      </c>
      <c r="C57" s="624"/>
      <c r="D57" s="611">
        <v>1</v>
      </c>
      <c r="E57" s="612">
        <f t="shared" si="12"/>
        <v>0.435</v>
      </c>
      <c r="F57" s="612">
        <f t="shared" si="12"/>
        <v>0.129</v>
      </c>
      <c r="G57" s="612">
        <f t="shared" si="8"/>
        <v>0</v>
      </c>
      <c r="H57" s="612">
        <f t="shared" si="12"/>
        <v>0</v>
      </c>
      <c r="I57" s="612">
        <f t="shared" si="8"/>
        <v>9.9000000000000005E-2</v>
      </c>
      <c r="J57" s="612">
        <f t="shared" si="12"/>
        <v>2.7E-2</v>
      </c>
      <c r="K57" s="612">
        <f t="shared" si="12"/>
        <v>8.9999999999999993E-3</v>
      </c>
      <c r="L57" s="612">
        <f t="shared" si="12"/>
        <v>7.1999999999999995E-2</v>
      </c>
      <c r="M57" s="612">
        <f t="shared" si="12"/>
        <v>3.3000000000000002E-2</v>
      </c>
      <c r="N57" s="612">
        <f t="shared" si="12"/>
        <v>0.04</v>
      </c>
      <c r="O57" s="612">
        <f t="shared" si="12"/>
        <v>0.156</v>
      </c>
      <c r="P57" s="619">
        <f t="shared" si="9"/>
        <v>1</v>
      </c>
      <c r="S57" s="618">
        <f t="shared" si="4"/>
        <v>2044</v>
      </c>
      <c r="T57" s="620">
        <v>0</v>
      </c>
      <c r="U57" s="620">
        <v>5</v>
      </c>
      <c r="V57" s="621">
        <f t="shared" si="5"/>
        <v>0</v>
      </c>
      <c r="W57" s="622">
        <v>1</v>
      </c>
      <c r="X57" s="623">
        <f t="shared" si="10"/>
        <v>0</v>
      </c>
    </row>
    <row r="58" spans="2:24">
      <c r="B58" s="618">
        <f t="shared" si="11"/>
        <v>2045</v>
      </c>
      <c r="C58" s="624"/>
      <c r="D58" s="611">
        <v>1</v>
      </c>
      <c r="E58" s="612">
        <f t="shared" si="12"/>
        <v>0.435</v>
      </c>
      <c r="F58" s="612">
        <f t="shared" si="12"/>
        <v>0.129</v>
      </c>
      <c r="G58" s="612">
        <f t="shared" si="8"/>
        <v>0</v>
      </c>
      <c r="H58" s="612">
        <f t="shared" si="12"/>
        <v>0</v>
      </c>
      <c r="I58" s="612">
        <f t="shared" si="8"/>
        <v>9.9000000000000005E-2</v>
      </c>
      <c r="J58" s="612">
        <f t="shared" si="12"/>
        <v>2.7E-2</v>
      </c>
      <c r="K58" s="612">
        <f t="shared" si="12"/>
        <v>8.9999999999999993E-3</v>
      </c>
      <c r="L58" s="612">
        <f t="shared" si="12"/>
        <v>7.1999999999999995E-2</v>
      </c>
      <c r="M58" s="612">
        <f t="shared" si="12"/>
        <v>3.3000000000000002E-2</v>
      </c>
      <c r="N58" s="612">
        <f t="shared" si="12"/>
        <v>0.04</v>
      </c>
      <c r="O58" s="612">
        <f t="shared" si="12"/>
        <v>0.156</v>
      </c>
      <c r="P58" s="619">
        <f t="shared" si="9"/>
        <v>1</v>
      </c>
      <c r="S58" s="618">
        <f t="shared" si="4"/>
        <v>2045</v>
      </c>
      <c r="T58" s="620">
        <v>0</v>
      </c>
      <c r="U58" s="620">
        <v>5</v>
      </c>
      <c r="V58" s="621">
        <f t="shared" si="5"/>
        <v>0</v>
      </c>
      <c r="W58" s="622">
        <v>1</v>
      </c>
      <c r="X58" s="623">
        <f t="shared" si="10"/>
        <v>0</v>
      </c>
    </row>
    <row r="59" spans="2:24">
      <c r="B59" s="618">
        <f t="shared" si="11"/>
        <v>2046</v>
      </c>
      <c r="C59" s="624"/>
      <c r="D59" s="611">
        <v>1</v>
      </c>
      <c r="E59" s="612">
        <f t="shared" si="12"/>
        <v>0.435</v>
      </c>
      <c r="F59" s="612">
        <f t="shared" si="12"/>
        <v>0.129</v>
      </c>
      <c r="G59" s="612">
        <f t="shared" si="12"/>
        <v>0</v>
      </c>
      <c r="H59" s="612">
        <f t="shared" si="12"/>
        <v>0</v>
      </c>
      <c r="I59" s="612">
        <f t="shared" si="12"/>
        <v>9.9000000000000005E-2</v>
      </c>
      <c r="J59" s="612">
        <f t="shared" si="12"/>
        <v>2.7E-2</v>
      </c>
      <c r="K59" s="612">
        <f t="shared" si="12"/>
        <v>8.9999999999999993E-3</v>
      </c>
      <c r="L59" s="612">
        <f t="shared" si="12"/>
        <v>7.1999999999999995E-2</v>
      </c>
      <c r="M59" s="612">
        <f t="shared" si="12"/>
        <v>3.3000000000000002E-2</v>
      </c>
      <c r="N59" s="612">
        <f t="shared" si="12"/>
        <v>0.04</v>
      </c>
      <c r="O59" s="612">
        <f t="shared" si="12"/>
        <v>0.156</v>
      </c>
      <c r="P59" s="619">
        <f t="shared" si="9"/>
        <v>1</v>
      </c>
      <c r="S59" s="618">
        <f t="shared" si="4"/>
        <v>2046</v>
      </c>
      <c r="T59" s="620">
        <v>0</v>
      </c>
      <c r="U59" s="620">
        <v>5</v>
      </c>
      <c r="V59" s="621">
        <f t="shared" si="5"/>
        <v>0</v>
      </c>
      <c r="W59" s="622">
        <v>1</v>
      </c>
      <c r="X59" s="623">
        <f t="shared" si="10"/>
        <v>0</v>
      </c>
    </row>
    <row r="60" spans="2:24">
      <c r="B60" s="618">
        <f t="shared" si="11"/>
        <v>2047</v>
      </c>
      <c r="C60" s="624"/>
      <c r="D60" s="611">
        <v>1</v>
      </c>
      <c r="E60" s="612">
        <f t="shared" si="12"/>
        <v>0.435</v>
      </c>
      <c r="F60" s="612">
        <f t="shared" si="12"/>
        <v>0.129</v>
      </c>
      <c r="G60" s="612">
        <f t="shared" si="12"/>
        <v>0</v>
      </c>
      <c r="H60" s="612">
        <f t="shared" si="12"/>
        <v>0</v>
      </c>
      <c r="I60" s="612">
        <f t="shared" si="12"/>
        <v>9.9000000000000005E-2</v>
      </c>
      <c r="J60" s="612">
        <f t="shared" si="12"/>
        <v>2.7E-2</v>
      </c>
      <c r="K60" s="612">
        <f t="shared" si="12"/>
        <v>8.9999999999999993E-3</v>
      </c>
      <c r="L60" s="612">
        <f t="shared" si="12"/>
        <v>7.1999999999999995E-2</v>
      </c>
      <c r="M60" s="612">
        <f t="shared" si="12"/>
        <v>3.3000000000000002E-2</v>
      </c>
      <c r="N60" s="612">
        <f t="shared" si="12"/>
        <v>0.04</v>
      </c>
      <c r="O60" s="612">
        <f t="shared" si="12"/>
        <v>0.156</v>
      </c>
      <c r="P60" s="619">
        <f t="shared" si="9"/>
        <v>1</v>
      </c>
      <c r="S60" s="618">
        <f t="shared" si="4"/>
        <v>2047</v>
      </c>
      <c r="T60" s="620">
        <v>0</v>
      </c>
      <c r="U60" s="620">
        <v>5</v>
      </c>
      <c r="V60" s="621">
        <f t="shared" si="5"/>
        <v>0</v>
      </c>
      <c r="W60" s="622">
        <v>1</v>
      </c>
      <c r="X60" s="623">
        <f t="shared" si="10"/>
        <v>0</v>
      </c>
    </row>
    <row r="61" spans="2:24">
      <c r="B61" s="618">
        <f t="shared" si="11"/>
        <v>2048</v>
      </c>
      <c r="C61" s="624"/>
      <c r="D61" s="611">
        <v>1</v>
      </c>
      <c r="E61" s="612">
        <f t="shared" si="12"/>
        <v>0.435</v>
      </c>
      <c r="F61" s="612">
        <f t="shared" si="12"/>
        <v>0.129</v>
      </c>
      <c r="G61" s="612">
        <f t="shared" si="12"/>
        <v>0</v>
      </c>
      <c r="H61" s="612">
        <f t="shared" si="12"/>
        <v>0</v>
      </c>
      <c r="I61" s="612">
        <f t="shared" si="12"/>
        <v>9.9000000000000005E-2</v>
      </c>
      <c r="J61" s="612">
        <f t="shared" si="12"/>
        <v>2.7E-2</v>
      </c>
      <c r="K61" s="612">
        <f t="shared" si="12"/>
        <v>8.9999999999999993E-3</v>
      </c>
      <c r="L61" s="612">
        <f t="shared" si="12"/>
        <v>7.1999999999999995E-2</v>
      </c>
      <c r="M61" s="612">
        <f t="shared" si="12"/>
        <v>3.3000000000000002E-2</v>
      </c>
      <c r="N61" s="612">
        <f t="shared" si="12"/>
        <v>0.04</v>
      </c>
      <c r="O61" s="612">
        <f t="shared" si="12"/>
        <v>0.156</v>
      </c>
      <c r="P61" s="619">
        <f t="shared" si="9"/>
        <v>1</v>
      </c>
      <c r="S61" s="618">
        <f t="shared" si="4"/>
        <v>2048</v>
      </c>
      <c r="T61" s="620">
        <v>0</v>
      </c>
      <c r="U61" s="620">
        <v>5</v>
      </c>
      <c r="V61" s="621">
        <f t="shared" si="5"/>
        <v>0</v>
      </c>
      <c r="W61" s="622">
        <v>1</v>
      </c>
      <c r="X61" s="623">
        <f t="shared" si="10"/>
        <v>0</v>
      </c>
    </row>
    <row r="62" spans="2:24">
      <c r="B62" s="618">
        <f t="shared" si="11"/>
        <v>2049</v>
      </c>
      <c r="C62" s="624"/>
      <c r="D62" s="611">
        <v>1</v>
      </c>
      <c r="E62" s="612">
        <f t="shared" si="12"/>
        <v>0.435</v>
      </c>
      <c r="F62" s="612">
        <f t="shared" si="12"/>
        <v>0.129</v>
      </c>
      <c r="G62" s="612">
        <f t="shared" si="12"/>
        <v>0</v>
      </c>
      <c r="H62" s="612">
        <f t="shared" si="12"/>
        <v>0</v>
      </c>
      <c r="I62" s="612">
        <f t="shared" si="12"/>
        <v>9.9000000000000005E-2</v>
      </c>
      <c r="J62" s="612">
        <f t="shared" si="12"/>
        <v>2.7E-2</v>
      </c>
      <c r="K62" s="612">
        <f t="shared" si="12"/>
        <v>8.9999999999999993E-3</v>
      </c>
      <c r="L62" s="612">
        <f t="shared" si="12"/>
        <v>7.1999999999999995E-2</v>
      </c>
      <c r="M62" s="612">
        <f t="shared" si="12"/>
        <v>3.3000000000000002E-2</v>
      </c>
      <c r="N62" s="612">
        <f t="shared" si="12"/>
        <v>0.04</v>
      </c>
      <c r="O62" s="612">
        <f t="shared" si="12"/>
        <v>0.156</v>
      </c>
      <c r="P62" s="619">
        <f t="shared" si="9"/>
        <v>1</v>
      </c>
      <c r="S62" s="618">
        <f t="shared" si="4"/>
        <v>2049</v>
      </c>
      <c r="T62" s="620">
        <v>0</v>
      </c>
      <c r="U62" s="620">
        <v>5</v>
      </c>
      <c r="V62" s="621">
        <f t="shared" si="5"/>
        <v>0</v>
      </c>
      <c r="W62" s="622">
        <v>1</v>
      </c>
      <c r="X62" s="623">
        <f t="shared" si="10"/>
        <v>0</v>
      </c>
    </row>
    <row r="63" spans="2:24">
      <c r="B63" s="618">
        <f t="shared" si="11"/>
        <v>2050</v>
      </c>
      <c r="C63" s="624"/>
      <c r="D63" s="611">
        <v>1</v>
      </c>
      <c r="E63" s="612">
        <f t="shared" ref="E63:O78" si="13">E$8</f>
        <v>0.435</v>
      </c>
      <c r="F63" s="612">
        <f t="shared" si="13"/>
        <v>0.129</v>
      </c>
      <c r="G63" s="612">
        <f t="shared" si="12"/>
        <v>0</v>
      </c>
      <c r="H63" s="612">
        <f t="shared" si="13"/>
        <v>0</v>
      </c>
      <c r="I63" s="612">
        <f t="shared" si="12"/>
        <v>9.9000000000000005E-2</v>
      </c>
      <c r="J63" s="612">
        <f t="shared" si="13"/>
        <v>2.7E-2</v>
      </c>
      <c r="K63" s="612">
        <f t="shared" si="13"/>
        <v>8.9999999999999993E-3</v>
      </c>
      <c r="L63" s="612">
        <f t="shared" si="13"/>
        <v>7.1999999999999995E-2</v>
      </c>
      <c r="M63" s="612">
        <f t="shared" si="13"/>
        <v>3.3000000000000002E-2</v>
      </c>
      <c r="N63" s="612">
        <f t="shared" si="13"/>
        <v>0.04</v>
      </c>
      <c r="O63" s="612">
        <f t="shared" si="13"/>
        <v>0.156</v>
      </c>
      <c r="P63" s="619">
        <f t="shared" si="9"/>
        <v>1</v>
      </c>
      <c r="S63" s="618">
        <f t="shared" si="4"/>
        <v>2050</v>
      </c>
      <c r="T63" s="620">
        <v>0</v>
      </c>
      <c r="U63" s="620">
        <v>5</v>
      </c>
      <c r="V63" s="621">
        <f t="shared" si="5"/>
        <v>0</v>
      </c>
      <c r="W63" s="622">
        <v>1</v>
      </c>
      <c r="X63" s="623">
        <f t="shared" si="10"/>
        <v>0</v>
      </c>
    </row>
    <row r="64" spans="2:24">
      <c r="B64" s="618">
        <f t="shared" si="11"/>
        <v>2051</v>
      </c>
      <c r="C64" s="624"/>
      <c r="D64" s="611">
        <v>1</v>
      </c>
      <c r="E64" s="612">
        <f t="shared" si="13"/>
        <v>0.435</v>
      </c>
      <c r="F64" s="612">
        <f t="shared" si="13"/>
        <v>0.129</v>
      </c>
      <c r="G64" s="612">
        <f t="shared" si="12"/>
        <v>0</v>
      </c>
      <c r="H64" s="612">
        <f t="shared" si="13"/>
        <v>0</v>
      </c>
      <c r="I64" s="612">
        <f t="shared" si="12"/>
        <v>9.9000000000000005E-2</v>
      </c>
      <c r="J64" s="612">
        <f t="shared" si="13"/>
        <v>2.7E-2</v>
      </c>
      <c r="K64" s="612">
        <f t="shared" si="13"/>
        <v>8.9999999999999993E-3</v>
      </c>
      <c r="L64" s="612">
        <f t="shared" si="13"/>
        <v>7.1999999999999995E-2</v>
      </c>
      <c r="M64" s="612">
        <f t="shared" si="13"/>
        <v>3.3000000000000002E-2</v>
      </c>
      <c r="N64" s="612">
        <f t="shared" si="13"/>
        <v>0.04</v>
      </c>
      <c r="O64" s="612">
        <f t="shared" si="13"/>
        <v>0.156</v>
      </c>
      <c r="P64" s="619">
        <f t="shared" si="9"/>
        <v>1</v>
      </c>
      <c r="S64" s="618">
        <f t="shared" si="4"/>
        <v>2051</v>
      </c>
      <c r="T64" s="620">
        <v>0</v>
      </c>
      <c r="U64" s="620">
        <v>5</v>
      </c>
      <c r="V64" s="621">
        <f t="shared" si="5"/>
        <v>0</v>
      </c>
      <c r="W64" s="622">
        <v>1</v>
      </c>
      <c r="X64" s="623">
        <f t="shared" si="10"/>
        <v>0</v>
      </c>
    </row>
    <row r="65" spans="2:24">
      <c r="B65" s="618">
        <f t="shared" si="11"/>
        <v>2052</v>
      </c>
      <c r="C65" s="624"/>
      <c r="D65" s="611">
        <v>1</v>
      </c>
      <c r="E65" s="612">
        <f t="shared" si="13"/>
        <v>0.435</v>
      </c>
      <c r="F65" s="612">
        <f t="shared" si="13"/>
        <v>0.129</v>
      </c>
      <c r="G65" s="612">
        <f t="shared" si="12"/>
        <v>0</v>
      </c>
      <c r="H65" s="612">
        <f t="shared" si="13"/>
        <v>0</v>
      </c>
      <c r="I65" s="612">
        <f t="shared" si="12"/>
        <v>9.9000000000000005E-2</v>
      </c>
      <c r="J65" s="612">
        <f t="shared" si="13"/>
        <v>2.7E-2</v>
      </c>
      <c r="K65" s="612">
        <f t="shared" si="13"/>
        <v>8.9999999999999993E-3</v>
      </c>
      <c r="L65" s="612">
        <f t="shared" si="13"/>
        <v>7.1999999999999995E-2</v>
      </c>
      <c r="M65" s="612">
        <f t="shared" si="13"/>
        <v>3.3000000000000002E-2</v>
      </c>
      <c r="N65" s="612">
        <f t="shared" si="13"/>
        <v>0.04</v>
      </c>
      <c r="O65" s="612">
        <f t="shared" si="13"/>
        <v>0.156</v>
      </c>
      <c r="P65" s="619">
        <f t="shared" si="9"/>
        <v>1</v>
      </c>
      <c r="S65" s="618">
        <f t="shared" si="4"/>
        <v>2052</v>
      </c>
      <c r="T65" s="620">
        <v>0</v>
      </c>
      <c r="U65" s="620">
        <v>5</v>
      </c>
      <c r="V65" s="621">
        <f t="shared" si="5"/>
        <v>0</v>
      </c>
      <c r="W65" s="622">
        <v>1</v>
      </c>
      <c r="X65" s="623">
        <f t="shared" si="10"/>
        <v>0</v>
      </c>
    </row>
    <row r="66" spans="2:24">
      <c r="B66" s="618">
        <f t="shared" si="11"/>
        <v>2053</v>
      </c>
      <c r="C66" s="624"/>
      <c r="D66" s="611">
        <v>1</v>
      </c>
      <c r="E66" s="612">
        <f t="shared" si="13"/>
        <v>0.435</v>
      </c>
      <c r="F66" s="612">
        <f t="shared" si="13"/>
        <v>0.129</v>
      </c>
      <c r="G66" s="612">
        <f t="shared" si="12"/>
        <v>0</v>
      </c>
      <c r="H66" s="612">
        <f t="shared" si="13"/>
        <v>0</v>
      </c>
      <c r="I66" s="612">
        <f t="shared" si="12"/>
        <v>9.9000000000000005E-2</v>
      </c>
      <c r="J66" s="612">
        <f t="shared" si="13"/>
        <v>2.7E-2</v>
      </c>
      <c r="K66" s="612">
        <f t="shared" si="13"/>
        <v>8.9999999999999993E-3</v>
      </c>
      <c r="L66" s="612">
        <f t="shared" si="13"/>
        <v>7.1999999999999995E-2</v>
      </c>
      <c r="M66" s="612">
        <f t="shared" si="13"/>
        <v>3.3000000000000002E-2</v>
      </c>
      <c r="N66" s="612">
        <f t="shared" si="13"/>
        <v>0.04</v>
      </c>
      <c r="O66" s="612">
        <f t="shared" si="13"/>
        <v>0.156</v>
      </c>
      <c r="P66" s="619">
        <f t="shared" si="9"/>
        <v>1</v>
      </c>
      <c r="S66" s="618">
        <f t="shared" si="4"/>
        <v>2053</v>
      </c>
      <c r="T66" s="620">
        <v>0</v>
      </c>
      <c r="U66" s="620">
        <v>5</v>
      </c>
      <c r="V66" s="621">
        <f t="shared" si="5"/>
        <v>0</v>
      </c>
      <c r="W66" s="622">
        <v>1</v>
      </c>
      <c r="X66" s="623">
        <f t="shared" si="10"/>
        <v>0</v>
      </c>
    </row>
    <row r="67" spans="2:24">
      <c r="B67" s="618">
        <f t="shared" si="11"/>
        <v>2054</v>
      </c>
      <c r="C67" s="624"/>
      <c r="D67" s="611">
        <v>1</v>
      </c>
      <c r="E67" s="612">
        <f t="shared" si="13"/>
        <v>0.435</v>
      </c>
      <c r="F67" s="612">
        <f t="shared" si="13"/>
        <v>0.129</v>
      </c>
      <c r="G67" s="612">
        <f t="shared" si="12"/>
        <v>0</v>
      </c>
      <c r="H67" s="612">
        <f t="shared" si="13"/>
        <v>0</v>
      </c>
      <c r="I67" s="612">
        <f t="shared" si="12"/>
        <v>9.9000000000000005E-2</v>
      </c>
      <c r="J67" s="612">
        <f t="shared" si="13"/>
        <v>2.7E-2</v>
      </c>
      <c r="K67" s="612">
        <f t="shared" si="13"/>
        <v>8.9999999999999993E-3</v>
      </c>
      <c r="L67" s="612">
        <f t="shared" si="13"/>
        <v>7.1999999999999995E-2</v>
      </c>
      <c r="M67" s="612">
        <f t="shared" si="13"/>
        <v>3.3000000000000002E-2</v>
      </c>
      <c r="N67" s="612">
        <f t="shared" si="13"/>
        <v>0.04</v>
      </c>
      <c r="O67" s="612">
        <f t="shared" si="13"/>
        <v>0.156</v>
      </c>
      <c r="P67" s="619">
        <f t="shared" si="9"/>
        <v>1</v>
      </c>
      <c r="S67" s="618">
        <f t="shared" si="4"/>
        <v>2054</v>
      </c>
      <c r="T67" s="620">
        <v>0</v>
      </c>
      <c r="U67" s="620">
        <v>5</v>
      </c>
      <c r="V67" s="621">
        <f t="shared" si="5"/>
        <v>0</v>
      </c>
      <c r="W67" s="622">
        <v>1</v>
      </c>
      <c r="X67" s="623">
        <f t="shared" si="10"/>
        <v>0</v>
      </c>
    </row>
    <row r="68" spans="2:24">
      <c r="B68" s="618">
        <f t="shared" si="11"/>
        <v>2055</v>
      </c>
      <c r="C68" s="624"/>
      <c r="D68" s="611">
        <v>1</v>
      </c>
      <c r="E68" s="612">
        <f t="shared" si="13"/>
        <v>0.435</v>
      </c>
      <c r="F68" s="612">
        <f t="shared" si="13"/>
        <v>0.129</v>
      </c>
      <c r="G68" s="612">
        <f t="shared" si="12"/>
        <v>0</v>
      </c>
      <c r="H68" s="612">
        <f t="shared" si="13"/>
        <v>0</v>
      </c>
      <c r="I68" s="612">
        <f t="shared" si="12"/>
        <v>9.9000000000000005E-2</v>
      </c>
      <c r="J68" s="612">
        <f t="shared" si="13"/>
        <v>2.7E-2</v>
      </c>
      <c r="K68" s="612">
        <f t="shared" si="13"/>
        <v>8.9999999999999993E-3</v>
      </c>
      <c r="L68" s="612">
        <f t="shared" si="13"/>
        <v>7.1999999999999995E-2</v>
      </c>
      <c r="M68" s="612">
        <f t="shared" si="13"/>
        <v>3.3000000000000002E-2</v>
      </c>
      <c r="N68" s="612">
        <f t="shared" si="13"/>
        <v>0.04</v>
      </c>
      <c r="O68" s="612">
        <f t="shared" si="13"/>
        <v>0.156</v>
      </c>
      <c r="P68" s="619">
        <f t="shared" si="9"/>
        <v>1</v>
      </c>
      <c r="S68" s="618">
        <f t="shared" si="4"/>
        <v>2055</v>
      </c>
      <c r="T68" s="620">
        <v>0</v>
      </c>
      <c r="U68" s="620">
        <v>5</v>
      </c>
      <c r="V68" s="621">
        <f t="shared" si="5"/>
        <v>0</v>
      </c>
      <c r="W68" s="622">
        <v>1</v>
      </c>
      <c r="X68" s="623">
        <f t="shared" si="10"/>
        <v>0</v>
      </c>
    </row>
    <row r="69" spans="2:24">
      <c r="B69" s="618">
        <f t="shared" si="11"/>
        <v>2056</v>
      </c>
      <c r="C69" s="624"/>
      <c r="D69" s="611">
        <v>1</v>
      </c>
      <c r="E69" s="612">
        <f t="shared" si="13"/>
        <v>0.435</v>
      </c>
      <c r="F69" s="612">
        <f t="shared" si="13"/>
        <v>0.129</v>
      </c>
      <c r="G69" s="612">
        <f t="shared" si="13"/>
        <v>0</v>
      </c>
      <c r="H69" s="612">
        <f t="shared" si="13"/>
        <v>0</v>
      </c>
      <c r="I69" s="612">
        <f t="shared" si="13"/>
        <v>9.9000000000000005E-2</v>
      </c>
      <c r="J69" s="612">
        <f t="shared" si="13"/>
        <v>2.7E-2</v>
      </c>
      <c r="K69" s="612">
        <f t="shared" si="13"/>
        <v>8.9999999999999993E-3</v>
      </c>
      <c r="L69" s="612">
        <f t="shared" si="13"/>
        <v>7.1999999999999995E-2</v>
      </c>
      <c r="M69" s="612">
        <f t="shared" si="13"/>
        <v>3.3000000000000002E-2</v>
      </c>
      <c r="N69" s="612">
        <f t="shared" si="13"/>
        <v>0.04</v>
      </c>
      <c r="O69" s="612">
        <f t="shared" si="13"/>
        <v>0.156</v>
      </c>
      <c r="P69" s="619">
        <f t="shared" si="9"/>
        <v>1</v>
      </c>
      <c r="S69" s="618">
        <f t="shared" si="4"/>
        <v>2056</v>
      </c>
      <c r="T69" s="620">
        <v>0</v>
      </c>
      <c r="U69" s="620">
        <v>5</v>
      </c>
      <c r="V69" s="621">
        <f t="shared" si="5"/>
        <v>0</v>
      </c>
      <c r="W69" s="622">
        <v>1</v>
      </c>
      <c r="X69" s="623">
        <f t="shared" si="10"/>
        <v>0</v>
      </c>
    </row>
    <row r="70" spans="2:24">
      <c r="B70" s="618">
        <f t="shared" si="11"/>
        <v>2057</v>
      </c>
      <c r="C70" s="624"/>
      <c r="D70" s="611">
        <v>1</v>
      </c>
      <c r="E70" s="612">
        <f t="shared" si="13"/>
        <v>0.435</v>
      </c>
      <c r="F70" s="612">
        <f t="shared" si="13"/>
        <v>0.129</v>
      </c>
      <c r="G70" s="612">
        <f t="shared" si="13"/>
        <v>0</v>
      </c>
      <c r="H70" s="612">
        <f t="shared" si="13"/>
        <v>0</v>
      </c>
      <c r="I70" s="612">
        <f t="shared" si="13"/>
        <v>9.9000000000000005E-2</v>
      </c>
      <c r="J70" s="612">
        <f t="shared" si="13"/>
        <v>2.7E-2</v>
      </c>
      <c r="K70" s="612">
        <f t="shared" si="13"/>
        <v>8.9999999999999993E-3</v>
      </c>
      <c r="L70" s="612">
        <f t="shared" si="13"/>
        <v>7.1999999999999995E-2</v>
      </c>
      <c r="M70" s="612">
        <f t="shared" si="13"/>
        <v>3.3000000000000002E-2</v>
      </c>
      <c r="N70" s="612">
        <f t="shared" si="13"/>
        <v>0.04</v>
      </c>
      <c r="O70" s="612">
        <f t="shared" si="13"/>
        <v>0.156</v>
      </c>
      <c r="P70" s="619">
        <f t="shared" si="9"/>
        <v>1</v>
      </c>
      <c r="S70" s="618">
        <f t="shared" si="4"/>
        <v>2057</v>
      </c>
      <c r="T70" s="620">
        <v>0</v>
      </c>
      <c r="U70" s="620">
        <v>5</v>
      </c>
      <c r="V70" s="621">
        <f t="shared" si="5"/>
        <v>0</v>
      </c>
      <c r="W70" s="622">
        <v>1</v>
      </c>
      <c r="X70" s="623">
        <f t="shared" si="10"/>
        <v>0</v>
      </c>
    </row>
    <row r="71" spans="2:24">
      <c r="B71" s="618">
        <f t="shared" si="11"/>
        <v>2058</v>
      </c>
      <c r="C71" s="624"/>
      <c r="D71" s="611">
        <v>1</v>
      </c>
      <c r="E71" s="612">
        <f t="shared" si="13"/>
        <v>0.435</v>
      </c>
      <c r="F71" s="612">
        <f t="shared" si="13"/>
        <v>0.129</v>
      </c>
      <c r="G71" s="612">
        <f t="shared" si="13"/>
        <v>0</v>
      </c>
      <c r="H71" s="612">
        <f t="shared" si="13"/>
        <v>0</v>
      </c>
      <c r="I71" s="612">
        <f t="shared" si="13"/>
        <v>9.9000000000000005E-2</v>
      </c>
      <c r="J71" s="612">
        <f t="shared" si="13"/>
        <v>2.7E-2</v>
      </c>
      <c r="K71" s="612">
        <f t="shared" si="13"/>
        <v>8.9999999999999993E-3</v>
      </c>
      <c r="L71" s="612">
        <f t="shared" si="13"/>
        <v>7.1999999999999995E-2</v>
      </c>
      <c r="M71" s="612">
        <f t="shared" si="13"/>
        <v>3.3000000000000002E-2</v>
      </c>
      <c r="N71" s="612">
        <f t="shared" si="13"/>
        <v>0.04</v>
      </c>
      <c r="O71" s="612">
        <f t="shared" si="13"/>
        <v>0.156</v>
      </c>
      <c r="P71" s="619">
        <f t="shared" si="9"/>
        <v>1</v>
      </c>
      <c r="S71" s="618">
        <f t="shared" si="4"/>
        <v>2058</v>
      </c>
      <c r="T71" s="620">
        <v>0</v>
      </c>
      <c r="U71" s="620">
        <v>5</v>
      </c>
      <c r="V71" s="621">
        <f t="shared" si="5"/>
        <v>0</v>
      </c>
      <c r="W71" s="622">
        <v>1</v>
      </c>
      <c r="X71" s="623">
        <f t="shared" si="10"/>
        <v>0</v>
      </c>
    </row>
    <row r="72" spans="2:24">
      <c r="B72" s="618">
        <f t="shared" si="11"/>
        <v>2059</v>
      </c>
      <c r="C72" s="624"/>
      <c r="D72" s="611">
        <v>1</v>
      </c>
      <c r="E72" s="612">
        <f t="shared" si="13"/>
        <v>0.435</v>
      </c>
      <c r="F72" s="612">
        <f t="shared" si="13"/>
        <v>0.129</v>
      </c>
      <c r="G72" s="612">
        <f t="shared" si="13"/>
        <v>0</v>
      </c>
      <c r="H72" s="612">
        <f t="shared" si="13"/>
        <v>0</v>
      </c>
      <c r="I72" s="612">
        <f t="shared" si="13"/>
        <v>9.9000000000000005E-2</v>
      </c>
      <c r="J72" s="612">
        <f t="shared" si="13"/>
        <v>2.7E-2</v>
      </c>
      <c r="K72" s="612">
        <f t="shared" si="13"/>
        <v>8.9999999999999993E-3</v>
      </c>
      <c r="L72" s="612">
        <f t="shared" si="13"/>
        <v>7.1999999999999995E-2</v>
      </c>
      <c r="M72" s="612">
        <f t="shared" si="13"/>
        <v>3.3000000000000002E-2</v>
      </c>
      <c r="N72" s="612">
        <f t="shared" si="13"/>
        <v>0.04</v>
      </c>
      <c r="O72" s="612">
        <f t="shared" si="13"/>
        <v>0.156</v>
      </c>
      <c r="P72" s="619">
        <f t="shared" si="9"/>
        <v>1</v>
      </c>
      <c r="S72" s="618">
        <f t="shared" si="4"/>
        <v>2059</v>
      </c>
      <c r="T72" s="620">
        <v>0</v>
      </c>
      <c r="U72" s="620">
        <v>5</v>
      </c>
      <c r="V72" s="621">
        <f t="shared" si="5"/>
        <v>0</v>
      </c>
      <c r="W72" s="622">
        <v>1</v>
      </c>
      <c r="X72" s="623">
        <f t="shared" si="10"/>
        <v>0</v>
      </c>
    </row>
    <row r="73" spans="2:24">
      <c r="B73" s="618">
        <f t="shared" si="11"/>
        <v>2060</v>
      </c>
      <c r="C73" s="624"/>
      <c r="D73" s="611">
        <v>1</v>
      </c>
      <c r="E73" s="612">
        <f t="shared" ref="E73:O88" si="14">E$8</f>
        <v>0.435</v>
      </c>
      <c r="F73" s="612">
        <f t="shared" si="14"/>
        <v>0.129</v>
      </c>
      <c r="G73" s="612">
        <f t="shared" si="13"/>
        <v>0</v>
      </c>
      <c r="H73" s="612">
        <f t="shared" si="14"/>
        <v>0</v>
      </c>
      <c r="I73" s="612">
        <f t="shared" si="13"/>
        <v>9.9000000000000005E-2</v>
      </c>
      <c r="J73" s="612">
        <f t="shared" si="14"/>
        <v>2.7E-2</v>
      </c>
      <c r="K73" s="612">
        <f t="shared" si="14"/>
        <v>8.9999999999999993E-3</v>
      </c>
      <c r="L73" s="612">
        <f t="shared" si="14"/>
        <v>7.1999999999999995E-2</v>
      </c>
      <c r="M73" s="612">
        <f t="shared" si="14"/>
        <v>3.3000000000000002E-2</v>
      </c>
      <c r="N73" s="612">
        <f t="shared" si="14"/>
        <v>0.04</v>
      </c>
      <c r="O73" s="612">
        <f t="shared" si="14"/>
        <v>0.156</v>
      </c>
      <c r="P73" s="619">
        <f t="shared" si="9"/>
        <v>1</v>
      </c>
      <c r="S73" s="618">
        <f t="shared" si="4"/>
        <v>2060</v>
      </c>
      <c r="T73" s="620">
        <v>0</v>
      </c>
      <c r="U73" s="620">
        <v>5</v>
      </c>
      <c r="V73" s="621">
        <f t="shared" si="5"/>
        <v>0</v>
      </c>
      <c r="W73" s="622">
        <v>1</v>
      </c>
      <c r="X73" s="623">
        <f t="shared" si="10"/>
        <v>0</v>
      </c>
    </row>
    <row r="74" spans="2:24">
      <c r="B74" s="618">
        <f t="shared" si="11"/>
        <v>2061</v>
      </c>
      <c r="C74" s="624"/>
      <c r="D74" s="611">
        <v>1</v>
      </c>
      <c r="E74" s="612">
        <f t="shared" si="14"/>
        <v>0.435</v>
      </c>
      <c r="F74" s="612">
        <f t="shared" si="14"/>
        <v>0.129</v>
      </c>
      <c r="G74" s="612">
        <f t="shared" si="13"/>
        <v>0</v>
      </c>
      <c r="H74" s="612">
        <f t="shared" si="14"/>
        <v>0</v>
      </c>
      <c r="I74" s="612">
        <f t="shared" si="13"/>
        <v>9.9000000000000005E-2</v>
      </c>
      <c r="J74" s="612">
        <f t="shared" si="14"/>
        <v>2.7E-2</v>
      </c>
      <c r="K74" s="612">
        <f t="shared" si="14"/>
        <v>8.9999999999999993E-3</v>
      </c>
      <c r="L74" s="612">
        <f t="shared" si="14"/>
        <v>7.1999999999999995E-2</v>
      </c>
      <c r="M74" s="612">
        <f t="shared" si="14"/>
        <v>3.3000000000000002E-2</v>
      </c>
      <c r="N74" s="612">
        <f t="shared" si="14"/>
        <v>0.04</v>
      </c>
      <c r="O74" s="612">
        <f t="shared" si="14"/>
        <v>0.156</v>
      </c>
      <c r="P74" s="619">
        <f t="shared" si="9"/>
        <v>1</v>
      </c>
      <c r="S74" s="618">
        <f t="shared" si="4"/>
        <v>2061</v>
      </c>
      <c r="T74" s="620">
        <v>0</v>
      </c>
      <c r="U74" s="620">
        <v>5</v>
      </c>
      <c r="V74" s="621">
        <f t="shared" si="5"/>
        <v>0</v>
      </c>
      <c r="W74" s="622">
        <v>1</v>
      </c>
      <c r="X74" s="623">
        <f t="shared" si="10"/>
        <v>0</v>
      </c>
    </row>
    <row r="75" spans="2:24">
      <c r="B75" s="618">
        <f t="shared" si="11"/>
        <v>2062</v>
      </c>
      <c r="C75" s="624"/>
      <c r="D75" s="611">
        <v>1</v>
      </c>
      <c r="E75" s="612">
        <f t="shared" si="14"/>
        <v>0.435</v>
      </c>
      <c r="F75" s="612">
        <f t="shared" si="14"/>
        <v>0.129</v>
      </c>
      <c r="G75" s="612">
        <f t="shared" si="13"/>
        <v>0</v>
      </c>
      <c r="H75" s="612">
        <f t="shared" si="14"/>
        <v>0</v>
      </c>
      <c r="I75" s="612">
        <f t="shared" si="13"/>
        <v>9.9000000000000005E-2</v>
      </c>
      <c r="J75" s="612">
        <f t="shared" si="14"/>
        <v>2.7E-2</v>
      </c>
      <c r="K75" s="612">
        <f t="shared" si="14"/>
        <v>8.9999999999999993E-3</v>
      </c>
      <c r="L75" s="612">
        <f t="shared" si="14"/>
        <v>7.1999999999999995E-2</v>
      </c>
      <c r="M75" s="612">
        <f t="shared" si="14"/>
        <v>3.3000000000000002E-2</v>
      </c>
      <c r="N75" s="612">
        <f t="shared" si="14"/>
        <v>0.04</v>
      </c>
      <c r="O75" s="612">
        <f t="shared" si="14"/>
        <v>0.156</v>
      </c>
      <c r="P75" s="619">
        <f t="shared" si="9"/>
        <v>1</v>
      </c>
      <c r="S75" s="618">
        <f t="shared" si="4"/>
        <v>2062</v>
      </c>
      <c r="T75" s="620">
        <v>0</v>
      </c>
      <c r="U75" s="620">
        <v>5</v>
      </c>
      <c r="V75" s="621">
        <f t="shared" si="5"/>
        <v>0</v>
      </c>
      <c r="W75" s="622">
        <v>1</v>
      </c>
      <c r="X75" s="623">
        <f t="shared" si="10"/>
        <v>0</v>
      </c>
    </row>
    <row r="76" spans="2:24">
      <c r="B76" s="618">
        <f t="shared" si="11"/>
        <v>2063</v>
      </c>
      <c r="C76" s="624"/>
      <c r="D76" s="611">
        <v>1</v>
      </c>
      <c r="E76" s="612">
        <f t="shared" si="14"/>
        <v>0.435</v>
      </c>
      <c r="F76" s="612">
        <f t="shared" si="14"/>
        <v>0.129</v>
      </c>
      <c r="G76" s="612">
        <f t="shared" si="13"/>
        <v>0</v>
      </c>
      <c r="H76" s="612">
        <f t="shared" si="14"/>
        <v>0</v>
      </c>
      <c r="I76" s="612">
        <f t="shared" si="13"/>
        <v>9.9000000000000005E-2</v>
      </c>
      <c r="J76" s="612">
        <f t="shared" si="14"/>
        <v>2.7E-2</v>
      </c>
      <c r="K76" s="612">
        <f t="shared" si="14"/>
        <v>8.9999999999999993E-3</v>
      </c>
      <c r="L76" s="612">
        <f t="shared" si="14"/>
        <v>7.1999999999999995E-2</v>
      </c>
      <c r="M76" s="612">
        <f t="shared" si="14"/>
        <v>3.3000000000000002E-2</v>
      </c>
      <c r="N76" s="612">
        <f t="shared" si="14"/>
        <v>0.04</v>
      </c>
      <c r="O76" s="612">
        <f t="shared" si="14"/>
        <v>0.156</v>
      </c>
      <c r="P76" s="619">
        <f t="shared" si="9"/>
        <v>1</v>
      </c>
      <c r="S76" s="618">
        <f t="shared" si="4"/>
        <v>2063</v>
      </c>
      <c r="T76" s="620">
        <v>0</v>
      </c>
      <c r="U76" s="620">
        <v>5</v>
      </c>
      <c r="V76" s="621">
        <f t="shared" si="5"/>
        <v>0</v>
      </c>
      <c r="W76" s="622">
        <v>1</v>
      </c>
      <c r="X76" s="623">
        <f t="shared" si="10"/>
        <v>0</v>
      </c>
    </row>
    <row r="77" spans="2:24">
      <c r="B77" s="618">
        <f t="shared" si="11"/>
        <v>2064</v>
      </c>
      <c r="C77" s="624"/>
      <c r="D77" s="611">
        <v>1</v>
      </c>
      <c r="E77" s="612">
        <f t="shared" si="14"/>
        <v>0.435</v>
      </c>
      <c r="F77" s="612">
        <f t="shared" si="14"/>
        <v>0.129</v>
      </c>
      <c r="G77" s="612">
        <f t="shared" si="13"/>
        <v>0</v>
      </c>
      <c r="H77" s="612">
        <f t="shared" si="14"/>
        <v>0</v>
      </c>
      <c r="I77" s="612">
        <f t="shared" si="13"/>
        <v>9.9000000000000005E-2</v>
      </c>
      <c r="J77" s="612">
        <f t="shared" si="14"/>
        <v>2.7E-2</v>
      </c>
      <c r="K77" s="612">
        <f t="shared" si="14"/>
        <v>8.9999999999999993E-3</v>
      </c>
      <c r="L77" s="612">
        <f t="shared" si="14"/>
        <v>7.1999999999999995E-2</v>
      </c>
      <c r="M77" s="612">
        <f t="shared" si="14"/>
        <v>3.3000000000000002E-2</v>
      </c>
      <c r="N77" s="612">
        <f t="shared" si="14"/>
        <v>0.04</v>
      </c>
      <c r="O77" s="612">
        <f t="shared" si="14"/>
        <v>0.156</v>
      </c>
      <c r="P77" s="619">
        <f t="shared" ref="P77:P93" si="15">SUM(E77:O77)</f>
        <v>1</v>
      </c>
      <c r="S77" s="618">
        <f t="shared" si="4"/>
        <v>2064</v>
      </c>
      <c r="T77" s="620">
        <v>0</v>
      </c>
      <c r="U77" s="620">
        <v>5</v>
      </c>
      <c r="V77" s="621">
        <f t="shared" si="5"/>
        <v>0</v>
      </c>
      <c r="W77" s="622">
        <v>1</v>
      </c>
      <c r="X77" s="623">
        <f t="shared" ref="X77:X93" si="16">V77*W77</f>
        <v>0</v>
      </c>
    </row>
    <row r="78" spans="2:24">
      <c r="B78" s="618">
        <f t="shared" ref="B78:B93" si="17">B77+1</f>
        <v>2065</v>
      </c>
      <c r="C78" s="624"/>
      <c r="D78" s="611">
        <v>1</v>
      </c>
      <c r="E78" s="612">
        <f t="shared" si="14"/>
        <v>0.435</v>
      </c>
      <c r="F78" s="612">
        <f t="shared" si="14"/>
        <v>0.129</v>
      </c>
      <c r="G78" s="612">
        <f t="shared" si="13"/>
        <v>0</v>
      </c>
      <c r="H78" s="612">
        <f t="shared" si="14"/>
        <v>0</v>
      </c>
      <c r="I78" s="612">
        <f t="shared" si="13"/>
        <v>9.9000000000000005E-2</v>
      </c>
      <c r="J78" s="612">
        <f t="shared" si="14"/>
        <v>2.7E-2</v>
      </c>
      <c r="K78" s="612">
        <f t="shared" si="14"/>
        <v>8.9999999999999993E-3</v>
      </c>
      <c r="L78" s="612">
        <f t="shared" si="14"/>
        <v>7.1999999999999995E-2</v>
      </c>
      <c r="M78" s="612">
        <f t="shared" si="14"/>
        <v>3.3000000000000002E-2</v>
      </c>
      <c r="N78" s="612">
        <f t="shared" si="14"/>
        <v>0.04</v>
      </c>
      <c r="O78" s="612">
        <f t="shared" si="14"/>
        <v>0.156</v>
      </c>
      <c r="P78" s="619">
        <f t="shared" si="15"/>
        <v>1</v>
      </c>
      <c r="S78" s="618">
        <f t="shared" ref="S78:S93" si="18">S77+1</f>
        <v>2065</v>
      </c>
      <c r="T78" s="620">
        <v>0</v>
      </c>
      <c r="U78" s="620">
        <v>5</v>
      </c>
      <c r="V78" s="621">
        <f t="shared" si="5"/>
        <v>0</v>
      </c>
      <c r="W78" s="622">
        <v>1</v>
      </c>
      <c r="X78" s="623">
        <f t="shared" si="16"/>
        <v>0</v>
      </c>
    </row>
    <row r="79" spans="2:24">
      <c r="B79" s="618">
        <f t="shared" si="17"/>
        <v>2066</v>
      </c>
      <c r="C79" s="624"/>
      <c r="D79" s="611">
        <v>1</v>
      </c>
      <c r="E79" s="612">
        <f t="shared" si="14"/>
        <v>0.435</v>
      </c>
      <c r="F79" s="612">
        <f t="shared" si="14"/>
        <v>0.129</v>
      </c>
      <c r="G79" s="612">
        <f t="shared" si="14"/>
        <v>0</v>
      </c>
      <c r="H79" s="612">
        <f t="shared" si="14"/>
        <v>0</v>
      </c>
      <c r="I79" s="612">
        <f t="shared" si="14"/>
        <v>9.9000000000000005E-2</v>
      </c>
      <c r="J79" s="612">
        <f t="shared" si="14"/>
        <v>2.7E-2</v>
      </c>
      <c r="K79" s="612">
        <f t="shared" si="14"/>
        <v>8.9999999999999993E-3</v>
      </c>
      <c r="L79" s="612">
        <f t="shared" si="14"/>
        <v>7.1999999999999995E-2</v>
      </c>
      <c r="M79" s="612">
        <f t="shared" si="14"/>
        <v>3.3000000000000002E-2</v>
      </c>
      <c r="N79" s="612">
        <f t="shared" si="14"/>
        <v>0.04</v>
      </c>
      <c r="O79" s="612">
        <f t="shared" si="14"/>
        <v>0.156</v>
      </c>
      <c r="P79" s="619">
        <f t="shared" si="15"/>
        <v>1</v>
      </c>
      <c r="S79" s="618">
        <f t="shared" si="18"/>
        <v>2066</v>
      </c>
      <c r="T79" s="620">
        <v>0</v>
      </c>
      <c r="U79" s="620">
        <v>5</v>
      </c>
      <c r="V79" s="621">
        <f t="shared" ref="V79:V93" si="19">T79*U79</f>
        <v>0</v>
      </c>
      <c r="W79" s="622">
        <v>1</v>
      </c>
      <c r="X79" s="623">
        <f t="shared" si="16"/>
        <v>0</v>
      </c>
    </row>
    <row r="80" spans="2:24">
      <c r="B80" s="618">
        <f t="shared" si="17"/>
        <v>2067</v>
      </c>
      <c r="C80" s="624"/>
      <c r="D80" s="611">
        <v>1</v>
      </c>
      <c r="E80" s="612">
        <f t="shared" si="14"/>
        <v>0.435</v>
      </c>
      <c r="F80" s="612">
        <f t="shared" si="14"/>
        <v>0.129</v>
      </c>
      <c r="G80" s="612">
        <f t="shared" si="14"/>
        <v>0</v>
      </c>
      <c r="H80" s="612">
        <f t="shared" si="14"/>
        <v>0</v>
      </c>
      <c r="I80" s="612">
        <f t="shared" si="14"/>
        <v>9.9000000000000005E-2</v>
      </c>
      <c r="J80" s="612">
        <f t="shared" si="14"/>
        <v>2.7E-2</v>
      </c>
      <c r="K80" s="612">
        <f t="shared" si="14"/>
        <v>8.9999999999999993E-3</v>
      </c>
      <c r="L80" s="612">
        <f t="shared" si="14"/>
        <v>7.1999999999999995E-2</v>
      </c>
      <c r="M80" s="612">
        <f t="shared" si="14"/>
        <v>3.3000000000000002E-2</v>
      </c>
      <c r="N80" s="612">
        <f t="shared" si="14"/>
        <v>0.04</v>
      </c>
      <c r="O80" s="612">
        <f t="shared" si="14"/>
        <v>0.156</v>
      </c>
      <c r="P80" s="619">
        <f t="shared" si="15"/>
        <v>1</v>
      </c>
      <c r="S80" s="618">
        <f t="shared" si="18"/>
        <v>2067</v>
      </c>
      <c r="T80" s="620">
        <v>0</v>
      </c>
      <c r="U80" s="620">
        <v>5</v>
      </c>
      <c r="V80" s="621">
        <f t="shared" si="19"/>
        <v>0</v>
      </c>
      <c r="W80" s="622">
        <v>1</v>
      </c>
      <c r="X80" s="623">
        <f t="shared" si="16"/>
        <v>0</v>
      </c>
    </row>
    <row r="81" spans="2:24">
      <c r="B81" s="618">
        <f t="shared" si="17"/>
        <v>2068</v>
      </c>
      <c r="C81" s="624"/>
      <c r="D81" s="611">
        <v>1</v>
      </c>
      <c r="E81" s="612">
        <f t="shared" si="14"/>
        <v>0.435</v>
      </c>
      <c r="F81" s="612">
        <f t="shared" si="14"/>
        <v>0.129</v>
      </c>
      <c r="G81" s="612">
        <f t="shared" si="14"/>
        <v>0</v>
      </c>
      <c r="H81" s="612">
        <f t="shared" si="14"/>
        <v>0</v>
      </c>
      <c r="I81" s="612">
        <f t="shared" si="14"/>
        <v>9.9000000000000005E-2</v>
      </c>
      <c r="J81" s="612">
        <f t="shared" si="14"/>
        <v>2.7E-2</v>
      </c>
      <c r="K81" s="612">
        <f t="shared" si="14"/>
        <v>8.9999999999999993E-3</v>
      </c>
      <c r="L81" s="612">
        <f t="shared" si="14"/>
        <v>7.1999999999999995E-2</v>
      </c>
      <c r="M81" s="612">
        <f t="shared" si="14"/>
        <v>3.3000000000000002E-2</v>
      </c>
      <c r="N81" s="612">
        <f t="shared" si="14"/>
        <v>0.04</v>
      </c>
      <c r="O81" s="612">
        <f t="shared" si="14"/>
        <v>0.156</v>
      </c>
      <c r="P81" s="619">
        <f t="shared" si="15"/>
        <v>1</v>
      </c>
      <c r="S81" s="618">
        <f t="shared" si="18"/>
        <v>2068</v>
      </c>
      <c r="T81" s="620">
        <v>0</v>
      </c>
      <c r="U81" s="620">
        <v>5</v>
      </c>
      <c r="V81" s="621">
        <f t="shared" si="19"/>
        <v>0</v>
      </c>
      <c r="W81" s="622">
        <v>1</v>
      </c>
      <c r="X81" s="623">
        <f t="shared" si="16"/>
        <v>0</v>
      </c>
    </row>
    <row r="82" spans="2:24">
      <c r="B82" s="618">
        <f t="shared" si="17"/>
        <v>2069</v>
      </c>
      <c r="C82" s="624"/>
      <c r="D82" s="611">
        <v>1</v>
      </c>
      <c r="E82" s="612">
        <f t="shared" si="14"/>
        <v>0.435</v>
      </c>
      <c r="F82" s="612">
        <f t="shared" si="14"/>
        <v>0.129</v>
      </c>
      <c r="G82" s="612">
        <f t="shared" si="14"/>
        <v>0</v>
      </c>
      <c r="H82" s="612">
        <f t="shared" si="14"/>
        <v>0</v>
      </c>
      <c r="I82" s="612">
        <f t="shared" si="14"/>
        <v>9.9000000000000005E-2</v>
      </c>
      <c r="J82" s="612">
        <f t="shared" si="14"/>
        <v>2.7E-2</v>
      </c>
      <c r="K82" s="612">
        <f t="shared" si="14"/>
        <v>8.9999999999999993E-3</v>
      </c>
      <c r="L82" s="612">
        <f t="shared" si="14"/>
        <v>7.1999999999999995E-2</v>
      </c>
      <c r="M82" s="612">
        <f t="shared" si="14"/>
        <v>3.3000000000000002E-2</v>
      </c>
      <c r="N82" s="612">
        <f t="shared" si="14"/>
        <v>0.04</v>
      </c>
      <c r="O82" s="612">
        <f t="shared" si="14"/>
        <v>0.156</v>
      </c>
      <c r="P82" s="619">
        <f t="shared" si="15"/>
        <v>1</v>
      </c>
      <c r="S82" s="618">
        <f t="shared" si="18"/>
        <v>2069</v>
      </c>
      <c r="T82" s="620">
        <v>0</v>
      </c>
      <c r="U82" s="620">
        <v>5</v>
      </c>
      <c r="V82" s="621">
        <f t="shared" si="19"/>
        <v>0</v>
      </c>
      <c r="W82" s="622">
        <v>1</v>
      </c>
      <c r="X82" s="623">
        <f t="shared" si="16"/>
        <v>0</v>
      </c>
    </row>
    <row r="83" spans="2:24">
      <c r="B83" s="618">
        <f t="shared" si="17"/>
        <v>2070</v>
      </c>
      <c r="C83" s="624"/>
      <c r="D83" s="611">
        <v>1</v>
      </c>
      <c r="E83" s="612">
        <f t="shared" ref="E83:O93" si="20">E$8</f>
        <v>0.435</v>
      </c>
      <c r="F83" s="612">
        <f t="shared" si="20"/>
        <v>0.129</v>
      </c>
      <c r="G83" s="612">
        <f t="shared" si="14"/>
        <v>0</v>
      </c>
      <c r="H83" s="612">
        <f t="shared" si="20"/>
        <v>0</v>
      </c>
      <c r="I83" s="612">
        <f t="shared" si="14"/>
        <v>9.9000000000000005E-2</v>
      </c>
      <c r="J83" s="612">
        <f t="shared" si="20"/>
        <v>2.7E-2</v>
      </c>
      <c r="K83" s="612">
        <f t="shared" si="20"/>
        <v>8.9999999999999993E-3</v>
      </c>
      <c r="L83" s="612">
        <f t="shared" si="20"/>
        <v>7.1999999999999995E-2</v>
      </c>
      <c r="M83" s="612">
        <f t="shared" si="20"/>
        <v>3.3000000000000002E-2</v>
      </c>
      <c r="N83" s="612">
        <f t="shared" si="20"/>
        <v>0.04</v>
      </c>
      <c r="O83" s="612">
        <f t="shared" si="20"/>
        <v>0.156</v>
      </c>
      <c r="P83" s="619">
        <f t="shared" si="15"/>
        <v>1</v>
      </c>
      <c r="S83" s="618">
        <f t="shared" si="18"/>
        <v>2070</v>
      </c>
      <c r="T83" s="620">
        <v>0</v>
      </c>
      <c r="U83" s="620">
        <v>5</v>
      </c>
      <c r="V83" s="621">
        <f t="shared" si="19"/>
        <v>0</v>
      </c>
      <c r="W83" s="622">
        <v>1</v>
      </c>
      <c r="X83" s="623">
        <f t="shared" si="16"/>
        <v>0</v>
      </c>
    </row>
    <row r="84" spans="2:24">
      <c r="B84" s="618">
        <f t="shared" si="17"/>
        <v>2071</v>
      </c>
      <c r="C84" s="624"/>
      <c r="D84" s="611">
        <v>1</v>
      </c>
      <c r="E84" s="612">
        <f t="shared" si="20"/>
        <v>0.435</v>
      </c>
      <c r="F84" s="612">
        <f t="shared" si="20"/>
        <v>0.129</v>
      </c>
      <c r="G84" s="612">
        <f t="shared" si="14"/>
        <v>0</v>
      </c>
      <c r="H84" s="612">
        <f t="shared" si="20"/>
        <v>0</v>
      </c>
      <c r="I84" s="612">
        <f t="shared" si="14"/>
        <v>9.9000000000000005E-2</v>
      </c>
      <c r="J84" s="612">
        <f t="shared" si="20"/>
        <v>2.7E-2</v>
      </c>
      <c r="K84" s="612">
        <f t="shared" si="20"/>
        <v>8.9999999999999993E-3</v>
      </c>
      <c r="L84" s="612">
        <f t="shared" si="20"/>
        <v>7.1999999999999995E-2</v>
      </c>
      <c r="M84" s="612">
        <f t="shared" si="20"/>
        <v>3.3000000000000002E-2</v>
      </c>
      <c r="N84" s="612">
        <f t="shared" si="20"/>
        <v>0.04</v>
      </c>
      <c r="O84" s="612">
        <f t="shared" si="20"/>
        <v>0.156</v>
      </c>
      <c r="P84" s="619">
        <f t="shared" si="15"/>
        <v>1</v>
      </c>
      <c r="S84" s="618">
        <f t="shared" si="18"/>
        <v>2071</v>
      </c>
      <c r="T84" s="620">
        <v>0</v>
      </c>
      <c r="U84" s="620">
        <v>5</v>
      </c>
      <c r="V84" s="621">
        <f t="shared" si="19"/>
        <v>0</v>
      </c>
      <c r="W84" s="622">
        <v>1</v>
      </c>
      <c r="X84" s="623">
        <f t="shared" si="16"/>
        <v>0</v>
      </c>
    </row>
    <row r="85" spans="2:24">
      <c r="B85" s="618">
        <f t="shared" si="17"/>
        <v>2072</v>
      </c>
      <c r="C85" s="624"/>
      <c r="D85" s="611">
        <v>1</v>
      </c>
      <c r="E85" s="612">
        <f t="shared" si="20"/>
        <v>0.435</v>
      </c>
      <c r="F85" s="612">
        <f t="shared" si="20"/>
        <v>0.129</v>
      </c>
      <c r="G85" s="612">
        <f t="shared" si="14"/>
        <v>0</v>
      </c>
      <c r="H85" s="612">
        <f t="shared" si="20"/>
        <v>0</v>
      </c>
      <c r="I85" s="612">
        <f t="shared" si="14"/>
        <v>9.9000000000000005E-2</v>
      </c>
      <c r="J85" s="612">
        <f t="shared" si="20"/>
        <v>2.7E-2</v>
      </c>
      <c r="K85" s="612">
        <f t="shared" si="20"/>
        <v>8.9999999999999993E-3</v>
      </c>
      <c r="L85" s="612">
        <f t="shared" si="20"/>
        <v>7.1999999999999995E-2</v>
      </c>
      <c r="M85" s="612">
        <f t="shared" si="20"/>
        <v>3.3000000000000002E-2</v>
      </c>
      <c r="N85" s="612">
        <f t="shared" si="20"/>
        <v>0.04</v>
      </c>
      <c r="O85" s="612">
        <f t="shared" si="20"/>
        <v>0.156</v>
      </c>
      <c r="P85" s="619">
        <f t="shared" si="15"/>
        <v>1</v>
      </c>
      <c r="S85" s="618">
        <f t="shared" si="18"/>
        <v>2072</v>
      </c>
      <c r="T85" s="620">
        <v>0</v>
      </c>
      <c r="U85" s="620">
        <v>5</v>
      </c>
      <c r="V85" s="621">
        <f t="shared" si="19"/>
        <v>0</v>
      </c>
      <c r="W85" s="622">
        <v>1</v>
      </c>
      <c r="X85" s="623">
        <f t="shared" si="16"/>
        <v>0</v>
      </c>
    </row>
    <row r="86" spans="2:24">
      <c r="B86" s="618">
        <f t="shared" si="17"/>
        <v>2073</v>
      </c>
      <c r="C86" s="624"/>
      <c r="D86" s="611">
        <v>1</v>
      </c>
      <c r="E86" s="612">
        <f t="shared" si="20"/>
        <v>0.435</v>
      </c>
      <c r="F86" s="612">
        <f t="shared" si="20"/>
        <v>0.129</v>
      </c>
      <c r="G86" s="612">
        <f t="shared" si="14"/>
        <v>0</v>
      </c>
      <c r="H86" s="612">
        <f t="shared" si="20"/>
        <v>0</v>
      </c>
      <c r="I86" s="612">
        <f t="shared" si="14"/>
        <v>9.9000000000000005E-2</v>
      </c>
      <c r="J86" s="612">
        <f t="shared" si="20"/>
        <v>2.7E-2</v>
      </c>
      <c r="K86" s="612">
        <f t="shared" si="20"/>
        <v>8.9999999999999993E-3</v>
      </c>
      <c r="L86" s="612">
        <f t="shared" si="20"/>
        <v>7.1999999999999995E-2</v>
      </c>
      <c r="M86" s="612">
        <f t="shared" si="20"/>
        <v>3.3000000000000002E-2</v>
      </c>
      <c r="N86" s="612">
        <f t="shared" si="20"/>
        <v>0.04</v>
      </c>
      <c r="O86" s="612">
        <f t="shared" si="20"/>
        <v>0.156</v>
      </c>
      <c r="P86" s="619">
        <f t="shared" si="15"/>
        <v>1</v>
      </c>
      <c r="S86" s="618">
        <f t="shared" si="18"/>
        <v>2073</v>
      </c>
      <c r="T86" s="620">
        <v>0</v>
      </c>
      <c r="U86" s="620">
        <v>5</v>
      </c>
      <c r="V86" s="621">
        <f t="shared" si="19"/>
        <v>0</v>
      </c>
      <c r="W86" s="622">
        <v>1</v>
      </c>
      <c r="X86" s="623">
        <f t="shared" si="16"/>
        <v>0</v>
      </c>
    </row>
    <row r="87" spans="2:24">
      <c r="B87" s="618">
        <f t="shared" si="17"/>
        <v>2074</v>
      </c>
      <c r="C87" s="624"/>
      <c r="D87" s="611">
        <v>1</v>
      </c>
      <c r="E87" s="612">
        <f t="shared" si="20"/>
        <v>0.435</v>
      </c>
      <c r="F87" s="612">
        <f t="shared" si="20"/>
        <v>0.129</v>
      </c>
      <c r="G87" s="612">
        <f t="shared" si="14"/>
        <v>0</v>
      </c>
      <c r="H87" s="612">
        <f t="shared" si="20"/>
        <v>0</v>
      </c>
      <c r="I87" s="612">
        <f t="shared" si="14"/>
        <v>9.9000000000000005E-2</v>
      </c>
      <c r="J87" s="612">
        <f t="shared" si="20"/>
        <v>2.7E-2</v>
      </c>
      <c r="K87" s="612">
        <f t="shared" si="20"/>
        <v>8.9999999999999993E-3</v>
      </c>
      <c r="L87" s="612">
        <f t="shared" si="20"/>
        <v>7.1999999999999995E-2</v>
      </c>
      <c r="M87" s="612">
        <f t="shared" si="20"/>
        <v>3.3000000000000002E-2</v>
      </c>
      <c r="N87" s="612">
        <f t="shared" si="20"/>
        <v>0.04</v>
      </c>
      <c r="O87" s="612">
        <f t="shared" si="20"/>
        <v>0.156</v>
      </c>
      <c r="P87" s="619">
        <f t="shared" si="15"/>
        <v>1</v>
      </c>
      <c r="S87" s="618">
        <f t="shared" si="18"/>
        <v>2074</v>
      </c>
      <c r="T87" s="620">
        <v>0</v>
      </c>
      <c r="U87" s="620">
        <v>5</v>
      </c>
      <c r="V87" s="621">
        <f t="shared" si="19"/>
        <v>0</v>
      </c>
      <c r="W87" s="622">
        <v>1</v>
      </c>
      <c r="X87" s="623">
        <f t="shared" si="16"/>
        <v>0</v>
      </c>
    </row>
    <row r="88" spans="2:24">
      <c r="B88" s="618">
        <f t="shared" si="17"/>
        <v>2075</v>
      </c>
      <c r="C88" s="624"/>
      <c r="D88" s="611">
        <v>1</v>
      </c>
      <c r="E88" s="612">
        <f t="shared" si="20"/>
        <v>0.435</v>
      </c>
      <c r="F88" s="612">
        <f t="shared" si="20"/>
        <v>0.129</v>
      </c>
      <c r="G88" s="612">
        <f t="shared" si="14"/>
        <v>0</v>
      </c>
      <c r="H88" s="612">
        <f t="shared" si="20"/>
        <v>0</v>
      </c>
      <c r="I88" s="612">
        <f t="shared" si="14"/>
        <v>9.9000000000000005E-2</v>
      </c>
      <c r="J88" s="612">
        <f t="shared" si="20"/>
        <v>2.7E-2</v>
      </c>
      <c r="K88" s="612">
        <f t="shared" si="20"/>
        <v>8.9999999999999993E-3</v>
      </c>
      <c r="L88" s="612">
        <f t="shared" si="20"/>
        <v>7.1999999999999995E-2</v>
      </c>
      <c r="M88" s="612">
        <f t="shared" si="20"/>
        <v>3.3000000000000002E-2</v>
      </c>
      <c r="N88" s="612">
        <f t="shared" si="20"/>
        <v>0.04</v>
      </c>
      <c r="O88" s="612">
        <f t="shared" si="20"/>
        <v>0.156</v>
      </c>
      <c r="P88" s="619">
        <f t="shared" si="15"/>
        <v>1</v>
      </c>
      <c r="S88" s="618">
        <f t="shared" si="18"/>
        <v>2075</v>
      </c>
      <c r="T88" s="620">
        <v>0</v>
      </c>
      <c r="U88" s="620">
        <v>5</v>
      </c>
      <c r="V88" s="621">
        <f t="shared" si="19"/>
        <v>0</v>
      </c>
      <c r="W88" s="622">
        <v>1</v>
      </c>
      <c r="X88" s="623">
        <f t="shared" si="16"/>
        <v>0</v>
      </c>
    </row>
    <row r="89" spans="2:24">
      <c r="B89" s="618">
        <f t="shared" si="17"/>
        <v>2076</v>
      </c>
      <c r="C89" s="624"/>
      <c r="D89" s="611">
        <v>1</v>
      </c>
      <c r="E89" s="612">
        <f t="shared" si="20"/>
        <v>0.435</v>
      </c>
      <c r="F89" s="612">
        <f t="shared" si="20"/>
        <v>0.129</v>
      </c>
      <c r="G89" s="612">
        <f t="shared" si="20"/>
        <v>0</v>
      </c>
      <c r="H89" s="612">
        <f t="shared" si="20"/>
        <v>0</v>
      </c>
      <c r="I89" s="612">
        <f t="shared" si="20"/>
        <v>9.9000000000000005E-2</v>
      </c>
      <c r="J89" s="612">
        <f t="shared" si="20"/>
        <v>2.7E-2</v>
      </c>
      <c r="K89" s="612">
        <f t="shared" si="20"/>
        <v>8.9999999999999993E-3</v>
      </c>
      <c r="L89" s="612">
        <f t="shared" si="20"/>
        <v>7.1999999999999995E-2</v>
      </c>
      <c r="M89" s="612">
        <f t="shared" si="20"/>
        <v>3.3000000000000002E-2</v>
      </c>
      <c r="N89" s="612">
        <f t="shared" si="20"/>
        <v>0.04</v>
      </c>
      <c r="O89" s="612">
        <f t="shared" si="20"/>
        <v>0.156</v>
      </c>
      <c r="P89" s="619">
        <f t="shared" si="15"/>
        <v>1</v>
      </c>
      <c r="S89" s="618">
        <f t="shared" si="18"/>
        <v>2076</v>
      </c>
      <c r="T89" s="620">
        <v>0</v>
      </c>
      <c r="U89" s="620">
        <v>5</v>
      </c>
      <c r="V89" s="621">
        <f t="shared" si="19"/>
        <v>0</v>
      </c>
      <c r="W89" s="622">
        <v>1</v>
      </c>
      <c r="X89" s="623">
        <f t="shared" si="16"/>
        <v>0</v>
      </c>
    </row>
    <row r="90" spans="2:24">
      <c r="B90" s="618">
        <f t="shared" si="17"/>
        <v>2077</v>
      </c>
      <c r="C90" s="624"/>
      <c r="D90" s="611">
        <v>1</v>
      </c>
      <c r="E90" s="612">
        <f t="shared" si="20"/>
        <v>0.435</v>
      </c>
      <c r="F90" s="612">
        <f t="shared" si="20"/>
        <v>0.129</v>
      </c>
      <c r="G90" s="612">
        <f t="shared" si="20"/>
        <v>0</v>
      </c>
      <c r="H90" s="612">
        <f t="shared" si="20"/>
        <v>0</v>
      </c>
      <c r="I90" s="612">
        <f t="shared" si="20"/>
        <v>9.9000000000000005E-2</v>
      </c>
      <c r="J90" s="612">
        <f t="shared" si="20"/>
        <v>2.7E-2</v>
      </c>
      <c r="K90" s="612">
        <f t="shared" si="20"/>
        <v>8.9999999999999993E-3</v>
      </c>
      <c r="L90" s="612">
        <f t="shared" si="20"/>
        <v>7.1999999999999995E-2</v>
      </c>
      <c r="M90" s="612">
        <f t="shared" si="20"/>
        <v>3.3000000000000002E-2</v>
      </c>
      <c r="N90" s="612">
        <f t="shared" si="20"/>
        <v>0.04</v>
      </c>
      <c r="O90" s="612">
        <f t="shared" si="20"/>
        <v>0.156</v>
      </c>
      <c r="P90" s="619">
        <f t="shared" si="15"/>
        <v>1</v>
      </c>
      <c r="S90" s="618">
        <f t="shared" si="18"/>
        <v>2077</v>
      </c>
      <c r="T90" s="620">
        <v>0</v>
      </c>
      <c r="U90" s="620">
        <v>5</v>
      </c>
      <c r="V90" s="621">
        <f t="shared" si="19"/>
        <v>0</v>
      </c>
      <c r="W90" s="622">
        <v>1</v>
      </c>
      <c r="X90" s="623">
        <f t="shared" si="16"/>
        <v>0</v>
      </c>
    </row>
    <row r="91" spans="2:24">
      <c r="B91" s="618">
        <f t="shared" si="17"/>
        <v>2078</v>
      </c>
      <c r="C91" s="624"/>
      <c r="D91" s="611">
        <v>1</v>
      </c>
      <c r="E91" s="612">
        <f t="shared" si="20"/>
        <v>0.435</v>
      </c>
      <c r="F91" s="612">
        <f t="shared" si="20"/>
        <v>0.129</v>
      </c>
      <c r="G91" s="612">
        <f t="shared" si="20"/>
        <v>0</v>
      </c>
      <c r="H91" s="612">
        <f t="shared" si="20"/>
        <v>0</v>
      </c>
      <c r="I91" s="612">
        <f t="shared" si="20"/>
        <v>9.9000000000000005E-2</v>
      </c>
      <c r="J91" s="612">
        <f t="shared" si="20"/>
        <v>2.7E-2</v>
      </c>
      <c r="K91" s="612">
        <f t="shared" si="20"/>
        <v>8.9999999999999993E-3</v>
      </c>
      <c r="L91" s="612">
        <f t="shared" si="20"/>
        <v>7.1999999999999995E-2</v>
      </c>
      <c r="M91" s="612">
        <f t="shared" si="20"/>
        <v>3.3000000000000002E-2</v>
      </c>
      <c r="N91" s="612">
        <f t="shared" si="20"/>
        <v>0.04</v>
      </c>
      <c r="O91" s="612">
        <f t="shared" si="20"/>
        <v>0.156</v>
      </c>
      <c r="P91" s="619">
        <f t="shared" si="15"/>
        <v>1</v>
      </c>
      <c r="S91" s="618">
        <f t="shared" si="18"/>
        <v>2078</v>
      </c>
      <c r="T91" s="620">
        <v>0</v>
      </c>
      <c r="U91" s="620">
        <v>5</v>
      </c>
      <c r="V91" s="621">
        <f t="shared" si="19"/>
        <v>0</v>
      </c>
      <c r="W91" s="622">
        <v>1</v>
      </c>
      <c r="X91" s="623">
        <f t="shared" si="16"/>
        <v>0</v>
      </c>
    </row>
    <row r="92" spans="2:24">
      <c r="B92" s="618">
        <f t="shared" si="17"/>
        <v>2079</v>
      </c>
      <c r="C92" s="624"/>
      <c r="D92" s="611">
        <v>1</v>
      </c>
      <c r="E92" s="612">
        <f t="shared" si="20"/>
        <v>0.435</v>
      </c>
      <c r="F92" s="612">
        <f t="shared" si="20"/>
        <v>0.129</v>
      </c>
      <c r="G92" s="612">
        <f t="shared" si="20"/>
        <v>0</v>
      </c>
      <c r="H92" s="612">
        <f t="shared" si="20"/>
        <v>0</v>
      </c>
      <c r="I92" s="612">
        <f t="shared" si="20"/>
        <v>9.9000000000000005E-2</v>
      </c>
      <c r="J92" s="612">
        <f t="shared" si="20"/>
        <v>2.7E-2</v>
      </c>
      <c r="K92" s="612">
        <f t="shared" si="20"/>
        <v>8.9999999999999993E-3</v>
      </c>
      <c r="L92" s="612">
        <f t="shared" si="20"/>
        <v>7.1999999999999995E-2</v>
      </c>
      <c r="M92" s="612">
        <f t="shared" si="20"/>
        <v>3.3000000000000002E-2</v>
      </c>
      <c r="N92" s="612">
        <f t="shared" si="20"/>
        <v>0.04</v>
      </c>
      <c r="O92" s="612">
        <f t="shared" si="20"/>
        <v>0.156</v>
      </c>
      <c r="P92" s="619">
        <f t="shared" si="15"/>
        <v>1</v>
      </c>
      <c r="S92" s="618">
        <f t="shared" si="18"/>
        <v>2079</v>
      </c>
      <c r="T92" s="620">
        <v>0</v>
      </c>
      <c r="U92" s="620">
        <v>5</v>
      </c>
      <c r="V92" s="621">
        <f t="shared" si="19"/>
        <v>0</v>
      </c>
      <c r="W92" s="622">
        <v>1</v>
      </c>
      <c r="X92" s="623">
        <f t="shared" si="16"/>
        <v>0</v>
      </c>
    </row>
    <row r="93" spans="2:24" ht="13.5" thickBot="1">
      <c r="B93" s="625">
        <f t="shared" si="17"/>
        <v>2080</v>
      </c>
      <c r="C93" s="626"/>
      <c r="D93" s="611">
        <v>1</v>
      </c>
      <c r="E93" s="627">
        <f t="shared" si="20"/>
        <v>0.435</v>
      </c>
      <c r="F93" s="627">
        <f t="shared" si="20"/>
        <v>0.129</v>
      </c>
      <c r="G93" s="627">
        <f t="shared" si="20"/>
        <v>0</v>
      </c>
      <c r="H93" s="627">
        <f t="shared" si="20"/>
        <v>0</v>
      </c>
      <c r="I93" s="627">
        <f t="shared" si="20"/>
        <v>9.9000000000000005E-2</v>
      </c>
      <c r="J93" s="627">
        <f t="shared" si="20"/>
        <v>2.7E-2</v>
      </c>
      <c r="K93" s="627">
        <f t="shared" si="20"/>
        <v>8.9999999999999993E-3</v>
      </c>
      <c r="L93" s="627">
        <f t="shared" si="20"/>
        <v>7.1999999999999995E-2</v>
      </c>
      <c r="M93" s="627">
        <f t="shared" si="20"/>
        <v>3.3000000000000002E-2</v>
      </c>
      <c r="N93" s="627">
        <f t="shared" si="20"/>
        <v>0.04</v>
      </c>
      <c r="O93" s="628">
        <f t="shared" si="20"/>
        <v>0.156</v>
      </c>
      <c r="P93" s="629">
        <f t="shared" si="15"/>
        <v>1</v>
      </c>
      <c r="S93" s="625">
        <f t="shared" si="18"/>
        <v>2080</v>
      </c>
      <c r="T93" s="630">
        <v>0</v>
      </c>
      <c r="U93" s="631">
        <v>5</v>
      </c>
      <c r="V93" s="632">
        <f t="shared" si="19"/>
        <v>0</v>
      </c>
      <c r="W93" s="633">
        <v>1</v>
      </c>
      <c r="X93" s="634">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2" t="str">
        <f>city</f>
        <v>Paser</v>
      </c>
      <c r="J2" s="823"/>
      <c r="K2" s="823"/>
      <c r="L2" s="823"/>
      <c r="M2" s="823"/>
      <c r="N2" s="823"/>
      <c r="O2" s="823"/>
    </row>
    <row r="3" spans="2:16" ht="16.5" thickBot="1">
      <c r="C3" s="4"/>
      <c r="H3" s="5" t="s">
        <v>276</v>
      </c>
      <c r="I3" s="822" t="str">
        <f>province</f>
        <v>Kalimantan Timur</v>
      </c>
      <c r="J3" s="823"/>
      <c r="K3" s="823"/>
      <c r="L3" s="823"/>
      <c r="M3" s="823"/>
      <c r="N3" s="823"/>
      <c r="O3" s="823"/>
    </row>
    <row r="4" spans="2:16" ht="16.5" thickBot="1">
      <c r="D4" s="4"/>
      <c r="E4" s="4"/>
      <c r="H4" s="5" t="s">
        <v>30</v>
      </c>
      <c r="I4" s="822" t="str">
        <f>country</f>
        <v>Indonesia</v>
      </c>
      <c r="J4" s="823"/>
      <c r="K4" s="823"/>
      <c r="L4" s="823"/>
      <c r="M4" s="823"/>
      <c r="N4" s="823"/>
      <c r="O4" s="823"/>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28" t="s">
        <v>32</v>
      </c>
      <c r="D10" s="829"/>
      <c r="E10" s="829"/>
      <c r="F10" s="829"/>
      <c r="G10" s="829"/>
      <c r="H10" s="829"/>
      <c r="I10" s="829"/>
      <c r="J10" s="829"/>
      <c r="K10" s="829"/>
      <c r="L10" s="829"/>
      <c r="M10" s="829"/>
      <c r="N10" s="829"/>
      <c r="O10" s="829"/>
      <c r="P10" s="830"/>
    </row>
    <row r="11" spans="2:16" ht="13.5" customHeight="1" thickBot="1">
      <c r="C11" s="811" t="s">
        <v>228</v>
      </c>
      <c r="D11" s="811" t="s">
        <v>262</v>
      </c>
      <c r="E11" s="811" t="s">
        <v>267</v>
      </c>
      <c r="F11" s="811" t="s">
        <v>261</v>
      </c>
      <c r="G11" s="811" t="s">
        <v>2</v>
      </c>
      <c r="H11" s="811" t="s">
        <v>16</v>
      </c>
      <c r="I11" s="811" t="s">
        <v>229</v>
      </c>
      <c r="J11" s="824" t="s">
        <v>273</v>
      </c>
      <c r="K11" s="825"/>
      <c r="L11" s="825"/>
      <c r="M11" s="826"/>
      <c r="N11" s="811" t="s">
        <v>146</v>
      </c>
      <c r="O11" s="811" t="s">
        <v>210</v>
      </c>
      <c r="P11" s="810" t="s">
        <v>308</v>
      </c>
    </row>
    <row r="12" spans="2:16" s="1" customFormat="1">
      <c r="B12" s="365" t="s">
        <v>1</v>
      </c>
      <c r="C12" s="827"/>
      <c r="D12" s="827"/>
      <c r="E12" s="827"/>
      <c r="F12" s="827"/>
      <c r="G12" s="827"/>
      <c r="H12" s="827"/>
      <c r="I12" s="827"/>
      <c r="J12" s="369" t="s">
        <v>230</v>
      </c>
      <c r="K12" s="369" t="s">
        <v>231</v>
      </c>
      <c r="L12" s="369" t="s">
        <v>232</v>
      </c>
      <c r="M12" s="365" t="s">
        <v>233</v>
      </c>
      <c r="N12" s="827"/>
      <c r="O12" s="827"/>
      <c r="P12" s="827"/>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7.1853849144000002</v>
      </c>
      <c r="D14" s="549">
        <f>Activity!$C13*Activity!$D13*Activity!F13</f>
        <v>2.1308382849600003</v>
      </c>
      <c r="E14" s="549">
        <f>Activity!$C13*Activity!$D13*Activity!G13</f>
        <v>0</v>
      </c>
      <c r="F14" s="549">
        <f>Activity!$C13*Activity!$D13*Activity!H13</f>
        <v>0</v>
      </c>
      <c r="G14" s="549">
        <f>Activity!$C13*Activity!$D13*Activity!I13</f>
        <v>1.6352944977600001</v>
      </c>
      <c r="H14" s="549">
        <f>Activity!$C13*Activity!$D13*Activity!J13</f>
        <v>0.44598940848000002</v>
      </c>
      <c r="I14" s="549">
        <f>Activity!$C13*Activity!$D13*Activity!K13</f>
        <v>0.14866313615999999</v>
      </c>
      <c r="J14" s="549">
        <f>Activity!$C13*Activity!$D13*Activity!L13</f>
        <v>1.1893050892799999</v>
      </c>
      <c r="K14" s="550">
        <f>Activity!$C13*Activity!$D13*Activity!M13</f>
        <v>0.54509816592000004</v>
      </c>
      <c r="L14" s="550">
        <f>Activity!$C13*Activity!$D13*Activity!N13</f>
        <v>0.6607250496</v>
      </c>
      <c r="M14" s="549">
        <f>Activity!$C13*Activity!$D13*Activity!O13</f>
        <v>2.5768276934400003</v>
      </c>
      <c r="N14" s="412">
        <v>0</v>
      </c>
      <c r="O14" s="557">
        <f>Activity!C13*Activity!D13</f>
        <v>16.518126240000001</v>
      </c>
      <c r="P14" s="558">
        <f>Activity!X13</f>
        <v>0</v>
      </c>
    </row>
    <row r="15" spans="2:16">
      <c r="B15" s="34">
        <f>B14+1</f>
        <v>2001</v>
      </c>
      <c r="C15" s="551">
        <f>Activity!$C14*Activity!$D14*Activity!E14</f>
        <v>7.3338067142999996</v>
      </c>
      <c r="D15" s="552">
        <f>Activity!$C14*Activity!$D14*Activity!F14</f>
        <v>2.17485302562</v>
      </c>
      <c r="E15" s="550">
        <f>Activity!$C14*Activity!$D14*Activity!G14</f>
        <v>0</v>
      </c>
      <c r="F15" s="552">
        <f>Activity!$C14*Activity!$D14*Activity!H14</f>
        <v>0</v>
      </c>
      <c r="G15" s="552">
        <f>Activity!$C14*Activity!$D14*Activity!I14</f>
        <v>1.66907325222</v>
      </c>
      <c r="H15" s="552">
        <f>Activity!$C14*Activity!$D14*Activity!J14</f>
        <v>0.45520179605999994</v>
      </c>
      <c r="I15" s="552">
        <f>Activity!$C14*Activity!$D14*Activity!K14</f>
        <v>0.15173393201999999</v>
      </c>
      <c r="J15" s="553">
        <f>Activity!$C14*Activity!$D14*Activity!L14</f>
        <v>1.2138714561599999</v>
      </c>
      <c r="K15" s="552">
        <f>Activity!$C14*Activity!$D14*Activity!M14</f>
        <v>0.55635775074000005</v>
      </c>
      <c r="L15" s="552">
        <f>Activity!$C14*Activity!$D14*Activity!N14</f>
        <v>0.67437303119999992</v>
      </c>
      <c r="M15" s="550">
        <f>Activity!$C14*Activity!$D14*Activity!O14</f>
        <v>2.6300548216799999</v>
      </c>
      <c r="N15" s="413">
        <v>0</v>
      </c>
      <c r="O15" s="552">
        <f>Activity!C14*Activity!D14</f>
        <v>16.859325779999999</v>
      </c>
      <c r="P15" s="559">
        <f>Activity!X14</f>
        <v>0</v>
      </c>
    </row>
    <row r="16" spans="2:16">
      <c r="B16" s="7">
        <f t="shared" ref="B16:B21" si="0">B15+1</f>
        <v>2002</v>
      </c>
      <c r="C16" s="551">
        <f>Activity!$C15*Activity!$D15*Activity!E15</f>
        <v>4.5567503704800005</v>
      </c>
      <c r="D16" s="552">
        <f>Activity!$C15*Activity!$D15*Activity!F15</f>
        <v>1.3513121788320004</v>
      </c>
      <c r="E16" s="550">
        <f>Activity!$C15*Activity!$D15*Activity!G15</f>
        <v>0</v>
      </c>
      <c r="F16" s="552">
        <f>Activity!$C15*Activity!$D15*Activity!H15</f>
        <v>0</v>
      </c>
      <c r="G16" s="552">
        <f>Activity!$C15*Activity!$D15*Activity!I15</f>
        <v>1.0370535325920003</v>
      </c>
      <c r="H16" s="552">
        <f>Activity!$C15*Activity!$D15*Activity!J15</f>
        <v>0.28283278161600006</v>
      </c>
      <c r="I16" s="552">
        <f>Activity!$C15*Activity!$D15*Activity!K15</f>
        <v>9.4277593872000007E-2</v>
      </c>
      <c r="J16" s="553">
        <f>Activity!$C15*Activity!$D15*Activity!L15</f>
        <v>0.75422075097600005</v>
      </c>
      <c r="K16" s="552">
        <f>Activity!$C15*Activity!$D15*Activity!M15</f>
        <v>0.34568451086400009</v>
      </c>
      <c r="L16" s="552">
        <f>Activity!$C15*Activity!$D15*Activity!N15</f>
        <v>0.4190115283200001</v>
      </c>
      <c r="M16" s="550">
        <f>Activity!$C15*Activity!$D15*Activity!O15</f>
        <v>1.6341449604480003</v>
      </c>
      <c r="N16" s="413">
        <v>0</v>
      </c>
      <c r="O16" s="552">
        <f>Activity!C15*Activity!D15</f>
        <v>10.475288208000002</v>
      </c>
      <c r="P16" s="559">
        <f>Activity!X15</f>
        <v>0</v>
      </c>
    </row>
    <row r="17" spans="2:16">
      <c r="B17" s="7">
        <f t="shared" si="0"/>
        <v>2003</v>
      </c>
      <c r="C17" s="551">
        <f>Activity!$C16*Activity!$D16*Activity!E16</f>
        <v>4.6348628733000004</v>
      </c>
      <c r="D17" s="552">
        <f>Activity!$C16*Activity!$D16*Activity!F16</f>
        <v>1.3744765762200002</v>
      </c>
      <c r="E17" s="550">
        <f>Activity!$C16*Activity!$D16*Activity!G16</f>
        <v>0</v>
      </c>
      <c r="F17" s="552">
        <f>Activity!$C16*Activity!$D16*Activity!H16</f>
        <v>0</v>
      </c>
      <c r="G17" s="552">
        <f>Activity!$C16*Activity!$D16*Activity!I16</f>
        <v>1.0548308608200001</v>
      </c>
      <c r="H17" s="552">
        <f>Activity!$C16*Activity!$D16*Activity!J16</f>
        <v>0.28768114385999999</v>
      </c>
      <c r="I17" s="552">
        <f>Activity!$C16*Activity!$D16*Activity!K16</f>
        <v>9.5893714620000001E-2</v>
      </c>
      <c r="J17" s="553">
        <f>Activity!$C16*Activity!$D16*Activity!L16</f>
        <v>0.76714971696000001</v>
      </c>
      <c r="K17" s="552">
        <f>Activity!$C16*Activity!$D16*Activity!M16</f>
        <v>0.35161028694000002</v>
      </c>
      <c r="L17" s="552">
        <f>Activity!$C16*Activity!$D16*Activity!N16</f>
        <v>0.42619428720000002</v>
      </c>
      <c r="M17" s="550">
        <f>Activity!$C16*Activity!$D16*Activity!O16</f>
        <v>1.6621577200800002</v>
      </c>
      <c r="N17" s="413">
        <v>0</v>
      </c>
      <c r="O17" s="552">
        <f>Activity!C16*Activity!D16</f>
        <v>10.65485718</v>
      </c>
      <c r="P17" s="559">
        <f>Activity!X16</f>
        <v>0</v>
      </c>
    </row>
    <row r="18" spans="2:16">
      <c r="B18" s="7">
        <f t="shared" si="0"/>
        <v>2004</v>
      </c>
      <c r="C18" s="551">
        <f>Activity!$C17*Activity!$D17*Activity!E17</f>
        <v>4.6061170432199994</v>
      </c>
      <c r="D18" s="552">
        <f>Activity!$C17*Activity!$D17*Activity!F17</f>
        <v>1.3659519507479998</v>
      </c>
      <c r="E18" s="550">
        <f>Activity!$C17*Activity!$D17*Activity!G17</f>
        <v>0</v>
      </c>
      <c r="F18" s="552">
        <f>Activity!$C17*Activity!$D17*Activity!H17</f>
        <v>0</v>
      </c>
      <c r="G18" s="552">
        <f>Activity!$C17*Activity!$D17*Activity!I17</f>
        <v>1.048288706388</v>
      </c>
      <c r="H18" s="552">
        <f>Activity!$C17*Activity!$D17*Activity!J17</f>
        <v>0.28589691992399996</v>
      </c>
      <c r="I18" s="552">
        <f>Activity!$C17*Activity!$D17*Activity!K17</f>
        <v>9.5298973307999982E-2</v>
      </c>
      <c r="J18" s="553">
        <f>Activity!$C17*Activity!$D17*Activity!L17</f>
        <v>0.76239178646399985</v>
      </c>
      <c r="K18" s="552">
        <f>Activity!$C17*Activity!$D17*Activity!M17</f>
        <v>0.34942956879599996</v>
      </c>
      <c r="L18" s="552">
        <f>Activity!$C17*Activity!$D17*Activity!N17</f>
        <v>0.42355099247999994</v>
      </c>
      <c r="M18" s="550">
        <f>Activity!$C17*Activity!$D17*Activity!O17</f>
        <v>1.6518488706719998</v>
      </c>
      <c r="N18" s="413">
        <v>0</v>
      </c>
      <c r="O18" s="552">
        <f>Activity!C17*Activity!D17</f>
        <v>10.588774811999999</v>
      </c>
      <c r="P18" s="559">
        <f>Activity!X17</f>
        <v>0</v>
      </c>
    </row>
    <row r="19" spans="2:16">
      <c r="B19" s="7">
        <f t="shared" si="0"/>
        <v>2005</v>
      </c>
      <c r="C19" s="551">
        <f>Activity!$C18*Activity!$D18*Activity!E18</f>
        <v>4.7531980861200003</v>
      </c>
      <c r="D19" s="552">
        <f>Activity!$C18*Activity!$D18*Activity!F18</f>
        <v>1.409569087608</v>
      </c>
      <c r="E19" s="550">
        <f>Activity!$C18*Activity!$D18*Activity!G18</f>
        <v>0</v>
      </c>
      <c r="F19" s="552">
        <f>Activity!$C18*Activity!$D18*Activity!H18</f>
        <v>0</v>
      </c>
      <c r="G19" s="552">
        <f>Activity!$C18*Activity!$D18*Activity!I18</f>
        <v>1.081762323048</v>
      </c>
      <c r="H19" s="552">
        <f>Activity!$C18*Activity!$D18*Activity!J18</f>
        <v>0.29502608810399999</v>
      </c>
      <c r="I19" s="552">
        <f>Activity!$C18*Activity!$D18*Activity!K18</f>
        <v>9.8342029368000003E-2</v>
      </c>
      <c r="J19" s="553">
        <f>Activity!$C18*Activity!$D18*Activity!L18</f>
        <v>0.78673623494400002</v>
      </c>
      <c r="K19" s="552">
        <f>Activity!$C18*Activity!$D18*Activity!M18</f>
        <v>0.36058744101600004</v>
      </c>
      <c r="L19" s="552">
        <f>Activity!$C18*Activity!$D18*Activity!N18</f>
        <v>0.43707568608000003</v>
      </c>
      <c r="M19" s="550">
        <f>Activity!$C18*Activity!$D18*Activity!O18</f>
        <v>1.7045951757120001</v>
      </c>
      <c r="N19" s="413">
        <v>0</v>
      </c>
      <c r="O19" s="552">
        <f>Activity!C18*Activity!D18</f>
        <v>10.926892152000001</v>
      </c>
      <c r="P19" s="559">
        <f>Activity!X18</f>
        <v>0</v>
      </c>
    </row>
    <row r="20" spans="2:16">
      <c r="B20" s="7">
        <f t="shared" si="0"/>
        <v>2006</v>
      </c>
      <c r="C20" s="551">
        <f>Activity!$C19*Activity!$D19*Activity!E19</f>
        <v>4.8039323309999995</v>
      </c>
      <c r="D20" s="552">
        <f>Activity!$C19*Activity!$D19*Activity!F19</f>
        <v>1.4246144154</v>
      </c>
      <c r="E20" s="550">
        <f>Activity!$C19*Activity!$D19*Activity!G19</f>
        <v>0</v>
      </c>
      <c r="F20" s="552">
        <f>Activity!$C19*Activity!$D19*Activity!H19</f>
        <v>0</v>
      </c>
      <c r="G20" s="552">
        <f>Activity!$C19*Activity!$D19*Activity!I19</f>
        <v>1.0933087373999999</v>
      </c>
      <c r="H20" s="552">
        <f>Activity!$C19*Activity!$D19*Activity!J19</f>
        <v>0.29817511019999998</v>
      </c>
      <c r="I20" s="552">
        <f>Activity!$C19*Activity!$D19*Activity!K19</f>
        <v>9.9391703399999989E-2</v>
      </c>
      <c r="J20" s="553">
        <f>Activity!$C19*Activity!$D19*Activity!L19</f>
        <v>0.79513362719999992</v>
      </c>
      <c r="K20" s="552">
        <f>Activity!$C19*Activity!$D19*Activity!M19</f>
        <v>0.3644362458</v>
      </c>
      <c r="L20" s="552">
        <f>Activity!$C19*Activity!$D19*Activity!N19</f>
        <v>0.44174090399999999</v>
      </c>
      <c r="M20" s="550">
        <f>Activity!$C19*Activity!$D19*Activity!O19</f>
        <v>1.7227895255999999</v>
      </c>
      <c r="N20" s="413">
        <v>0</v>
      </c>
      <c r="O20" s="552">
        <f>Activity!C19*Activity!D19</f>
        <v>11.043522599999999</v>
      </c>
      <c r="P20" s="559">
        <f>Activity!X19</f>
        <v>0</v>
      </c>
    </row>
    <row r="21" spans="2:16">
      <c r="B21" s="7">
        <f t="shared" si="0"/>
        <v>2007</v>
      </c>
      <c r="C21" s="551">
        <f>Activity!$C20*Activity!$D20*Activity!E20</f>
        <v>4.8531649280399991</v>
      </c>
      <c r="D21" s="552">
        <f>Activity!$C20*Activity!$D20*Activity!F20</f>
        <v>1.4392144269359999</v>
      </c>
      <c r="E21" s="550">
        <f>Activity!$C20*Activity!$D20*Activity!G20</f>
        <v>0</v>
      </c>
      <c r="F21" s="552">
        <f>Activity!$C20*Activity!$D20*Activity!H20</f>
        <v>0</v>
      </c>
      <c r="G21" s="552">
        <f>Activity!$C20*Activity!$D20*Activity!I20</f>
        <v>1.104513397416</v>
      </c>
      <c r="H21" s="552">
        <f>Activity!$C20*Activity!$D20*Activity!J20</f>
        <v>0.30123092656799993</v>
      </c>
      <c r="I21" s="552">
        <f>Activity!$C20*Activity!$D20*Activity!K20</f>
        <v>0.10041030885599998</v>
      </c>
      <c r="J21" s="553">
        <f>Activity!$C20*Activity!$D20*Activity!L20</f>
        <v>0.80328247084799986</v>
      </c>
      <c r="K21" s="552">
        <f>Activity!$C20*Activity!$D20*Activity!M20</f>
        <v>0.36817113247199995</v>
      </c>
      <c r="L21" s="552">
        <f>Activity!$C20*Activity!$D20*Activity!N20</f>
        <v>0.44626803935999998</v>
      </c>
      <c r="M21" s="550">
        <f>Activity!$C20*Activity!$D20*Activity!O20</f>
        <v>1.7404453535039999</v>
      </c>
      <c r="N21" s="413">
        <v>0</v>
      </c>
      <c r="O21" s="552">
        <f>Activity!C20*Activity!D20</f>
        <v>11.156700983999999</v>
      </c>
      <c r="P21" s="559">
        <f>Activity!X20</f>
        <v>0</v>
      </c>
    </row>
    <row r="22" spans="2:16">
      <c r="B22" s="7">
        <f t="shared" ref="B22:B85" si="1">B21+1</f>
        <v>2008</v>
      </c>
      <c r="C22" s="551">
        <f>Activity!$C21*Activity!$D21*Activity!E21</f>
        <v>4.9003327593000003</v>
      </c>
      <c r="D22" s="552">
        <f>Activity!$C21*Activity!$D21*Activity!F21</f>
        <v>1.4532021286200003</v>
      </c>
      <c r="E22" s="550">
        <f>Activity!$C21*Activity!$D21*Activity!G21</f>
        <v>0</v>
      </c>
      <c r="F22" s="552">
        <f>Activity!$C21*Activity!$D21*Activity!H21</f>
        <v>0</v>
      </c>
      <c r="G22" s="552">
        <f>Activity!$C21*Activity!$D21*Activity!I21</f>
        <v>1.1152481452200003</v>
      </c>
      <c r="H22" s="552">
        <f>Activity!$C21*Activity!$D21*Activity!J21</f>
        <v>0.30415858506000004</v>
      </c>
      <c r="I22" s="552">
        <f>Activity!$C21*Activity!$D21*Activity!K21</f>
        <v>0.10138619502000001</v>
      </c>
      <c r="J22" s="553">
        <f>Activity!$C21*Activity!$D21*Activity!L21</f>
        <v>0.81108956016000011</v>
      </c>
      <c r="K22" s="552">
        <f>Activity!$C21*Activity!$D21*Activity!M21</f>
        <v>0.37174938174000005</v>
      </c>
      <c r="L22" s="552">
        <f>Activity!$C21*Activity!$D21*Activity!N21</f>
        <v>0.45060531120000008</v>
      </c>
      <c r="M22" s="550">
        <f>Activity!$C21*Activity!$D21*Activity!O21</f>
        <v>1.7573607136800002</v>
      </c>
      <c r="N22" s="413">
        <v>0</v>
      </c>
      <c r="O22" s="552">
        <f>Activity!C21*Activity!D21</f>
        <v>11.265132780000002</v>
      </c>
      <c r="P22" s="559">
        <f>Activity!X21</f>
        <v>0</v>
      </c>
    </row>
    <row r="23" spans="2:16">
      <c r="B23" s="7">
        <f t="shared" si="1"/>
        <v>2009</v>
      </c>
      <c r="C23" s="551">
        <f>Activity!$C22*Activity!$D22*Activity!E22</f>
        <v>4.9447654462800008</v>
      </c>
      <c r="D23" s="552">
        <f>Activity!$C22*Activity!$D22*Activity!F22</f>
        <v>1.4663787185520001</v>
      </c>
      <c r="E23" s="550">
        <f>Activity!$C22*Activity!$D22*Activity!G22</f>
        <v>0</v>
      </c>
      <c r="F23" s="552">
        <f>Activity!$C22*Activity!$D22*Activity!H22</f>
        <v>0</v>
      </c>
      <c r="G23" s="552">
        <f>Activity!$C22*Activity!$D22*Activity!I22</f>
        <v>1.1253604119120002</v>
      </c>
      <c r="H23" s="552">
        <f>Activity!$C22*Activity!$D22*Activity!J22</f>
        <v>0.30691647597600002</v>
      </c>
      <c r="I23" s="552">
        <f>Activity!$C22*Activity!$D22*Activity!K22</f>
        <v>0.10230549199200001</v>
      </c>
      <c r="J23" s="553">
        <f>Activity!$C22*Activity!$D22*Activity!L22</f>
        <v>0.81844393593600007</v>
      </c>
      <c r="K23" s="552">
        <f>Activity!$C22*Activity!$D22*Activity!M22</f>
        <v>0.37512013730400007</v>
      </c>
      <c r="L23" s="552">
        <f>Activity!$C22*Activity!$D22*Activity!N22</f>
        <v>0.45469107552000004</v>
      </c>
      <c r="M23" s="550">
        <f>Activity!$C22*Activity!$D22*Activity!O22</f>
        <v>1.7732951945280002</v>
      </c>
      <c r="N23" s="413">
        <v>0</v>
      </c>
      <c r="O23" s="552">
        <f>Activity!C22*Activity!D22</f>
        <v>11.367276888000001</v>
      </c>
      <c r="P23" s="559">
        <f>Activity!X22</f>
        <v>0</v>
      </c>
    </row>
    <row r="24" spans="2:16">
      <c r="B24" s="7">
        <f t="shared" si="1"/>
        <v>2010</v>
      </c>
      <c r="C24" s="551">
        <f>Activity!$C23*Activity!$D23*Activity!E23</f>
        <v>6.1759557842400001</v>
      </c>
      <c r="D24" s="552">
        <f>Activity!$C23*Activity!$D23*Activity!F23</f>
        <v>1.831490336016</v>
      </c>
      <c r="E24" s="550">
        <f>Activity!$C23*Activity!$D23*Activity!G23</f>
        <v>0</v>
      </c>
      <c r="F24" s="552">
        <f>Activity!$C23*Activity!$D23*Activity!H23</f>
        <v>0</v>
      </c>
      <c r="G24" s="552">
        <f>Activity!$C23*Activity!$D23*Activity!I23</f>
        <v>1.405562350896</v>
      </c>
      <c r="H24" s="552">
        <f>Activity!$C23*Activity!$D23*Activity!J23</f>
        <v>0.38333518660799998</v>
      </c>
      <c r="I24" s="552">
        <f>Activity!$C23*Activity!$D23*Activity!K23</f>
        <v>0.12777839553599998</v>
      </c>
      <c r="J24" s="553">
        <f>Activity!$C23*Activity!$D23*Activity!L23</f>
        <v>1.0222271642879999</v>
      </c>
      <c r="K24" s="552">
        <f>Activity!$C23*Activity!$D23*Activity!M23</f>
        <v>0.468520783632</v>
      </c>
      <c r="L24" s="552">
        <f>Activity!$C23*Activity!$D23*Activity!N23</f>
        <v>0.56790398015999999</v>
      </c>
      <c r="M24" s="550">
        <f>Activity!$C23*Activity!$D23*Activity!O23</f>
        <v>2.2148255226239999</v>
      </c>
      <c r="N24" s="413">
        <v>0</v>
      </c>
      <c r="O24" s="552">
        <f>Activity!C23*Activity!D23</f>
        <v>14.197599503999999</v>
      </c>
      <c r="P24" s="559">
        <f>Activity!X23</f>
        <v>0</v>
      </c>
    </row>
    <row r="25" spans="2:16">
      <c r="B25" s="7">
        <f t="shared" si="1"/>
        <v>2011</v>
      </c>
      <c r="C25" s="551">
        <f>Activity!$C24*Activity!$D24*Activity!E24</f>
        <v>5.7965313042000002</v>
      </c>
      <c r="D25" s="552">
        <f>Activity!$C24*Activity!$D24*Activity!F24</f>
        <v>1.7189713522800001</v>
      </c>
      <c r="E25" s="550">
        <f>Activity!$C24*Activity!$D24*Activity!G24</f>
        <v>0</v>
      </c>
      <c r="F25" s="552">
        <f>Activity!$C24*Activity!$D24*Activity!H24</f>
        <v>0</v>
      </c>
      <c r="G25" s="552">
        <f>Activity!$C24*Activity!$D24*Activity!I24</f>
        <v>1.3192105726800001</v>
      </c>
      <c r="H25" s="552">
        <f>Activity!$C24*Activity!$D24*Activity!J24</f>
        <v>0.35978470163999998</v>
      </c>
      <c r="I25" s="552">
        <f>Activity!$C24*Activity!$D24*Activity!K24</f>
        <v>0.11992823388</v>
      </c>
      <c r="J25" s="553">
        <f>Activity!$C24*Activity!$D24*Activity!L24</f>
        <v>0.95942587103999999</v>
      </c>
      <c r="K25" s="552">
        <f>Activity!$C24*Activity!$D24*Activity!M24</f>
        <v>0.43973685756000003</v>
      </c>
      <c r="L25" s="552">
        <f>Activity!$C24*Activity!$D24*Activity!N24</f>
        <v>0.53301437280000008</v>
      </c>
      <c r="M25" s="550">
        <f>Activity!$C24*Activity!$D24*Activity!O24</f>
        <v>2.0787560539199998</v>
      </c>
      <c r="N25" s="413">
        <v>0</v>
      </c>
      <c r="O25" s="552">
        <f>Activity!C24*Activity!D24</f>
        <v>13.32535932</v>
      </c>
      <c r="P25" s="559">
        <f>Activity!X24</f>
        <v>0</v>
      </c>
    </row>
    <row r="26" spans="2:16">
      <c r="B26" s="7">
        <f t="shared" si="1"/>
        <v>2012</v>
      </c>
      <c r="C26" s="551">
        <f>Activity!$C25*Activity!$D25*Activity!E25</f>
        <v>5.9507914914000004</v>
      </c>
      <c r="D26" s="552">
        <f>Activity!$C25*Activity!$D25*Activity!F25</f>
        <v>1.7647174767600002</v>
      </c>
      <c r="E26" s="550">
        <f>Activity!$C25*Activity!$D25*Activity!G25</f>
        <v>0</v>
      </c>
      <c r="F26" s="552">
        <f>Activity!$C25*Activity!$D25*Activity!H25</f>
        <v>0</v>
      </c>
      <c r="G26" s="552">
        <f>Activity!$C25*Activity!$D25*Activity!I25</f>
        <v>1.3543180635600003</v>
      </c>
      <c r="H26" s="552">
        <f>Activity!$C25*Activity!$D25*Activity!J25</f>
        <v>0.36935947188000001</v>
      </c>
      <c r="I26" s="552">
        <f>Activity!$C25*Activity!$D25*Activity!K25</f>
        <v>0.12311982396</v>
      </c>
      <c r="J26" s="553">
        <f>Activity!$C25*Activity!$D25*Activity!L25</f>
        <v>0.98495859168</v>
      </c>
      <c r="K26" s="552">
        <f>Activity!$C25*Activity!$D25*Activity!M25</f>
        <v>0.45143935452000006</v>
      </c>
      <c r="L26" s="552">
        <f>Activity!$C25*Activity!$D25*Activity!N25</f>
        <v>0.54719921760000012</v>
      </c>
      <c r="M26" s="550">
        <f>Activity!$C25*Activity!$D25*Activity!O25</f>
        <v>2.1340769486400002</v>
      </c>
      <c r="N26" s="413">
        <v>0</v>
      </c>
      <c r="O26" s="552">
        <f>Activity!C25*Activity!D25</f>
        <v>13.679980440000001</v>
      </c>
      <c r="P26" s="559">
        <f>Activity!X25</f>
        <v>0</v>
      </c>
    </row>
    <row r="27" spans="2:16">
      <c r="B27" s="7">
        <f t="shared" si="1"/>
        <v>2013</v>
      </c>
      <c r="C27" s="551">
        <f>Activity!$C26*Activity!$D26*Activity!E26</f>
        <v>6.0941306034</v>
      </c>
      <c r="D27" s="552">
        <f>Activity!$C26*Activity!$D26*Activity!F26</f>
        <v>1.8072249375600002</v>
      </c>
      <c r="E27" s="550">
        <f>Activity!$C26*Activity!$D26*Activity!G26</f>
        <v>0</v>
      </c>
      <c r="F27" s="552">
        <f>Activity!$C26*Activity!$D26*Activity!H26</f>
        <v>0</v>
      </c>
      <c r="G27" s="552">
        <f>Activity!$C26*Activity!$D26*Activity!I26</f>
        <v>1.3869400683600002</v>
      </c>
      <c r="H27" s="552">
        <f>Activity!$C26*Activity!$D26*Activity!J26</f>
        <v>0.37825638228000003</v>
      </c>
      <c r="I27" s="552">
        <f>Activity!$C26*Activity!$D26*Activity!K26</f>
        <v>0.12608546075999999</v>
      </c>
      <c r="J27" s="553">
        <f>Activity!$C26*Activity!$D26*Activity!L26</f>
        <v>1.0086836860799999</v>
      </c>
      <c r="K27" s="552">
        <f>Activity!$C26*Activity!$D26*Activity!M26</f>
        <v>0.46231335612000007</v>
      </c>
      <c r="L27" s="552">
        <f>Activity!$C26*Activity!$D26*Activity!N26</f>
        <v>0.56037982559999999</v>
      </c>
      <c r="M27" s="550">
        <f>Activity!$C26*Activity!$D26*Activity!O26</f>
        <v>2.18548131984</v>
      </c>
      <c r="N27" s="413">
        <v>0</v>
      </c>
      <c r="O27" s="552">
        <f>Activity!C26*Activity!D26</f>
        <v>14.009495640000001</v>
      </c>
      <c r="P27" s="559">
        <f>Activity!X26</f>
        <v>0</v>
      </c>
    </row>
    <row r="28" spans="2:16">
      <c r="B28" s="7">
        <f t="shared" si="1"/>
        <v>2014</v>
      </c>
      <c r="C28" s="551">
        <f>Activity!$C27*Activity!$D27*Activity!E27</f>
        <v>6.2448804449999997</v>
      </c>
      <c r="D28" s="552">
        <f>Activity!$C27*Activity!$D27*Activity!F27</f>
        <v>1.8519300630000002</v>
      </c>
      <c r="E28" s="550">
        <f>Activity!$C27*Activity!$D27*Activity!G27</f>
        <v>0</v>
      </c>
      <c r="F28" s="552">
        <f>Activity!$C27*Activity!$D27*Activity!H27</f>
        <v>0</v>
      </c>
      <c r="G28" s="552">
        <f>Activity!$C27*Activity!$D27*Activity!I27</f>
        <v>1.4212486530000001</v>
      </c>
      <c r="H28" s="552">
        <f>Activity!$C27*Activity!$D27*Activity!J27</f>
        <v>0.38761326899999998</v>
      </c>
      <c r="I28" s="552">
        <f>Activity!$C27*Activity!$D27*Activity!K27</f>
        <v>0.12920442299999998</v>
      </c>
      <c r="J28" s="553">
        <f>Activity!$C27*Activity!$D27*Activity!L27</f>
        <v>1.0336353839999999</v>
      </c>
      <c r="K28" s="552">
        <f>Activity!$C27*Activity!$D27*Activity!M27</f>
        <v>0.47374955100000005</v>
      </c>
      <c r="L28" s="552">
        <f>Activity!$C27*Activity!$D27*Activity!N27</f>
        <v>0.57424187999999998</v>
      </c>
      <c r="M28" s="550">
        <f>Activity!$C27*Activity!$D27*Activity!O27</f>
        <v>2.2395433320000002</v>
      </c>
      <c r="N28" s="413">
        <v>0</v>
      </c>
      <c r="O28" s="552">
        <f>Activity!C27*Activity!D27</f>
        <v>14.356047</v>
      </c>
      <c r="P28" s="559">
        <f>Activity!X27</f>
        <v>0</v>
      </c>
    </row>
    <row r="29" spans="2:16">
      <c r="B29" s="7">
        <f t="shared" si="1"/>
        <v>2015</v>
      </c>
      <c r="C29" s="551">
        <f>Activity!$C28*Activity!$D28*Activity!E28</f>
        <v>6.394216397400001</v>
      </c>
      <c r="D29" s="552">
        <f>Activity!$C28*Activity!$D28*Activity!F28</f>
        <v>1.8962158971600003</v>
      </c>
      <c r="E29" s="550">
        <f>Activity!$C28*Activity!$D28*Activity!G28</f>
        <v>0</v>
      </c>
      <c r="F29" s="552">
        <f>Activity!$C28*Activity!$D28*Activity!H28</f>
        <v>0</v>
      </c>
      <c r="G29" s="552">
        <f>Activity!$C28*Activity!$D28*Activity!I28</f>
        <v>1.4552354559600003</v>
      </c>
      <c r="H29" s="552">
        <f>Activity!$C28*Activity!$D28*Activity!J28</f>
        <v>0.39688239708000006</v>
      </c>
      <c r="I29" s="552">
        <f>Activity!$C28*Activity!$D28*Activity!K28</f>
        <v>0.13229413236000001</v>
      </c>
      <c r="J29" s="553">
        <f>Activity!$C28*Activity!$D28*Activity!L28</f>
        <v>1.0583530588800001</v>
      </c>
      <c r="K29" s="552">
        <f>Activity!$C28*Activity!$D28*Activity!M28</f>
        <v>0.48507848532000009</v>
      </c>
      <c r="L29" s="552">
        <f>Activity!$C28*Activity!$D28*Activity!N28</f>
        <v>0.58797392160000006</v>
      </c>
      <c r="M29" s="550">
        <f>Activity!$C28*Activity!$D28*Activity!O28</f>
        <v>2.2930982942400004</v>
      </c>
      <c r="N29" s="413">
        <v>0</v>
      </c>
      <c r="O29" s="552">
        <f>Activity!C28*Activity!D28</f>
        <v>14.699348040000002</v>
      </c>
      <c r="P29" s="559">
        <f>Activity!X28</f>
        <v>0</v>
      </c>
    </row>
    <row r="30" spans="2:16">
      <c r="B30" s="7">
        <f t="shared" si="1"/>
        <v>2016</v>
      </c>
      <c r="C30" s="551">
        <f>Activity!$C29*Activity!$D29*Activity!E29</f>
        <v>6.5395057014000013</v>
      </c>
      <c r="D30" s="552">
        <f>Activity!$C29*Activity!$D29*Activity!F29</f>
        <v>1.9393016907600005</v>
      </c>
      <c r="E30" s="550">
        <f>Activity!$C29*Activity!$D29*Activity!G29</f>
        <v>0</v>
      </c>
      <c r="F30" s="552">
        <f>Activity!$C29*Activity!$D29*Activity!H29</f>
        <v>0</v>
      </c>
      <c r="G30" s="552">
        <f>Activity!$C29*Activity!$D29*Activity!I29</f>
        <v>1.4883012975600003</v>
      </c>
      <c r="H30" s="552">
        <f>Activity!$C29*Activity!$D29*Activity!J29</f>
        <v>0.40590035388000006</v>
      </c>
      <c r="I30" s="552">
        <f>Activity!$C29*Activity!$D29*Activity!K29</f>
        <v>0.13530011796000002</v>
      </c>
      <c r="J30" s="553">
        <f>Activity!$C29*Activity!$D29*Activity!L29</f>
        <v>1.0824009436800002</v>
      </c>
      <c r="K30" s="552">
        <f>Activity!$C29*Activity!$D29*Activity!M29</f>
        <v>0.49610043252000013</v>
      </c>
      <c r="L30" s="552">
        <f>Activity!$C29*Activity!$D29*Activity!N29</f>
        <v>0.60133385760000013</v>
      </c>
      <c r="M30" s="550">
        <f>Activity!$C29*Activity!$D29*Activity!O29</f>
        <v>2.3452020446400006</v>
      </c>
      <c r="N30" s="413">
        <v>0</v>
      </c>
      <c r="O30" s="552">
        <f>Activity!C29*Activity!D29</f>
        <v>15.033346440000003</v>
      </c>
      <c r="P30" s="559">
        <f>Activity!X29</f>
        <v>0</v>
      </c>
    </row>
    <row r="31" spans="2:16">
      <c r="B31" s="7">
        <f t="shared" si="1"/>
        <v>2017</v>
      </c>
      <c r="C31" s="551">
        <f>Activity!$C30*Activity!$D30*Activity!E30</f>
        <v>6.5857848594184807</v>
      </c>
      <c r="D31" s="552">
        <f>Activity!$C30*Activity!$D30*Activity!F30</f>
        <v>1.9530258548620323</v>
      </c>
      <c r="E31" s="550">
        <f>Activity!$C30*Activity!$D30*Activity!G30</f>
        <v>0</v>
      </c>
      <c r="F31" s="552">
        <f>Activity!$C30*Activity!$D30*Activity!H30</f>
        <v>0</v>
      </c>
      <c r="G31" s="552">
        <f>Activity!$C30*Activity!$D30*Activity!I30</f>
        <v>1.4988337955917923</v>
      </c>
      <c r="H31" s="552">
        <f>Activity!$C30*Activity!$D30*Activity!J30</f>
        <v>0.40877285334321606</v>
      </c>
      <c r="I31" s="552">
        <f>Activity!$C30*Activity!$D30*Activity!K30</f>
        <v>0.13625761778107201</v>
      </c>
      <c r="J31" s="553">
        <f>Activity!$C30*Activity!$D30*Activity!L30</f>
        <v>1.0900609422485761</v>
      </c>
      <c r="K31" s="552">
        <f>Activity!$C30*Activity!$D30*Activity!M30</f>
        <v>0.49961126519726407</v>
      </c>
      <c r="L31" s="552">
        <f>Activity!$C30*Activity!$D30*Activity!N30</f>
        <v>0.60558941236032005</v>
      </c>
      <c r="M31" s="550">
        <f>Activity!$C30*Activity!$D30*Activity!O30</f>
        <v>2.3617987082052481</v>
      </c>
      <c r="N31" s="413">
        <v>0</v>
      </c>
      <c r="O31" s="552">
        <f>Activity!C30*Activity!D30</f>
        <v>15.139735309008001</v>
      </c>
      <c r="P31" s="559">
        <f>Activity!X30</f>
        <v>0</v>
      </c>
    </row>
    <row r="32" spans="2:16">
      <c r="B32" s="7">
        <f t="shared" si="1"/>
        <v>2018</v>
      </c>
      <c r="C32" s="551">
        <f>Activity!$C31*Activity!$D31*Activity!E31</f>
        <v>6.6193734854301978</v>
      </c>
      <c r="D32" s="552">
        <f>Activity!$C31*Activity!$D31*Activity!F31</f>
        <v>1.9629866198172312</v>
      </c>
      <c r="E32" s="550">
        <f>Activity!$C31*Activity!$D31*Activity!G31</f>
        <v>0</v>
      </c>
      <c r="F32" s="552">
        <f>Activity!$C31*Activity!$D31*Activity!H31</f>
        <v>0</v>
      </c>
      <c r="G32" s="552">
        <f>Activity!$C31*Activity!$D31*Activity!I31</f>
        <v>1.5064781035806658</v>
      </c>
      <c r="H32" s="552">
        <f>Activity!$C31*Activity!$D31*Activity!J31</f>
        <v>0.41085766461290885</v>
      </c>
      <c r="I32" s="552">
        <f>Activity!$C31*Activity!$D31*Activity!K31</f>
        <v>0.13695255487096961</v>
      </c>
      <c r="J32" s="553">
        <f>Activity!$C31*Activity!$D31*Activity!L31</f>
        <v>1.0956204389677568</v>
      </c>
      <c r="K32" s="552">
        <f>Activity!$C31*Activity!$D31*Activity!M31</f>
        <v>0.50215936786022197</v>
      </c>
      <c r="L32" s="552">
        <f>Activity!$C31*Activity!$D31*Activity!N31</f>
        <v>0.60867802164875384</v>
      </c>
      <c r="M32" s="550">
        <f>Activity!$C31*Activity!$D31*Activity!O31</f>
        <v>2.37384428443014</v>
      </c>
      <c r="N32" s="413">
        <v>0</v>
      </c>
      <c r="O32" s="552">
        <f>Activity!C31*Activity!D31</f>
        <v>15.216950541218846</v>
      </c>
      <c r="P32" s="559">
        <f>Activity!X31</f>
        <v>0</v>
      </c>
    </row>
    <row r="33" spans="2:16">
      <c r="B33" s="7">
        <f t="shared" si="1"/>
        <v>2019</v>
      </c>
      <c r="C33" s="551">
        <f>Activity!$C32*Activity!$D32*Activity!E32</f>
        <v>6.6476328408679892</v>
      </c>
      <c r="D33" s="552">
        <f>Activity!$C32*Activity!$D32*Activity!F32</f>
        <v>1.9713669803953349</v>
      </c>
      <c r="E33" s="550">
        <f>Activity!$C32*Activity!$D32*Activity!G32</f>
        <v>0</v>
      </c>
      <c r="F33" s="552">
        <f>Activity!$C32*Activity!$D32*Activity!H32</f>
        <v>0</v>
      </c>
      <c r="G33" s="552">
        <f>Activity!$C32*Activity!$D32*Activity!I32</f>
        <v>1.5129095430940942</v>
      </c>
      <c r="H33" s="552">
        <f>Activity!$C32*Activity!$D32*Activity!J32</f>
        <v>0.4126116935711166</v>
      </c>
      <c r="I33" s="552">
        <f>Activity!$C32*Activity!$D32*Activity!K32</f>
        <v>0.1375372311903722</v>
      </c>
      <c r="J33" s="553">
        <f>Activity!$C32*Activity!$D32*Activity!L32</f>
        <v>1.1002978495229776</v>
      </c>
      <c r="K33" s="552">
        <f>Activity!$C32*Activity!$D32*Activity!M32</f>
        <v>0.50430318103136473</v>
      </c>
      <c r="L33" s="552">
        <f>Activity!$C32*Activity!$D32*Activity!N32</f>
        <v>0.61127658306832089</v>
      </c>
      <c r="M33" s="550">
        <f>Activity!$C32*Activity!$D32*Activity!O32</f>
        <v>2.3839786739664515</v>
      </c>
      <c r="N33" s="413">
        <v>0</v>
      </c>
      <c r="O33" s="552">
        <f>Activity!C32*Activity!D32</f>
        <v>15.281914576708022</v>
      </c>
      <c r="P33" s="559">
        <f>Activity!X32</f>
        <v>0</v>
      </c>
    </row>
    <row r="34" spans="2:16">
      <c r="B34" s="7">
        <f t="shared" si="1"/>
        <v>2020</v>
      </c>
      <c r="C34" s="551">
        <f>Activity!$C33*Activity!$D33*Activity!E33</f>
        <v>6.6707975730698541</v>
      </c>
      <c r="D34" s="552">
        <f>Activity!$C33*Activity!$D33*Activity!F33</f>
        <v>1.9782365216689914</v>
      </c>
      <c r="E34" s="550">
        <f>Activity!$C33*Activity!$D33*Activity!G33</f>
        <v>0</v>
      </c>
      <c r="F34" s="552">
        <f>Activity!$C33*Activity!$D33*Activity!H33</f>
        <v>0</v>
      </c>
      <c r="G34" s="552">
        <f>Activity!$C33*Activity!$D33*Activity!I33</f>
        <v>1.518181516629691</v>
      </c>
      <c r="H34" s="552">
        <f>Activity!$C33*Activity!$D33*Activity!J33</f>
        <v>0.41404950453537026</v>
      </c>
      <c r="I34" s="552">
        <f>Activity!$C33*Activity!$D33*Activity!K33</f>
        <v>0.1380165015117901</v>
      </c>
      <c r="J34" s="553">
        <f>Activity!$C33*Activity!$D33*Activity!L33</f>
        <v>1.1041320120943208</v>
      </c>
      <c r="K34" s="552">
        <f>Activity!$C33*Activity!$D33*Activity!M33</f>
        <v>0.50606050554323034</v>
      </c>
      <c r="L34" s="552">
        <f>Activity!$C33*Activity!$D33*Activity!N33</f>
        <v>0.61340667338573374</v>
      </c>
      <c r="M34" s="550">
        <f>Activity!$C33*Activity!$D33*Activity!O33</f>
        <v>2.3922860262043617</v>
      </c>
      <c r="N34" s="413">
        <v>0</v>
      </c>
      <c r="O34" s="552">
        <f>Activity!C33*Activity!D33</f>
        <v>15.335166834643344</v>
      </c>
      <c r="P34" s="559">
        <f>Activity!X33</f>
        <v>0</v>
      </c>
    </row>
    <row r="35" spans="2:16">
      <c r="B35" s="7">
        <f t="shared" si="1"/>
        <v>2021</v>
      </c>
      <c r="C35" s="551">
        <f>Activity!$C34*Activity!$D34*Activity!E34</f>
        <v>6.68909417887253</v>
      </c>
      <c r="D35" s="552">
        <f>Activity!$C34*Activity!$D34*Activity!F34</f>
        <v>1.9836624116656469</v>
      </c>
      <c r="E35" s="550">
        <f>Activity!$C34*Activity!$D34*Activity!G34</f>
        <v>0</v>
      </c>
      <c r="F35" s="552">
        <f>Activity!$C34*Activity!$D34*Activity!H34</f>
        <v>0</v>
      </c>
      <c r="G35" s="552">
        <f>Activity!$C34*Activity!$D34*Activity!I34</f>
        <v>1.5223455717434033</v>
      </c>
      <c r="H35" s="552">
        <f>Activity!$C34*Activity!$D34*Activity!J34</f>
        <v>0.41518515593001909</v>
      </c>
      <c r="I35" s="552">
        <f>Activity!$C34*Activity!$D34*Activity!K34</f>
        <v>0.13839505197667301</v>
      </c>
      <c r="J35" s="553">
        <f>Activity!$C34*Activity!$D34*Activity!L34</f>
        <v>1.1071604158133841</v>
      </c>
      <c r="K35" s="552">
        <f>Activity!$C34*Activity!$D34*Activity!M34</f>
        <v>0.50744852391446782</v>
      </c>
      <c r="L35" s="552">
        <f>Activity!$C34*Activity!$D34*Activity!N34</f>
        <v>0.61508911989632464</v>
      </c>
      <c r="M35" s="550">
        <f>Activity!$C34*Activity!$D34*Activity!O34</f>
        <v>2.398847567595666</v>
      </c>
      <c r="N35" s="413">
        <v>0</v>
      </c>
      <c r="O35" s="552">
        <f>Activity!C34*Activity!D34</f>
        <v>15.377227997408115</v>
      </c>
      <c r="P35" s="559">
        <f>Activity!X34</f>
        <v>0</v>
      </c>
    </row>
    <row r="36" spans="2:16">
      <c r="B36" s="7">
        <f t="shared" si="1"/>
        <v>2022</v>
      </c>
      <c r="C36" s="551">
        <f>Activity!$C35*Activity!$D35*Activity!E35</f>
        <v>6.7027412596617078</v>
      </c>
      <c r="D36" s="552">
        <f>Activity!$C35*Activity!$D35*Activity!F35</f>
        <v>1.9877094770031272</v>
      </c>
      <c r="E36" s="550">
        <f>Activity!$C35*Activity!$D35*Activity!G35</f>
        <v>0</v>
      </c>
      <c r="F36" s="552">
        <f>Activity!$C35*Activity!$D35*Activity!H35</f>
        <v>0</v>
      </c>
      <c r="G36" s="552">
        <f>Activity!$C35*Activity!$D35*Activity!I35</f>
        <v>1.5254514590954231</v>
      </c>
      <c r="H36" s="552">
        <f>Activity!$C35*Activity!$D35*Activity!J35</f>
        <v>0.41603221611693353</v>
      </c>
      <c r="I36" s="552">
        <f>Activity!$C35*Activity!$D35*Activity!K35</f>
        <v>0.13867740537231119</v>
      </c>
      <c r="J36" s="553">
        <f>Activity!$C35*Activity!$D35*Activity!L35</f>
        <v>1.1094192429784895</v>
      </c>
      <c r="K36" s="552">
        <f>Activity!$C35*Activity!$D35*Activity!M35</f>
        <v>0.50848381969847434</v>
      </c>
      <c r="L36" s="552">
        <f>Activity!$C35*Activity!$D35*Activity!N35</f>
        <v>0.61634402387693865</v>
      </c>
      <c r="M36" s="550">
        <f>Activity!$C35*Activity!$D35*Activity!O35</f>
        <v>2.4037416931200606</v>
      </c>
      <c r="N36" s="413">
        <v>0</v>
      </c>
      <c r="O36" s="552">
        <f>Activity!C35*Activity!D35</f>
        <v>15.408600596923465</v>
      </c>
      <c r="P36" s="559">
        <f>Activity!X35</f>
        <v>0</v>
      </c>
    </row>
    <row r="37" spans="2:16">
      <c r="B37" s="7">
        <f t="shared" si="1"/>
        <v>2023</v>
      </c>
      <c r="C37" s="551">
        <f>Activity!$C36*Activity!$D36*Activity!E36</f>
        <v>6.7119497688986405</v>
      </c>
      <c r="D37" s="552">
        <f>Activity!$C36*Activity!$D36*Activity!F36</f>
        <v>1.9904402762940796</v>
      </c>
      <c r="E37" s="550">
        <f>Activity!$C36*Activity!$D36*Activity!G36</f>
        <v>0</v>
      </c>
      <c r="F37" s="552">
        <f>Activity!$C36*Activity!$D36*Activity!H36</f>
        <v>0</v>
      </c>
      <c r="G37" s="552">
        <f>Activity!$C36*Activity!$D36*Activity!I36</f>
        <v>1.5275471887838286</v>
      </c>
      <c r="H37" s="552">
        <f>Activity!$C36*Activity!$D36*Activity!J36</f>
        <v>0.41660377875922594</v>
      </c>
      <c r="I37" s="552">
        <f>Activity!$C36*Activity!$D36*Activity!K36</f>
        <v>0.13886792625307531</v>
      </c>
      <c r="J37" s="553">
        <f>Activity!$C36*Activity!$D36*Activity!L36</f>
        <v>1.1109434100246025</v>
      </c>
      <c r="K37" s="552">
        <f>Activity!$C36*Activity!$D36*Activity!M36</f>
        <v>0.50918239626127615</v>
      </c>
      <c r="L37" s="552">
        <f>Activity!$C36*Activity!$D36*Activity!N36</f>
        <v>0.61719078334700139</v>
      </c>
      <c r="M37" s="550">
        <f>Activity!$C36*Activity!$D36*Activity!O36</f>
        <v>2.4070440550533054</v>
      </c>
      <c r="N37" s="413">
        <v>0</v>
      </c>
      <c r="O37" s="552">
        <f>Activity!C36*Activity!D36</f>
        <v>15.429769583675036</v>
      </c>
      <c r="P37" s="559">
        <f>Activity!X36</f>
        <v>0</v>
      </c>
    </row>
    <row r="38" spans="2:16">
      <c r="B38" s="7">
        <f t="shared" si="1"/>
        <v>2024</v>
      </c>
      <c r="C38" s="551">
        <f>Activity!$C37*Activity!$D37*Activity!E37</f>
        <v>6.7169232523367723</v>
      </c>
      <c r="D38" s="552">
        <f>Activity!$C37*Activity!$D37*Activity!F37</f>
        <v>1.9919151713826291</v>
      </c>
      <c r="E38" s="550">
        <f>Activity!$C37*Activity!$D37*Activity!G37</f>
        <v>0</v>
      </c>
      <c r="F38" s="552">
        <f>Activity!$C37*Activity!$D37*Activity!H37</f>
        <v>0</v>
      </c>
      <c r="G38" s="552">
        <f>Activity!$C37*Activity!$D37*Activity!I37</f>
        <v>1.5286790850145757</v>
      </c>
      <c r="H38" s="552">
        <f>Activity!$C37*Activity!$D37*Activity!J37</f>
        <v>0.4169124777312479</v>
      </c>
      <c r="I38" s="552">
        <f>Activity!$C37*Activity!$D37*Activity!K37</f>
        <v>0.13897082591041596</v>
      </c>
      <c r="J38" s="553">
        <f>Activity!$C37*Activity!$D37*Activity!L37</f>
        <v>1.1117666072833277</v>
      </c>
      <c r="K38" s="552">
        <f>Activity!$C37*Activity!$D37*Activity!M37</f>
        <v>0.50955969500485865</v>
      </c>
      <c r="L38" s="552">
        <f>Activity!$C37*Activity!$D37*Activity!N37</f>
        <v>0.61764811515740436</v>
      </c>
      <c r="M38" s="550">
        <f>Activity!$C37*Activity!$D37*Activity!O37</f>
        <v>2.4088276491138769</v>
      </c>
      <c r="N38" s="413">
        <v>0</v>
      </c>
      <c r="O38" s="552">
        <f>Activity!C37*Activity!D37</f>
        <v>15.441202878935108</v>
      </c>
      <c r="P38" s="559">
        <f>Activity!X37</f>
        <v>0</v>
      </c>
    </row>
    <row r="39" spans="2:16">
      <c r="B39" s="7">
        <f t="shared" si="1"/>
        <v>2025</v>
      </c>
      <c r="C39" s="551">
        <f>Activity!$C38*Activity!$D38*Activity!E38</f>
        <v>6.7178580811361535</v>
      </c>
      <c r="D39" s="552">
        <f>Activity!$C38*Activity!$D38*Activity!F38</f>
        <v>1.9921923964748594</v>
      </c>
      <c r="E39" s="550">
        <f>Activity!$C38*Activity!$D38*Activity!G38</f>
        <v>0</v>
      </c>
      <c r="F39" s="552">
        <f>Activity!$C38*Activity!$D38*Activity!H38</f>
        <v>0</v>
      </c>
      <c r="G39" s="552">
        <f>Activity!$C38*Activity!$D38*Activity!I38</f>
        <v>1.5288918391551247</v>
      </c>
      <c r="H39" s="552">
        <f>Activity!$C38*Activity!$D38*Activity!J38</f>
        <v>0.41697050158776128</v>
      </c>
      <c r="I39" s="552">
        <f>Activity!$C38*Activity!$D38*Activity!K38</f>
        <v>0.13899016719592042</v>
      </c>
      <c r="J39" s="553">
        <f>Activity!$C38*Activity!$D38*Activity!L38</f>
        <v>1.1119213375673633</v>
      </c>
      <c r="K39" s="552">
        <f>Activity!$C38*Activity!$D38*Activity!M38</f>
        <v>0.5096306130517082</v>
      </c>
      <c r="L39" s="552">
        <f>Activity!$C38*Activity!$D38*Activity!N38</f>
        <v>0.61773407642631295</v>
      </c>
      <c r="M39" s="550">
        <f>Activity!$C38*Activity!$D38*Activity!O38</f>
        <v>2.4091628980626205</v>
      </c>
      <c r="N39" s="413">
        <v>0</v>
      </c>
      <c r="O39" s="552">
        <f>Activity!C38*Activity!D38</f>
        <v>15.443351910657825</v>
      </c>
      <c r="P39" s="559">
        <f>Activity!X38</f>
        <v>0</v>
      </c>
    </row>
    <row r="40" spans="2:16">
      <c r="B40" s="7">
        <f t="shared" si="1"/>
        <v>2026</v>
      </c>
      <c r="C40" s="551">
        <f>Activity!$C39*Activity!$D39*Activity!E39</f>
        <v>6.714943678077633</v>
      </c>
      <c r="D40" s="552">
        <f>Activity!$C39*Activity!$D39*Activity!F39</f>
        <v>1.9913281252230222</v>
      </c>
      <c r="E40" s="550">
        <f>Activity!$C39*Activity!$D39*Activity!G39</f>
        <v>0</v>
      </c>
      <c r="F40" s="552">
        <f>Activity!$C39*Activity!$D39*Activity!H39</f>
        <v>0</v>
      </c>
      <c r="G40" s="552">
        <f>Activity!$C39*Activity!$D39*Activity!I39</f>
        <v>1.5282285612176683</v>
      </c>
      <c r="H40" s="552">
        <f>Activity!$C39*Activity!$D39*Activity!J39</f>
        <v>0.41678960760481859</v>
      </c>
      <c r="I40" s="552">
        <f>Activity!$C39*Activity!$D39*Activity!K39</f>
        <v>0.13892986920160619</v>
      </c>
      <c r="J40" s="553">
        <f>Activity!$C39*Activity!$D39*Activity!L39</f>
        <v>1.1114389536128495</v>
      </c>
      <c r="K40" s="552">
        <f>Activity!$C39*Activity!$D39*Activity!M39</f>
        <v>0.50940952040588938</v>
      </c>
      <c r="L40" s="552">
        <f>Activity!$C39*Activity!$D39*Activity!N39</f>
        <v>0.61746608534047198</v>
      </c>
      <c r="M40" s="550">
        <f>Activity!$C39*Activity!$D39*Activity!O39</f>
        <v>2.4081177328278409</v>
      </c>
      <c r="N40" s="413">
        <v>0</v>
      </c>
      <c r="O40" s="552">
        <f>Activity!C39*Activity!D39</f>
        <v>15.436652133511799</v>
      </c>
      <c r="P40" s="559">
        <f>Activity!X39</f>
        <v>0</v>
      </c>
    </row>
    <row r="41" spans="2:16">
      <c r="B41" s="7">
        <f t="shared" si="1"/>
        <v>2027</v>
      </c>
      <c r="C41" s="551">
        <f>Activity!$C40*Activity!$D40*Activity!E40</f>
        <v>6.7083627370732151</v>
      </c>
      <c r="D41" s="552">
        <f>Activity!$C40*Activity!$D40*Activity!F40</f>
        <v>1.9893765358217121</v>
      </c>
      <c r="E41" s="550">
        <f>Activity!$C40*Activity!$D40*Activity!G40</f>
        <v>0</v>
      </c>
      <c r="F41" s="552">
        <f>Activity!$C40*Activity!$D40*Activity!H40</f>
        <v>0</v>
      </c>
      <c r="G41" s="552">
        <f>Activity!$C40*Activity!$D40*Activity!I40</f>
        <v>1.5267308298166629</v>
      </c>
      <c r="H41" s="552">
        <f>Activity!$C40*Activity!$D40*Activity!J40</f>
        <v>0.41638113540454436</v>
      </c>
      <c r="I41" s="552">
        <f>Activity!$C40*Activity!$D40*Activity!K40</f>
        <v>0.13879371180151479</v>
      </c>
      <c r="J41" s="553">
        <f>Activity!$C40*Activity!$D40*Activity!L40</f>
        <v>1.1103496944121183</v>
      </c>
      <c r="K41" s="552">
        <f>Activity!$C40*Activity!$D40*Activity!M40</f>
        <v>0.50891027660555421</v>
      </c>
      <c r="L41" s="552">
        <f>Activity!$C40*Activity!$D40*Activity!N40</f>
        <v>0.61686094134006575</v>
      </c>
      <c r="M41" s="550">
        <f>Activity!$C40*Activity!$D40*Activity!O40</f>
        <v>2.4057576712262563</v>
      </c>
      <c r="N41" s="413">
        <v>0</v>
      </c>
      <c r="O41" s="552">
        <f>Activity!C40*Activity!D40</f>
        <v>15.421523533501643</v>
      </c>
      <c r="P41" s="559">
        <f>Activity!X40</f>
        <v>0</v>
      </c>
    </row>
    <row r="42" spans="2:16">
      <c r="B42" s="7">
        <f t="shared" si="1"/>
        <v>2028</v>
      </c>
      <c r="C42" s="551">
        <f>Activity!$C41*Activity!$D41*Activity!E41</f>
        <v>6.6982914361635997</v>
      </c>
      <c r="D42" s="552">
        <f>Activity!$C41*Activity!$D41*Activity!F41</f>
        <v>1.9863898741726538</v>
      </c>
      <c r="E42" s="550">
        <f>Activity!$C41*Activity!$D41*Activity!G41</f>
        <v>0</v>
      </c>
      <c r="F42" s="552">
        <f>Activity!$C41*Activity!$D41*Activity!H41</f>
        <v>0</v>
      </c>
      <c r="G42" s="552">
        <f>Activity!$C41*Activity!$D41*Activity!I41</f>
        <v>1.5244387406441295</v>
      </c>
      <c r="H42" s="552">
        <f>Activity!$C41*Activity!$D41*Activity!J41</f>
        <v>0.4157560201756717</v>
      </c>
      <c r="I42" s="552">
        <f>Activity!$C41*Activity!$D41*Activity!K41</f>
        <v>0.13858534005855722</v>
      </c>
      <c r="J42" s="553">
        <f>Activity!$C41*Activity!$D41*Activity!L41</f>
        <v>1.1086827204684577</v>
      </c>
      <c r="K42" s="552">
        <f>Activity!$C41*Activity!$D41*Activity!M41</f>
        <v>0.50814624688137655</v>
      </c>
      <c r="L42" s="552">
        <f>Activity!$C41*Activity!$D41*Activity!N41</f>
        <v>0.61593484470469884</v>
      </c>
      <c r="M42" s="550">
        <f>Activity!$C41*Activity!$D41*Activity!O41</f>
        <v>2.4021458943483256</v>
      </c>
      <c r="N42" s="413">
        <v>0</v>
      </c>
      <c r="O42" s="552">
        <f>Activity!C41*Activity!D41</f>
        <v>15.39837111761747</v>
      </c>
      <c r="P42" s="559">
        <f>Activity!X41</f>
        <v>0</v>
      </c>
    </row>
    <row r="43" spans="2:16">
      <c r="B43" s="7">
        <f t="shared" si="1"/>
        <v>2029</v>
      </c>
      <c r="C43" s="551">
        <f>Activity!$C42*Activity!$D42*Activity!E42</f>
        <v>6.6848996441884942</v>
      </c>
      <c r="D43" s="552">
        <f>Activity!$C42*Activity!$D42*Activity!F42</f>
        <v>1.9824185151731397</v>
      </c>
      <c r="E43" s="550">
        <f>Activity!$C42*Activity!$D42*Activity!G42</f>
        <v>0</v>
      </c>
      <c r="F43" s="552">
        <f>Activity!$C42*Activity!$D42*Activity!H42</f>
        <v>0</v>
      </c>
      <c r="G43" s="552">
        <f>Activity!$C42*Activity!$D42*Activity!I42</f>
        <v>1.5213909535049677</v>
      </c>
      <c r="H43" s="552">
        <f>Activity!$C42*Activity!$D42*Activity!J42</f>
        <v>0.4149248055013548</v>
      </c>
      <c r="I43" s="552">
        <f>Activity!$C42*Activity!$D42*Activity!K42</f>
        <v>0.13830826850045161</v>
      </c>
      <c r="J43" s="553">
        <f>Activity!$C42*Activity!$D42*Activity!L42</f>
        <v>1.1064661480036129</v>
      </c>
      <c r="K43" s="552">
        <f>Activity!$C42*Activity!$D42*Activity!M42</f>
        <v>0.5071303178349893</v>
      </c>
      <c r="L43" s="552">
        <f>Activity!$C42*Activity!$D42*Activity!N42</f>
        <v>0.61470341555756269</v>
      </c>
      <c r="M43" s="550">
        <f>Activity!$C42*Activity!$D42*Activity!O42</f>
        <v>2.3973433206744947</v>
      </c>
      <c r="N43" s="413">
        <v>0</v>
      </c>
      <c r="O43" s="552">
        <f>Activity!C42*Activity!D42</f>
        <v>15.367585388939068</v>
      </c>
      <c r="P43" s="559">
        <f>Activity!X42</f>
        <v>0</v>
      </c>
    </row>
    <row r="44" spans="2:16">
      <c r="B44" s="7">
        <f t="shared" si="1"/>
        <v>2030</v>
      </c>
      <c r="C44" s="551">
        <f>Activity!$C43*Activity!$D43*Activity!E43</f>
        <v>6.6686369999999995</v>
      </c>
      <c r="D44" s="552">
        <f>Activity!$C43*Activity!$D43*Activity!F43</f>
        <v>1.9775958</v>
      </c>
      <c r="E44" s="550">
        <f>Activity!$C43*Activity!$D43*Activity!G43</f>
        <v>0</v>
      </c>
      <c r="F44" s="552">
        <f>Activity!$C43*Activity!$D43*Activity!H43</f>
        <v>0</v>
      </c>
      <c r="G44" s="552">
        <f>Activity!$C43*Activity!$D43*Activity!I43</f>
        <v>1.5176898000000001</v>
      </c>
      <c r="H44" s="552">
        <f>Activity!$C43*Activity!$D43*Activity!J43</f>
        <v>0.41391539999999999</v>
      </c>
      <c r="I44" s="552">
        <f>Activity!$C43*Activity!$D43*Activity!K43</f>
        <v>0.13797179999999998</v>
      </c>
      <c r="J44" s="553">
        <f>Activity!$C43*Activity!$D43*Activity!L43</f>
        <v>1.1037743999999998</v>
      </c>
      <c r="K44" s="552">
        <f>Activity!$C43*Activity!$D43*Activity!M43</f>
        <v>0.50589660000000003</v>
      </c>
      <c r="L44" s="552">
        <f>Activity!$C43*Activity!$D43*Activity!N43</f>
        <v>0.61320799999999998</v>
      </c>
      <c r="M44" s="550">
        <f>Activity!$C43*Activity!$D43*Activity!O43</f>
        <v>2.3915112000000001</v>
      </c>
      <c r="N44" s="413">
        <v>0</v>
      </c>
      <c r="O44" s="552">
        <f>Activity!C43*Activity!D43</f>
        <v>15.3302</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D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20" zoomScale="70" zoomScaleNormal="70" workbookViewId="0">
      <selection activeCell="C17" sqref="C17:O47"/>
    </sheetView>
  </sheetViews>
  <sheetFormatPr defaultColWidth="8.85546875" defaultRowHeight="12.75"/>
  <cols>
    <col min="1" max="1" width="8.85546875" style="640"/>
    <col min="2" max="2" width="7" style="636" customWidth="1"/>
    <col min="3" max="3" width="8.85546875" style="636"/>
    <col min="4" max="4" width="13" style="636" bestFit="1" customWidth="1"/>
    <col min="5" max="5" width="12" style="636" customWidth="1"/>
    <col min="6" max="6" width="9.140625" style="636" bestFit="1" customWidth="1"/>
    <col min="7" max="10" width="8.85546875" style="636"/>
    <col min="11" max="11" width="11.42578125" style="636" bestFit="1" customWidth="1"/>
    <col min="12" max="12" width="8.85546875" style="636"/>
    <col min="13" max="13" width="10.7109375" style="636" bestFit="1" customWidth="1"/>
    <col min="14" max="14" width="3" style="636" customWidth="1"/>
    <col min="15" max="15" width="17.140625" style="637" customWidth="1"/>
    <col min="16" max="16" width="4.7109375" style="636" customWidth="1"/>
    <col min="17" max="17" width="2" style="639" customWidth="1"/>
    <col min="18" max="20" width="8.85546875" style="640"/>
    <col min="21" max="21" width="10.7109375" style="640" customWidth="1"/>
    <col min="22" max="27" width="8.85546875" style="640"/>
    <col min="28" max="28" width="8.85546875" style="636"/>
    <col min="29" max="30" width="8.85546875" style="640"/>
    <col min="31" max="31" width="2.7109375" style="640" customWidth="1"/>
    <col min="32" max="32" width="11.7109375" style="640" bestFit="1" customWidth="1"/>
    <col min="33" max="16384" width="8.85546875" style="640"/>
  </cols>
  <sheetData>
    <row r="1" spans="1:32">
      <c r="A1" s="635"/>
      <c r="P1" s="638"/>
    </row>
    <row r="2" spans="1:32">
      <c r="A2" s="635"/>
      <c r="B2" s="641" t="s">
        <v>94</v>
      </c>
      <c r="D2" s="641"/>
      <c r="E2" s="641"/>
    </row>
    <row r="3" spans="1:32">
      <c r="A3" s="635"/>
      <c r="B3" s="641"/>
      <c r="D3" s="641"/>
      <c r="E3" s="641"/>
      <c r="I3" s="641"/>
      <c r="J3" s="642"/>
      <c r="K3" s="642"/>
      <c r="L3" s="642"/>
      <c r="M3" s="642"/>
      <c r="N3" s="642"/>
      <c r="O3" s="643"/>
      <c r="AB3" s="642"/>
    </row>
    <row r="4" spans="1:32" ht="13.5" thickBot="1">
      <c r="A4" s="635"/>
      <c r="B4" s="641" t="s">
        <v>265</v>
      </c>
      <c r="D4" s="641"/>
      <c r="E4" s="641" t="s">
        <v>276</v>
      </c>
      <c r="H4" s="641" t="s">
        <v>30</v>
      </c>
      <c r="I4" s="641"/>
      <c r="J4" s="642"/>
      <c r="K4" s="642"/>
      <c r="L4" s="642"/>
      <c r="M4" s="642"/>
      <c r="N4" s="642"/>
      <c r="O4" s="643"/>
      <c r="AB4" s="642"/>
    </row>
    <row r="5" spans="1:32" ht="13.5" thickBot="1">
      <c r="A5" s="635"/>
      <c r="B5" s="644" t="str">
        <f>city</f>
        <v>Paser</v>
      </c>
      <c r="C5" s="645"/>
      <c r="D5" s="645"/>
      <c r="E5" s="644" t="str">
        <f>province</f>
        <v>Kalimantan Timur</v>
      </c>
      <c r="F5" s="645"/>
      <c r="G5" s="645"/>
      <c r="H5" s="644" t="str">
        <f>country</f>
        <v>Indonesia</v>
      </c>
      <c r="I5" s="645"/>
      <c r="J5" s="646"/>
      <c r="K5" s="642"/>
      <c r="L5" s="642"/>
      <c r="M5" s="642"/>
      <c r="N5" s="642"/>
      <c r="O5" s="643"/>
      <c r="AB5" s="642"/>
    </row>
    <row r="6" spans="1:32">
      <c r="A6" s="635"/>
      <c r="C6" s="641"/>
      <c r="D6" s="641"/>
      <c r="E6" s="641"/>
    </row>
    <row r="7" spans="1:32">
      <c r="A7" s="635"/>
      <c r="B7" s="636" t="s">
        <v>35</v>
      </c>
      <c r="P7" s="638"/>
    </row>
    <row r="8" spans="1:32">
      <c r="A8" s="635"/>
      <c r="B8" s="636" t="s">
        <v>37</v>
      </c>
      <c r="P8" s="638"/>
    </row>
    <row r="9" spans="1:32">
      <c r="B9" s="647"/>
      <c r="P9" s="638"/>
    </row>
    <row r="10" spans="1:32">
      <c r="P10" s="648"/>
    </row>
    <row r="11" spans="1:32" ht="13.5" thickBot="1">
      <c r="A11" s="649"/>
      <c r="P11" s="649"/>
      <c r="Q11" s="650"/>
    </row>
    <row r="12" spans="1:32" ht="13.5" thickBot="1">
      <c r="A12" s="651"/>
      <c r="B12" s="652"/>
      <c r="C12" s="831" t="s">
        <v>91</v>
      </c>
      <c r="D12" s="832"/>
      <c r="E12" s="832"/>
      <c r="F12" s="832"/>
      <c r="G12" s="832"/>
      <c r="H12" s="832"/>
      <c r="I12" s="832"/>
      <c r="J12" s="832"/>
      <c r="K12" s="832"/>
      <c r="L12" s="832"/>
      <c r="M12" s="833"/>
      <c r="N12" s="653"/>
      <c r="O12" s="654"/>
      <c r="P12" s="651"/>
      <c r="Q12" s="650"/>
      <c r="S12" s="652"/>
      <c r="T12" s="831" t="s">
        <v>91</v>
      </c>
      <c r="U12" s="832"/>
      <c r="V12" s="832"/>
      <c r="W12" s="832"/>
      <c r="X12" s="832"/>
      <c r="Y12" s="832"/>
      <c r="Z12" s="832"/>
      <c r="AA12" s="832"/>
      <c r="AB12" s="832"/>
      <c r="AC12" s="832"/>
      <c r="AD12" s="833"/>
      <c r="AE12" s="653"/>
      <c r="AF12" s="655"/>
    </row>
    <row r="13" spans="1:32" ht="39" thickBot="1">
      <c r="A13" s="651"/>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51"/>
      <c r="Q13" s="650"/>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51"/>
      <c r="B14" s="656"/>
      <c r="C14" s="657" t="s">
        <v>81</v>
      </c>
      <c r="D14" s="658" t="s">
        <v>87</v>
      </c>
      <c r="E14" s="658" t="s">
        <v>88</v>
      </c>
      <c r="F14" s="658" t="s">
        <v>275</v>
      </c>
      <c r="G14" s="658" t="s">
        <v>89</v>
      </c>
      <c r="H14" s="658" t="s">
        <v>82</v>
      </c>
      <c r="I14" s="659" t="s">
        <v>92</v>
      </c>
      <c r="J14" s="660" t="s">
        <v>93</v>
      </c>
      <c r="K14" s="660" t="s">
        <v>316</v>
      </c>
      <c r="L14" s="661" t="s">
        <v>194</v>
      </c>
      <c r="M14" s="660" t="s">
        <v>162</v>
      </c>
      <c r="N14" s="662"/>
      <c r="O14" s="663" t="s">
        <v>163</v>
      </c>
      <c r="P14" s="651"/>
      <c r="Q14" s="650"/>
      <c r="S14" s="656"/>
      <c r="T14" s="657" t="s">
        <v>81</v>
      </c>
      <c r="U14" s="658" t="s">
        <v>87</v>
      </c>
      <c r="V14" s="658" t="s">
        <v>88</v>
      </c>
      <c r="W14" s="658" t="s">
        <v>275</v>
      </c>
      <c r="X14" s="658" t="s">
        <v>89</v>
      </c>
      <c r="Y14" s="658" t="s">
        <v>82</v>
      </c>
      <c r="Z14" s="659" t="s">
        <v>92</v>
      </c>
      <c r="AA14" s="660" t="s">
        <v>93</v>
      </c>
      <c r="AB14" s="660" t="s">
        <v>316</v>
      </c>
      <c r="AC14" s="661" t="s">
        <v>194</v>
      </c>
      <c r="AD14" s="660" t="s">
        <v>162</v>
      </c>
      <c r="AE14" s="662"/>
      <c r="AF14" s="664" t="s">
        <v>163</v>
      </c>
    </row>
    <row r="15" spans="1:32" ht="13.5" thickBot="1">
      <c r="B15" s="665"/>
      <c r="C15" s="666" t="s">
        <v>15</v>
      </c>
      <c r="D15" s="667" t="s">
        <v>15</v>
      </c>
      <c r="E15" s="667" t="s">
        <v>15</v>
      </c>
      <c r="F15" s="667" t="s">
        <v>15</v>
      </c>
      <c r="G15" s="667" t="s">
        <v>15</v>
      </c>
      <c r="H15" s="667" t="s">
        <v>15</v>
      </c>
      <c r="I15" s="668" t="s">
        <v>15</v>
      </c>
      <c r="J15" s="668" t="s">
        <v>15</v>
      </c>
      <c r="K15" s="668" t="s">
        <v>15</v>
      </c>
      <c r="L15" s="669" t="s">
        <v>15</v>
      </c>
      <c r="M15" s="668" t="s">
        <v>15</v>
      </c>
      <c r="N15" s="662"/>
      <c r="O15" s="663" t="s">
        <v>15</v>
      </c>
      <c r="P15" s="640"/>
      <c r="Q15" s="650"/>
      <c r="S15" s="665"/>
      <c r="T15" s="666" t="s">
        <v>15</v>
      </c>
      <c r="U15" s="667" t="s">
        <v>15</v>
      </c>
      <c r="V15" s="667" t="s">
        <v>15</v>
      </c>
      <c r="W15" s="667" t="s">
        <v>15</v>
      </c>
      <c r="X15" s="667" t="s">
        <v>15</v>
      </c>
      <c r="Y15" s="667" t="s">
        <v>15</v>
      </c>
      <c r="Z15" s="668" t="s">
        <v>15</v>
      </c>
      <c r="AA15" s="668" t="s">
        <v>15</v>
      </c>
      <c r="AB15" s="668" t="s">
        <v>15</v>
      </c>
      <c r="AC15" s="669" t="s">
        <v>15</v>
      </c>
      <c r="AD15" s="668" t="s">
        <v>15</v>
      </c>
      <c r="AE15" s="662"/>
      <c r="AF15" s="664" t="s">
        <v>15</v>
      </c>
    </row>
    <row r="16" spans="1:32" ht="13.5" thickBot="1">
      <c r="B16" s="670"/>
      <c r="C16" s="671"/>
      <c r="D16" s="672"/>
      <c r="E16" s="672"/>
      <c r="F16" s="672"/>
      <c r="G16" s="672"/>
      <c r="H16" s="672"/>
      <c r="I16" s="673"/>
      <c r="J16" s="673"/>
      <c r="K16" s="674"/>
      <c r="L16" s="675"/>
      <c r="M16" s="674"/>
      <c r="N16" s="676"/>
      <c r="O16" s="677"/>
      <c r="P16" s="640"/>
      <c r="Q16" s="650"/>
      <c r="S16" s="670"/>
      <c r="T16" s="671"/>
      <c r="U16" s="672"/>
      <c r="V16" s="672"/>
      <c r="W16" s="672"/>
      <c r="X16" s="672"/>
      <c r="Y16" s="672"/>
      <c r="Z16" s="673"/>
      <c r="AA16" s="673"/>
      <c r="AB16" s="674"/>
      <c r="AC16" s="675"/>
      <c r="AD16" s="674"/>
      <c r="AE16" s="676"/>
      <c r="AF16" s="678"/>
    </row>
    <row r="17" spans="2:32">
      <c r="B17" s="679">
        <f>year</f>
        <v>2000</v>
      </c>
      <c r="C17" s="763">
        <f>IF(Select2=1,Food!$K19,"")</f>
        <v>0</v>
      </c>
      <c r="D17" s="764">
        <f>IF(Select2=1,Paper!$K19,"")</f>
        <v>0</v>
      </c>
      <c r="E17" s="764">
        <f>IF(Select2=1,Nappies!$K19,"")</f>
        <v>0</v>
      </c>
      <c r="F17" s="764">
        <f>IF(Select2=1,Garden!$K19,"")</f>
        <v>0</v>
      </c>
      <c r="G17" s="764">
        <f>IF(Select2=1,Wood!$K19,"")</f>
        <v>0</v>
      </c>
      <c r="H17" s="764">
        <f>IF(Select2=1,Textiles!$K19,"")</f>
        <v>0</v>
      </c>
      <c r="I17" s="765">
        <f>Sludge!K19</f>
        <v>0</v>
      </c>
      <c r="J17" s="766" t="str">
        <f>IF(Select2=2,MSW!$K19,"")</f>
        <v/>
      </c>
      <c r="K17" s="765">
        <f>Industry!$K19</f>
        <v>0</v>
      </c>
      <c r="L17" s="767">
        <f>SUM(C17:K17)</f>
        <v>0</v>
      </c>
      <c r="M17" s="768">
        <f>Recovery_OX!C12</f>
        <v>0</v>
      </c>
      <c r="N17" s="769"/>
      <c r="O17" s="770">
        <f>(L17-M17)*(1-Recovery_OX!F12)</f>
        <v>0</v>
      </c>
      <c r="P17" s="640"/>
      <c r="Q17" s="650"/>
      <c r="S17" s="679">
        <f>year</f>
        <v>2000</v>
      </c>
      <c r="T17" s="680">
        <f>IF(Select2=1,Food!$W19,"")</f>
        <v>0</v>
      </c>
      <c r="U17" s="681">
        <f>IF(Select2=1,Paper!$W19,"")</f>
        <v>0</v>
      </c>
      <c r="V17" s="681">
        <f>IF(Select2=1,Nappies!$W19,"")</f>
        <v>0</v>
      </c>
      <c r="W17" s="681">
        <f>IF(Select2=1,Garden!$W19,"")</f>
        <v>0</v>
      </c>
      <c r="X17" s="681">
        <f>IF(Select2=1,Wood!$W19,"")</f>
        <v>0</v>
      </c>
      <c r="Y17" s="681">
        <f>IF(Select2=1,Textiles!$W19,"")</f>
        <v>0</v>
      </c>
      <c r="Z17" s="682">
        <f>Sludge!W19</f>
        <v>0</v>
      </c>
      <c r="AA17" s="683" t="str">
        <f>IF(Select2=2,MSW!$W19,"")</f>
        <v/>
      </c>
      <c r="AB17" s="682">
        <f>Industry!$W19</f>
        <v>0</v>
      </c>
      <c r="AC17" s="684">
        <f t="shared" ref="AC17:AC48" si="0">SUM(T17:AA17)</f>
        <v>0</v>
      </c>
      <c r="AD17" s="685">
        <f>Recovery_OX!R12</f>
        <v>0</v>
      </c>
      <c r="AE17" s="648"/>
      <c r="AF17" s="686">
        <f>(AC17-AD17)*(1-Recovery_OX!U12)</f>
        <v>0</v>
      </c>
    </row>
    <row r="18" spans="2:32">
      <c r="B18" s="687">
        <f t="shared" ref="B18:B81" si="1">B17+1</f>
        <v>2001</v>
      </c>
      <c r="C18" s="771">
        <f>IF(Select2=1,Food!$K20,"")</f>
        <v>0.14162728156260648</v>
      </c>
      <c r="D18" s="772">
        <f>IF(Select2=1,Paper!$K20,"")</f>
        <v>7.437225923482043E-3</v>
      </c>
      <c r="E18" s="764">
        <f>IF(Select2=1,Nappies!$K20,"")</f>
        <v>2.3451999583419886E-2</v>
      </c>
      <c r="F18" s="772">
        <f>IF(Select2=1,Garden!$K20,"")</f>
        <v>0</v>
      </c>
      <c r="G18" s="764">
        <f>IF(Select2=1,Wood!$K20,"")</f>
        <v>0</v>
      </c>
      <c r="H18" s="772">
        <f>IF(Select2=1,Textiles!$K20,"")</f>
        <v>1.7608557917527274E-3</v>
      </c>
      <c r="I18" s="773">
        <f>Sludge!K20</f>
        <v>0</v>
      </c>
      <c r="J18" s="773" t="str">
        <f>IF(Select2=2,MSW!$K20,"")</f>
        <v/>
      </c>
      <c r="K18" s="773">
        <f>Industry!$K20</f>
        <v>0</v>
      </c>
      <c r="L18" s="774">
        <f>SUM(C18:K18)</f>
        <v>0.17427736286126114</v>
      </c>
      <c r="M18" s="775">
        <f>Recovery_OX!C13</f>
        <v>0</v>
      </c>
      <c r="N18" s="769"/>
      <c r="O18" s="776">
        <f>(L18-M18)*(1-Recovery_OX!F13)</f>
        <v>0.17427736286126114</v>
      </c>
      <c r="P18" s="640"/>
      <c r="Q18" s="650"/>
      <c r="S18" s="687">
        <f t="shared" ref="S18:S81" si="2">S17+1</f>
        <v>2001</v>
      </c>
      <c r="T18" s="688">
        <f>IF(Select2=1,Food!$W20,"")</f>
        <v>9.4755094711824139E-2</v>
      </c>
      <c r="U18" s="689">
        <f>IF(Select2=1,Paper!$W20,"")</f>
        <v>1.536616926339265E-2</v>
      </c>
      <c r="V18" s="681">
        <f>IF(Select2=1,Nappies!$W20,"")</f>
        <v>0</v>
      </c>
      <c r="W18" s="689">
        <f>IF(Select2=1,Garden!$W20,"")</f>
        <v>0</v>
      </c>
      <c r="X18" s="681">
        <f>IF(Select2=1,Wood!$W20,"")</f>
        <v>6.449458033360337E-3</v>
      </c>
      <c r="Y18" s="689">
        <f>IF(Select2=1,Textiles!$W20,"")</f>
        <v>1.9297049772632629E-3</v>
      </c>
      <c r="Z18" s="683">
        <f>Sludge!W20</f>
        <v>0</v>
      </c>
      <c r="AA18" s="683" t="str">
        <f>IF(Select2=2,MSW!$W20,"")</f>
        <v/>
      </c>
      <c r="AB18" s="690">
        <f>Industry!$W20</f>
        <v>0</v>
      </c>
      <c r="AC18" s="691">
        <f t="shared" si="0"/>
        <v>0.11850042698584039</v>
      </c>
      <c r="AD18" s="692">
        <f>Recovery_OX!R13</f>
        <v>0</v>
      </c>
      <c r="AE18" s="648"/>
      <c r="AF18" s="694">
        <f>(AC18-AD18)*(1-Recovery_OX!U13)</f>
        <v>0.11850042698584039</v>
      </c>
    </row>
    <row r="19" spans="2:32">
      <c r="B19" s="687">
        <f t="shared" si="1"/>
        <v>2002</v>
      </c>
      <c r="C19" s="771">
        <f>IF(Select2=1,Food!$K21,"")</f>
        <v>0.23948835022806192</v>
      </c>
      <c r="D19" s="772">
        <f>IF(Select2=1,Paper!$K21,"")</f>
        <v>1.452527325670739E-2</v>
      </c>
      <c r="E19" s="764">
        <f>IF(Select2=1,Nappies!$K21,"")</f>
        <v>4.3722052610553765E-2</v>
      </c>
      <c r="F19" s="772">
        <f>IF(Select2=1,Garden!$K21,"")</f>
        <v>0</v>
      </c>
      <c r="G19" s="764">
        <f>IF(Select2=1,Wood!$K21,"")</f>
        <v>0</v>
      </c>
      <c r="H19" s="772">
        <f>IF(Select2=1,Textiles!$K21,"")</f>
        <v>3.4390392068242188E-3</v>
      </c>
      <c r="I19" s="773">
        <f>Sludge!K21</f>
        <v>0</v>
      </c>
      <c r="J19" s="773" t="str">
        <f>IF(Select2=2,MSW!$K21,"")</f>
        <v/>
      </c>
      <c r="K19" s="773">
        <f>Industry!$K21</f>
        <v>0</v>
      </c>
      <c r="L19" s="774">
        <f t="shared" ref="L19:L82" si="3">SUM(C19:K19)</f>
        <v>0.30117471530214729</v>
      </c>
      <c r="M19" s="775">
        <f>Recovery_OX!C14</f>
        <v>0</v>
      </c>
      <c r="N19" s="769"/>
      <c r="O19" s="776">
        <f>(L19-M19)*(1-Recovery_OX!F14)</f>
        <v>0.30117471530214729</v>
      </c>
      <c r="P19" s="640"/>
      <c r="Q19" s="650"/>
      <c r="S19" s="687">
        <f t="shared" si="2"/>
        <v>2002</v>
      </c>
      <c r="T19" s="688">
        <f>IF(Select2=1,Food!$W21,"")</f>
        <v>0.16022860184749904</v>
      </c>
      <c r="U19" s="689">
        <f>IF(Select2=1,Paper!$W21,"")</f>
        <v>3.0010895158486338E-2</v>
      </c>
      <c r="V19" s="681">
        <f>IF(Select2=1,Nappies!$W21,"")</f>
        <v>0</v>
      </c>
      <c r="W19" s="689">
        <f>IF(Select2=1,Garden!$W21,"")</f>
        <v>0</v>
      </c>
      <c r="X19" s="681">
        <f>IF(Select2=1,Wood!$W21,"")</f>
        <v>1.281031008644975E-2</v>
      </c>
      <c r="Y19" s="689">
        <f>IF(Select2=1,Textiles!$W21,"")</f>
        <v>3.7688100896703771E-3</v>
      </c>
      <c r="Z19" s="683">
        <f>Sludge!W21</f>
        <v>0</v>
      </c>
      <c r="AA19" s="683" t="str">
        <f>IF(Select2=2,MSW!$W21,"")</f>
        <v/>
      </c>
      <c r="AB19" s="690">
        <f>Industry!$W21</f>
        <v>0</v>
      </c>
      <c r="AC19" s="691">
        <f t="shared" si="0"/>
        <v>0.20681861718210551</v>
      </c>
      <c r="AD19" s="692">
        <f>Recovery_OX!R14</f>
        <v>0</v>
      </c>
      <c r="AE19" s="648"/>
      <c r="AF19" s="694">
        <f>(AC19-AD19)*(1-Recovery_OX!U14)</f>
        <v>0.20681861718210551</v>
      </c>
    </row>
    <row r="20" spans="2:32">
      <c r="B20" s="687">
        <f t="shared" si="1"/>
        <v>2003</v>
      </c>
      <c r="C20" s="771">
        <f>IF(Select2=1,Food!$K22,"")</f>
        <v>0.25034951298471791</v>
      </c>
      <c r="D20" s="772">
        <f>IF(Select2=1,Paper!$K22,"")</f>
        <v>1.8259735218630519E-2</v>
      </c>
      <c r="E20" s="764">
        <f>IF(Select2=1,Nappies!$K22,"")</f>
        <v>5.1759295163752453E-2</v>
      </c>
      <c r="F20" s="772">
        <f>IF(Select2=1,Garden!$K22,"")</f>
        <v>0</v>
      </c>
      <c r="G20" s="764">
        <f>IF(Select2=1,Wood!$K22,"")</f>
        <v>0</v>
      </c>
      <c r="H20" s="772">
        <f>IF(Select2=1,Textiles!$K22,"")</f>
        <v>4.3232195507304375E-3</v>
      </c>
      <c r="I20" s="773">
        <f>Sludge!K22</f>
        <v>0</v>
      </c>
      <c r="J20" s="773" t="str">
        <f>IF(Select2=2,MSW!$K22,"")</f>
        <v/>
      </c>
      <c r="K20" s="773">
        <f>Industry!$K22</f>
        <v>0</v>
      </c>
      <c r="L20" s="774">
        <f t="shared" si="3"/>
        <v>0.32469176291783131</v>
      </c>
      <c r="M20" s="775">
        <f>Recovery_OX!C15</f>
        <v>0</v>
      </c>
      <c r="N20" s="769"/>
      <c r="O20" s="776">
        <f>(L20-M20)*(1-Recovery_OX!F15)</f>
        <v>0.32469176291783131</v>
      </c>
      <c r="P20" s="640"/>
      <c r="Q20" s="650"/>
      <c r="S20" s="687">
        <f t="shared" si="2"/>
        <v>2003</v>
      </c>
      <c r="T20" s="688">
        <f>IF(Select2=1,Food!$W22,"")</f>
        <v>0.16749521386131888</v>
      </c>
      <c r="U20" s="689">
        <f>IF(Select2=1,Paper!$W22,"")</f>
        <v>3.772672565832752E-2</v>
      </c>
      <c r="V20" s="681">
        <f>IF(Select2=1,Nappies!$W22,"")</f>
        <v>0</v>
      </c>
      <c r="W20" s="689">
        <f>IF(Select2=1,Garden!$W22,"")</f>
        <v>0</v>
      </c>
      <c r="X20" s="681">
        <f>IF(Select2=1,Wood!$W22,"")</f>
        <v>1.6459752954351481E-2</v>
      </c>
      <c r="Y20" s="689">
        <f>IF(Select2=1,Textiles!$W22,"")</f>
        <v>4.7377748501155476E-3</v>
      </c>
      <c r="Z20" s="683">
        <f>Sludge!W22</f>
        <v>0</v>
      </c>
      <c r="AA20" s="683" t="str">
        <f>IF(Select2=2,MSW!$W22,"")</f>
        <v/>
      </c>
      <c r="AB20" s="690">
        <f>Industry!$W22</f>
        <v>0</v>
      </c>
      <c r="AC20" s="691">
        <f t="shared" si="0"/>
        <v>0.22641946732411344</v>
      </c>
      <c r="AD20" s="692">
        <f>Recovery_OX!R15</f>
        <v>0</v>
      </c>
      <c r="AE20" s="648"/>
      <c r="AF20" s="694">
        <f>(AC20-AD20)*(1-Recovery_OX!U15)</f>
        <v>0.22641946732411344</v>
      </c>
    </row>
    <row r="21" spans="2:32">
      <c r="B21" s="687">
        <f t="shared" si="1"/>
        <v>2004</v>
      </c>
      <c r="C21" s="771">
        <f>IF(Select2=1,Food!$K23,"")</f>
        <v>0.25916960189683325</v>
      </c>
      <c r="D21" s="772">
        <f>IF(Select2=1,Paper!$K23,"")</f>
        <v>2.1822574745459764E-2</v>
      </c>
      <c r="E21" s="764">
        <f>IF(Select2=1,Nappies!$K23,"")</f>
        <v>5.8794981214449218E-2</v>
      </c>
      <c r="F21" s="772">
        <f>IF(Select2=1,Garden!$K23,"")</f>
        <v>0</v>
      </c>
      <c r="G21" s="764">
        <f>IF(Select2=1,Wood!$K23,"")</f>
        <v>0</v>
      </c>
      <c r="H21" s="772">
        <f>IF(Select2=1,Textiles!$K23,"")</f>
        <v>5.1667661473310082E-3</v>
      </c>
      <c r="I21" s="773">
        <f>Sludge!K23</f>
        <v>0</v>
      </c>
      <c r="J21" s="773" t="str">
        <f>IF(Select2=2,MSW!$K23,"")</f>
        <v/>
      </c>
      <c r="K21" s="773">
        <f>Industry!$K23</f>
        <v>0</v>
      </c>
      <c r="L21" s="774">
        <f t="shared" si="3"/>
        <v>0.34495392400407326</v>
      </c>
      <c r="M21" s="775">
        <f>Recovery_OX!C16</f>
        <v>0</v>
      </c>
      <c r="N21" s="769"/>
      <c r="O21" s="776">
        <f>(L21-M21)*(1-Recovery_OX!F16)</f>
        <v>0.34495392400407326</v>
      </c>
      <c r="P21" s="640"/>
      <c r="Q21" s="650"/>
      <c r="S21" s="687">
        <f t="shared" si="2"/>
        <v>2004</v>
      </c>
      <c r="T21" s="688">
        <f>IF(Select2=1,Food!$W23,"")</f>
        <v>0.17339625461429525</v>
      </c>
      <c r="U21" s="689">
        <f>IF(Select2=1,Paper!$W23,"")</f>
        <v>4.508796435012348E-2</v>
      </c>
      <c r="V21" s="681">
        <f>IF(Select2=1,Nappies!$W23,"")</f>
        <v>0</v>
      </c>
      <c r="W21" s="689">
        <f>IF(Select2=1,Garden!$W23,"")</f>
        <v>0</v>
      </c>
      <c r="X21" s="681">
        <f>IF(Select2=1,Wood!$W23,"")</f>
        <v>2.0053786976830738E-2</v>
      </c>
      <c r="Y21" s="689">
        <f>IF(Select2=1,Textiles!$W23,"")</f>
        <v>5.6622094765271325E-3</v>
      </c>
      <c r="Z21" s="683">
        <f>Sludge!W23</f>
        <v>0</v>
      </c>
      <c r="AA21" s="683" t="str">
        <f>IF(Select2=2,MSW!$W23,"")</f>
        <v/>
      </c>
      <c r="AB21" s="690">
        <f>Industry!$W23</f>
        <v>0</v>
      </c>
      <c r="AC21" s="691">
        <f t="shared" si="0"/>
        <v>0.24420021541777659</v>
      </c>
      <c r="AD21" s="692">
        <f>Recovery_OX!R16</f>
        <v>0</v>
      </c>
      <c r="AE21" s="648"/>
      <c r="AF21" s="694">
        <f>(AC21-AD21)*(1-Recovery_OX!U16)</f>
        <v>0.24420021541777659</v>
      </c>
    </row>
    <row r="22" spans="2:32">
      <c r="B22" s="687">
        <f t="shared" si="1"/>
        <v>2005</v>
      </c>
      <c r="C22" s="771">
        <f>IF(Select2=1,Food!$K24,"")</f>
        <v>0.2645152906099677</v>
      </c>
      <c r="D22" s="772">
        <f>IF(Select2=1,Paper!$K24,"")</f>
        <v>2.5114790957100369E-2</v>
      </c>
      <c r="E22" s="764">
        <f>IF(Select2=1,Nappies!$K24,"")</f>
        <v>6.4636919994422531E-2</v>
      </c>
      <c r="F22" s="772">
        <f>IF(Select2=1,Garden!$K24,"")</f>
        <v>0</v>
      </c>
      <c r="G22" s="764">
        <f>IF(Select2=1,Wood!$K24,"")</f>
        <v>0</v>
      </c>
      <c r="H22" s="772">
        <f>IF(Select2=1,Textiles!$K24,"")</f>
        <v>5.9462393062229488E-3</v>
      </c>
      <c r="I22" s="773">
        <f>Sludge!K24</f>
        <v>0</v>
      </c>
      <c r="J22" s="773" t="str">
        <f>IF(Select2=2,MSW!$K24,"")</f>
        <v/>
      </c>
      <c r="K22" s="773">
        <f>Industry!$K24</f>
        <v>0</v>
      </c>
      <c r="L22" s="774">
        <f t="shared" si="3"/>
        <v>0.36021324086771356</v>
      </c>
      <c r="M22" s="775">
        <f>Recovery_OX!C17</f>
        <v>0</v>
      </c>
      <c r="N22" s="769"/>
      <c r="O22" s="776">
        <f>(L22-M22)*(1-Recovery_OX!F17)</f>
        <v>0.36021324086771356</v>
      </c>
      <c r="P22" s="640"/>
      <c r="Q22" s="650"/>
      <c r="S22" s="687">
        <f t="shared" si="2"/>
        <v>2005</v>
      </c>
      <c r="T22" s="688">
        <f>IF(Select2=1,Food!$W24,"")</f>
        <v>0.1769727635659909</v>
      </c>
      <c r="U22" s="689">
        <f>IF(Select2=1,Paper!$W24,"")</f>
        <v>5.1890063960951173E-2</v>
      </c>
      <c r="V22" s="681">
        <f>IF(Select2=1,Nappies!$W24,"")</f>
        <v>0</v>
      </c>
      <c r="W22" s="689">
        <f>IF(Select2=1,Garden!$W24,"")</f>
        <v>0</v>
      </c>
      <c r="X22" s="681">
        <f>IF(Select2=1,Wood!$W24,"")</f>
        <v>2.349840401201975E-2</v>
      </c>
      <c r="Y22" s="689">
        <f>IF(Select2=1,Textiles!$W24,"")</f>
        <v>6.5164266369566563E-3</v>
      </c>
      <c r="Z22" s="683">
        <f>Sludge!W24</f>
        <v>0</v>
      </c>
      <c r="AA22" s="683" t="str">
        <f>IF(Select2=2,MSW!$W24,"")</f>
        <v/>
      </c>
      <c r="AB22" s="690">
        <f>Industry!$W24</f>
        <v>0</v>
      </c>
      <c r="AC22" s="691">
        <f t="shared" si="0"/>
        <v>0.25887765817591851</v>
      </c>
      <c r="AD22" s="692">
        <f>Recovery_OX!R17</f>
        <v>0</v>
      </c>
      <c r="AE22" s="648"/>
      <c r="AF22" s="694">
        <f>(AC22-AD22)*(1-Recovery_OX!U17)</f>
        <v>0.25887765817591851</v>
      </c>
    </row>
    <row r="23" spans="2:32">
      <c r="B23" s="687">
        <f t="shared" si="1"/>
        <v>2006</v>
      </c>
      <c r="C23" s="771">
        <f>IF(Select2=1,Food!$K25,"")</f>
        <v>0.27099764873814319</v>
      </c>
      <c r="D23" s="772">
        <f>IF(Select2=1,Paper!$K25,"")</f>
        <v>2.8336669102277962E-2</v>
      </c>
      <c r="E23" s="764">
        <f>IF(Select2=1,Nappies!$K25,"")</f>
        <v>7.004560827737065E-2</v>
      </c>
      <c r="F23" s="772">
        <f>IF(Select2=1,Garden!$K25,"")</f>
        <v>0</v>
      </c>
      <c r="G23" s="764">
        <f>IF(Select2=1,Wood!$K25,"")</f>
        <v>0</v>
      </c>
      <c r="H23" s="772">
        <f>IF(Select2=1,Textiles!$K25,"")</f>
        <v>6.7090590525405829E-3</v>
      </c>
      <c r="I23" s="773">
        <f>Sludge!K25</f>
        <v>0</v>
      </c>
      <c r="J23" s="773" t="str">
        <f>IF(Select2=2,MSW!$K25,"")</f>
        <v/>
      </c>
      <c r="K23" s="773">
        <f>Industry!$K25</f>
        <v>0</v>
      </c>
      <c r="L23" s="774">
        <f t="shared" si="3"/>
        <v>0.3760889851703324</v>
      </c>
      <c r="M23" s="775">
        <f>Recovery_OX!C18</f>
        <v>0</v>
      </c>
      <c r="N23" s="769"/>
      <c r="O23" s="776">
        <f>(L23-M23)*(1-Recovery_OX!F18)</f>
        <v>0.3760889851703324</v>
      </c>
      <c r="P23" s="640"/>
      <c r="Q23" s="650"/>
      <c r="S23" s="687">
        <f t="shared" si="2"/>
        <v>2006</v>
      </c>
      <c r="T23" s="688">
        <f>IF(Select2=1,Food!$W25,"")</f>
        <v>0.1813097560692305</v>
      </c>
      <c r="U23" s="689">
        <f>IF(Select2=1,Paper!$W25,"")</f>
        <v>5.8546836988177621E-2</v>
      </c>
      <c r="V23" s="681">
        <f>IF(Select2=1,Nappies!$W25,"")</f>
        <v>0</v>
      </c>
      <c r="W23" s="689">
        <f>IF(Select2=1,Garden!$W25,"")</f>
        <v>0</v>
      </c>
      <c r="X23" s="681">
        <f>IF(Select2=1,Wood!$W25,"")</f>
        <v>2.6956561885568948E-2</v>
      </c>
      <c r="Y23" s="689">
        <f>IF(Select2=1,Textiles!$W25,"")</f>
        <v>7.3523934822362549E-3</v>
      </c>
      <c r="Z23" s="683">
        <f>Sludge!W25</f>
        <v>0</v>
      </c>
      <c r="AA23" s="683" t="str">
        <f>IF(Select2=2,MSW!$W25,"")</f>
        <v/>
      </c>
      <c r="AB23" s="690">
        <f>Industry!$W25</f>
        <v>0</v>
      </c>
      <c r="AC23" s="691">
        <f t="shared" si="0"/>
        <v>0.27416554842521335</v>
      </c>
      <c r="AD23" s="692">
        <f>Recovery_OX!R18</f>
        <v>0</v>
      </c>
      <c r="AE23" s="648"/>
      <c r="AF23" s="694">
        <f>(AC23-AD23)*(1-Recovery_OX!U18)</f>
        <v>0.27416554842521335</v>
      </c>
    </row>
    <row r="24" spans="2:32">
      <c r="B24" s="687">
        <f t="shared" si="1"/>
        <v>2007</v>
      </c>
      <c r="C24" s="771">
        <f>IF(Select2=1,Food!$K26,"")</f>
        <v>0.27634289892114505</v>
      </c>
      <c r="D24" s="772">
        <f>IF(Select2=1,Paper!$K26,"")</f>
        <v>3.139324080596044E-2</v>
      </c>
      <c r="E24" s="764">
        <f>IF(Select2=1,Nappies!$K26,"")</f>
        <v>7.4774317116844069E-2</v>
      </c>
      <c r="F24" s="772">
        <f>IF(Select2=1,Garden!$K26,"")</f>
        <v>0</v>
      </c>
      <c r="G24" s="764">
        <f>IF(Select2=1,Wood!$K26,"")</f>
        <v>0</v>
      </c>
      <c r="H24" s="772">
        <f>IF(Select2=1,Textiles!$K26,"")</f>
        <v>7.4327404416379989E-3</v>
      </c>
      <c r="I24" s="773">
        <f>Sludge!K26</f>
        <v>0</v>
      </c>
      <c r="J24" s="773" t="str">
        <f>IF(Select2=2,MSW!$K26,"")</f>
        <v/>
      </c>
      <c r="K24" s="773">
        <f>Industry!$K26</f>
        <v>0</v>
      </c>
      <c r="L24" s="774">
        <f t="shared" si="3"/>
        <v>0.38994319728558757</v>
      </c>
      <c r="M24" s="775">
        <f>Recovery_OX!C19</f>
        <v>0</v>
      </c>
      <c r="N24" s="769"/>
      <c r="O24" s="776">
        <f>(L24-M24)*(1-Recovery_OX!F19)</f>
        <v>0.38994319728558757</v>
      </c>
      <c r="P24" s="640"/>
      <c r="Q24" s="650"/>
      <c r="S24" s="687">
        <f t="shared" si="2"/>
        <v>2007</v>
      </c>
      <c r="T24" s="688">
        <f>IF(Select2=1,Food!$W26,"")</f>
        <v>0.18488597162431647</v>
      </c>
      <c r="U24" s="689">
        <f>IF(Select2=1,Paper!$W26,"")</f>
        <v>6.4862067780910027E-2</v>
      </c>
      <c r="V24" s="681">
        <f>IF(Select2=1,Nappies!$W26,"")</f>
        <v>0</v>
      </c>
      <c r="W24" s="689">
        <f>IF(Select2=1,Garden!$W26,"")</f>
        <v>0</v>
      </c>
      <c r="X24" s="681">
        <f>IF(Select2=1,Wood!$W26,"")</f>
        <v>3.034131590376915E-2</v>
      </c>
      <c r="Y24" s="689">
        <f>IF(Select2=1,Textiles!$W26,"")</f>
        <v>8.1454689771375335E-3</v>
      </c>
      <c r="Z24" s="683">
        <f>Sludge!W26</f>
        <v>0</v>
      </c>
      <c r="AA24" s="683" t="str">
        <f>IF(Select2=2,MSW!$W26,"")</f>
        <v/>
      </c>
      <c r="AB24" s="690">
        <f>Industry!$W26</f>
        <v>0</v>
      </c>
      <c r="AC24" s="691">
        <f t="shared" si="0"/>
        <v>0.28823482428613317</v>
      </c>
      <c r="AD24" s="692">
        <f>Recovery_OX!R19</f>
        <v>0</v>
      </c>
      <c r="AE24" s="648"/>
      <c r="AF24" s="694">
        <f>(AC24-AD24)*(1-Recovery_OX!U19)</f>
        <v>0.28823482428613317</v>
      </c>
    </row>
    <row r="25" spans="2:32">
      <c r="B25" s="687">
        <f t="shared" si="1"/>
        <v>2008</v>
      </c>
      <c r="C25" s="771">
        <f>IF(Select2=1,Food!$K27,"")</f>
        <v>0.2808963246760256</v>
      </c>
      <c r="D25" s="772">
        <f>IF(Select2=1,Paper!$K27,"")</f>
        <v>3.429412752601238E-2</v>
      </c>
      <c r="E25" s="764">
        <f>IF(Select2=1,Nappies!$K27,"")</f>
        <v>7.8924450074510849E-2</v>
      </c>
      <c r="F25" s="772">
        <f>IF(Select2=1,Garden!$K27,"")</f>
        <v>0</v>
      </c>
      <c r="G25" s="764">
        <f>IF(Select2=1,Wood!$K27,"")</f>
        <v>0</v>
      </c>
      <c r="H25" s="772">
        <f>IF(Select2=1,Textiles!$K27,"")</f>
        <v>8.1195614734012097E-3</v>
      </c>
      <c r="I25" s="773">
        <f>Sludge!K27</f>
        <v>0</v>
      </c>
      <c r="J25" s="773" t="str">
        <f>IF(Select2=2,MSW!$K27,"")</f>
        <v/>
      </c>
      <c r="K25" s="773">
        <f>Industry!$K27</f>
        <v>0</v>
      </c>
      <c r="L25" s="774">
        <f t="shared" si="3"/>
        <v>0.40223446374995009</v>
      </c>
      <c r="M25" s="775">
        <f>Recovery_OX!C20</f>
        <v>0</v>
      </c>
      <c r="N25" s="769"/>
      <c r="O25" s="776">
        <f>(L25-M25)*(1-Recovery_OX!F20)</f>
        <v>0.40223446374995009</v>
      </c>
      <c r="P25" s="640"/>
      <c r="Q25" s="650"/>
      <c r="S25" s="687">
        <f t="shared" si="2"/>
        <v>2008</v>
      </c>
      <c r="T25" s="688">
        <f>IF(Select2=1,Food!$W27,"")</f>
        <v>0.18793242061286278</v>
      </c>
      <c r="U25" s="689">
        <f>IF(Select2=1,Paper!$W27,"")</f>
        <v>7.0855635384323115E-2</v>
      </c>
      <c r="V25" s="681">
        <f>IF(Select2=1,Nappies!$W27,"")</f>
        <v>0</v>
      </c>
      <c r="W25" s="689">
        <f>IF(Select2=1,Garden!$W27,"")</f>
        <v>0</v>
      </c>
      <c r="X25" s="681">
        <f>IF(Select2=1,Wood!$W27,"")</f>
        <v>3.3653842912551378E-2</v>
      </c>
      <c r="Y25" s="689">
        <f>IF(Select2=1,Textiles!$W27,"")</f>
        <v>8.8981495598917347E-3</v>
      </c>
      <c r="Z25" s="683">
        <f>Sludge!W27</f>
        <v>0</v>
      </c>
      <c r="AA25" s="683" t="str">
        <f>IF(Select2=2,MSW!$W27,"")</f>
        <v/>
      </c>
      <c r="AB25" s="690">
        <f>Industry!$W27</f>
        <v>0</v>
      </c>
      <c r="AC25" s="691">
        <f t="shared" si="0"/>
        <v>0.30134004846962897</v>
      </c>
      <c r="AD25" s="692">
        <f>Recovery_OX!R20</f>
        <v>0</v>
      </c>
      <c r="AE25" s="648"/>
      <c r="AF25" s="694">
        <f>(AC25-AD25)*(1-Recovery_OX!U20)</f>
        <v>0.30134004846962897</v>
      </c>
    </row>
    <row r="26" spans="2:32">
      <c r="B26" s="687">
        <f t="shared" si="1"/>
        <v>2009</v>
      </c>
      <c r="C26" s="771">
        <f>IF(Select2=1,Food!$K28,"")</f>
        <v>0.28487827714909386</v>
      </c>
      <c r="D26" s="772">
        <f>IF(Select2=1,Paper!$K28,"")</f>
        <v>3.7047717395588979E-2</v>
      </c>
      <c r="E26" s="764">
        <f>IF(Select2=1,Nappies!$K28,"")</f>
        <v>8.2579719836626111E-2</v>
      </c>
      <c r="F26" s="772">
        <f>IF(Select2=1,Garden!$K28,"")</f>
        <v>0</v>
      </c>
      <c r="G26" s="764">
        <f>IF(Select2=1,Wood!$K28,"")</f>
        <v>0</v>
      </c>
      <c r="H26" s="772">
        <f>IF(Select2=1,Textiles!$K28,"")</f>
        <v>8.7715081427428739E-3</v>
      </c>
      <c r="I26" s="773">
        <f>Sludge!K28</f>
        <v>0</v>
      </c>
      <c r="J26" s="773" t="str">
        <f>IF(Select2=2,MSW!$K28,"")</f>
        <v/>
      </c>
      <c r="K26" s="773">
        <f>Industry!$K28</f>
        <v>0</v>
      </c>
      <c r="L26" s="774">
        <f t="shared" si="3"/>
        <v>0.4132772225240518</v>
      </c>
      <c r="M26" s="775">
        <f>Recovery_OX!C21</f>
        <v>0</v>
      </c>
      <c r="N26" s="769"/>
      <c r="O26" s="776">
        <f>(L26-M26)*(1-Recovery_OX!F21)</f>
        <v>0.4132772225240518</v>
      </c>
      <c r="P26" s="640"/>
      <c r="Q26" s="650"/>
      <c r="S26" s="687">
        <f t="shared" si="2"/>
        <v>2009</v>
      </c>
      <c r="T26" s="688">
        <f>IF(Select2=1,Food!$W28,"")</f>
        <v>0.1905965279766462</v>
      </c>
      <c r="U26" s="689">
        <f>IF(Select2=1,Paper!$W28,"")</f>
        <v>7.6544870652043365E-2</v>
      </c>
      <c r="V26" s="681">
        <f>IF(Select2=1,Nappies!$W28,"")</f>
        <v>0</v>
      </c>
      <c r="W26" s="689">
        <f>IF(Select2=1,Garden!$W28,"")</f>
        <v>0</v>
      </c>
      <c r="X26" s="681">
        <f>IF(Select2=1,Wood!$W28,"")</f>
        <v>3.689477383730122E-2</v>
      </c>
      <c r="Y26" s="689">
        <f>IF(Select2=1,Textiles!$W28,"")</f>
        <v>9.6126116632798599E-3</v>
      </c>
      <c r="Z26" s="683">
        <f>Sludge!W28</f>
        <v>0</v>
      </c>
      <c r="AA26" s="683" t="str">
        <f>IF(Select2=2,MSW!$W28,"")</f>
        <v/>
      </c>
      <c r="AB26" s="690">
        <f>Industry!$W28</f>
        <v>0</v>
      </c>
      <c r="AC26" s="691">
        <f t="shared" si="0"/>
        <v>0.31364878412927066</v>
      </c>
      <c r="AD26" s="692">
        <f>Recovery_OX!R21</f>
        <v>0</v>
      </c>
      <c r="AE26" s="648"/>
      <c r="AF26" s="694">
        <f>(AC26-AD26)*(1-Recovery_OX!U21)</f>
        <v>0.31364878412927066</v>
      </c>
    </row>
    <row r="27" spans="2:32">
      <c r="B27" s="687">
        <f t="shared" si="1"/>
        <v>2010</v>
      </c>
      <c r="C27" s="771">
        <f>IF(Select2=1,Food!$K29,"")</f>
        <v>0.28842324865858193</v>
      </c>
      <c r="D27" s="772">
        <f>IF(Select2=1,Paper!$K29,"")</f>
        <v>3.9661137583566375E-2</v>
      </c>
      <c r="E27" s="764">
        <f>IF(Select2=1,Nappies!$K29,"")</f>
        <v>8.5808563838188592E-2</v>
      </c>
      <c r="F27" s="772">
        <f>IF(Select2=1,Garden!$K29,"")</f>
        <v>0</v>
      </c>
      <c r="G27" s="764">
        <f>IF(Select2=1,Wood!$K29,"")</f>
        <v>0</v>
      </c>
      <c r="H27" s="772">
        <f>IF(Select2=1,Textiles!$K29,"")</f>
        <v>9.3902678955902034E-3</v>
      </c>
      <c r="I27" s="773">
        <f>Sludge!K29</f>
        <v>0</v>
      </c>
      <c r="J27" s="773" t="str">
        <f>IF(Select2=2,MSW!$K29,"")</f>
        <v/>
      </c>
      <c r="K27" s="773">
        <f>Industry!$K29</f>
        <v>0</v>
      </c>
      <c r="L27" s="774">
        <f t="shared" si="3"/>
        <v>0.42328321797592711</v>
      </c>
      <c r="M27" s="775">
        <f>Recovery_OX!C22</f>
        <v>0</v>
      </c>
      <c r="N27" s="769"/>
      <c r="O27" s="776">
        <f>(L27-M27)*(1-Recovery_OX!F22)</f>
        <v>0.42328321797592711</v>
      </c>
      <c r="P27" s="640"/>
      <c r="Q27" s="650"/>
      <c r="S27" s="687">
        <f t="shared" si="2"/>
        <v>2010</v>
      </c>
      <c r="T27" s="688">
        <f>IF(Select2=1,Food!$W29,"")</f>
        <v>0.19296827519530457</v>
      </c>
      <c r="U27" s="689">
        <f>IF(Select2=1,Paper!$W29,"")</f>
        <v>8.1944499139599961E-2</v>
      </c>
      <c r="V27" s="681">
        <f>IF(Select2=1,Nappies!$W29,"")</f>
        <v>0</v>
      </c>
      <c r="W27" s="689">
        <f>IF(Select2=1,Garden!$W29,"")</f>
        <v>0</v>
      </c>
      <c r="X27" s="681">
        <f>IF(Select2=1,Wood!$W29,"")</f>
        <v>4.0064116184631619E-2</v>
      </c>
      <c r="Y27" s="689">
        <f>IF(Select2=1,Textiles!$W29,"")</f>
        <v>1.0290704543112549E-2</v>
      </c>
      <c r="Z27" s="683">
        <f>Sludge!W29</f>
        <v>0</v>
      </c>
      <c r="AA27" s="683" t="str">
        <f>IF(Select2=2,MSW!$W29,"")</f>
        <v/>
      </c>
      <c r="AB27" s="690">
        <f>Industry!$W29</f>
        <v>0</v>
      </c>
      <c r="AC27" s="691">
        <f t="shared" si="0"/>
        <v>0.32526759506264868</v>
      </c>
      <c r="AD27" s="692">
        <f>Recovery_OX!R22</f>
        <v>0</v>
      </c>
      <c r="AE27" s="648"/>
      <c r="AF27" s="694">
        <f>(AC27-AD27)*(1-Recovery_OX!U22)</f>
        <v>0.32526759506264868</v>
      </c>
    </row>
    <row r="28" spans="2:32">
      <c r="B28" s="687">
        <f t="shared" si="1"/>
        <v>2011</v>
      </c>
      <c r="C28" s="771">
        <f>IF(Select2=1,Food!$K30,"")</f>
        <v>0.31506684882197755</v>
      </c>
      <c r="D28" s="772">
        <f>IF(Select2=1,Paper!$K30,"")</f>
        <v>4.3372216821426265E-2</v>
      </c>
      <c r="E28" s="764">
        <f>IF(Select2=1,Nappies!$K30,"")</f>
        <v>9.2551043254788523E-2</v>
      </c>
      <c r="F28" s="772">
        <f>IF(Select2=1,Garden!$K30,"")</f>
        <v>0</v>
      </c>
      <c r="G28" s="764">
        <f>IF(Select2=1,Wood!$K30,"")</f>
        <v>0</v>
      </c>
      <c r="H28" s="772">
        <f>IF(Select2=1,Textiles!$K30,"")</f>
        <v>1.026891208858245E-2</v>
      </c>
      <c r="I28" s="773">
        <f>Sludge!K30</f>
        <v>0</v>
      </c>
      <c r="J28" s="773" t="str">
        <f>IF(Select2=2,MSW!$K30,"")</f>
        <v/>
      </c>
      <c r="K28" s="773">
        <f>Industry!$K30</f>
        <v>0</v>
      </c>
      <c r="L28" s="774">
        <f t="shared" si="3"/>
        <v>0.46125902098677479</v>
      </c>
      <c r="M28" s="775">
        <f>Recovery_OX!C23</f>
        <v>0</v>
      </c>
      <c r="N28" s="769"/>
      <c r="O28" s="776">
        <f>(L28-M28)*(1-Recovery_OX!F23)</f>
        <v>0.46125902098677479</v>
      </c>
      <c r="P28" s="640"/>
      <c r="Q28" s="650"/>
      <c r="S28" s="687">
        <f t="shared" si="2"/>
        <v>2011</v>
      </c>
      <c r="T28" s="688">
        <f>IF(Select2=1,Food!$W30,"")</f>
        <v>0.21079405585770131</v>
      </c>
      <c r="U28" s="689">
        <f>IF(Select2=1,Paper!$W30,"")</f>
        <v>8.9612018226087359E-2</v>
      </c>
      <c r="V28" s="681">
        <f>IF(Select2=1,Nappies!$W30,"")</f>
        <v>0</v>
      </c>
      <c r="W28" s="689">
        <f>IF(Select2=1,Garden!$W30,"")</f>
        <v>0</v>
      </c>
      <c r="X28" s="681">
        <f>IF(Select2=1,Wood!$W30,"")</f>
        <v>4.4229542186182004E-2</v>
      </c>
      <c r="Y28" s="689">
        <f>IF(Select2=1,Textiles!$W30,"")</f>
        <v>1.1253602288857476E-2</v>
      </c>
      <c r="Z28" s="683">
        <f>Sludge!W30</f>
        <v>0</v>
      </c>
      <c r="AA28" s="683" t="str">
        <f>IF(Select2=2,MSW!$W30,"")</f>
        <v/>
      </c>
      <c r="AB28" s="690">
        <f>Industry!$W30</f>
        <v>0</v>
      </c>
      <c r="AC28" s="691">
        <f t="shared" si="0"/>
        <v>0.35588921855882816</v>
      </c>
      <c r="AD28" s="692">
        <f>Recovery_OX!R23</f>
        <v>0</v>
      </c>
      <c r="AE28" s="648"/>
      <c r="AF28" s="694">
        <f>(AC28-AD28)*(1-Recovery_OX!U23)</f>
        <v>0.35588921855882816</v>
      </c>
    </row>
    <row r="29" spans="2:32">
      <c r="B29" s="687">
        <f t="shared" si="1"/>
        <v>2012</v>
      </c>
      <c r="C29" s="771">
        <f>IF(Select2=1,Food!$K31,"")</f>
        <v>0.32544795498093171</v>
      </c>
      <c r="D29" s="772">
        <f>IF(Select2=1,Paper!$K31,"")</f>
        <v>4.6439681215415043E-2</v>
      </c>
      <c r="E29" s="764">
        <f>IF(Select2=1,Nappies!$K31,"")</f>
        <v>9.7001052327702758E-2</v>
      </c>
      <c r="F29" s="772">
        <f>IF(Select2=1,Garden!$K31,"")</f>
        <v>0</v>
      </c>
      <c r="G29" s="764">
        <f>IF(Select2=1,Wood!$K31,"")</f>
        <v>0</v>
      </c>
      <c r="H29" s="772">
        <f>IF(Select2=1,Textiles!$K31,"")</f>
        <v>1.0995172457666617E-2</v>
      </c>
      <c r="I29" s="773">
        <f>Sludge!K31</f>
        <v>0</v>
      </c>
      <c r="J29" s="773" t="str">
        <f>IF(Select2=2,MSW!$K31,"")</f>
        <v/>
      </c>
      <c r="K29" s="773">
        <f>Industry!$K31</f>
        <v>0</v>
      </c>
      <c r="L29" s="774">
        <f>SUM(C29:K29)</f>
        <v>0.47988386098171615</v>
      </c>
      <c r="M29" s="775">
        <f>Recovery_OX!C24</f>
        <v>0</v>
      </c>
      <c r="N29" s="769"/>
      <c r="O29" s="776">
        <f>(L29-M29)*(1-Recovery_OX!F24)</f>
        <v>0.47988386098171615</v>
      </c>
      <c r="P29" s="640"/>
      <c r="Q29" s="650"/>
      <c r="S29" s="687">
        <f t="shared" si="2"/>
        <v>2012</v>
      </c>
      <c r="T29" s="688">
        <f>IF(Select2=1,Food!$W31,"")</f>
        <v>0.21773948816743874</v>
      </c>
      <c r="U29" s="689">
        <f>IF(Select2=1,Paper!$W31,"")</f>
        <v>9.5949754577303828E-2</v>
      </c>
      <c r="V29" s="681">
        <f>IF(Select2=1,Nappies!$W31,"")</f>
        <v>0</v>
      </c>
      <c r="W29" s="689">
        <f>IF(Select2=1,Garden!$W31,"")</f>
        <v>0</v>
      </c>
      <c r="X29" s="681">
        <f>IF(Select2=1,Wood!$W31,"")</f>
        <v>4.7911136256731685E-2</v>
      </c>
      <c r="Y29" s="689">
        <f>IF(Select2=1,Textiles!$W31,"")</f>
        <v>1.2049504063196288E-2</v>
      </c>
      <c r="Z29" s="683">
        <f>Sludge!W31</f>
        <v>0</v>
      </c>
      <c r="AA29" s="683" t="str">
        <f>IF(Select2=2,MSW!$W31,"")</f>
        <v/>
      </c>
      <c r="AB29" s="690">
        <f>Industry!$W31</f>
        <v>0</v>
      </c>
      <c r="AC29" s="691">
        <f t="shared" si="0"/>
        <v>0.37364988306467051</v>
      </c>
      <c r="AD29" s="692">
        <f>Recovery_OX!R24</f>
        <v>0</v>
      </c>
      <c r="AE29" s="648"/>
      <c r="AF29" s="694">
        <f>(AC29-AD29)*(1-Recovery_OX!U24)</f>
        <v>0.37364988306467051</v>
      </c>
    </row>
    <row r="30" spans="2:32">
      <c r="B30" s="687">
        <f t="shared" si="1"/>
        <v>2013</v>
      </c>
      <c r="C30" s="771">
        <f>IF(Select2=1,Food!$K32,"")</f>
        <v>0.33544715863934549</v>
      </c>
      <c r="D30" s="772">
        <f>IF(Select2=1,Paper!$K32,"")</f>
        <v>4.9459432921382836E-2</v>
      </c>
      <c r="E30" s="764">
        <f>IF(Select2=1,Nappies!$K32,"")</f>
        <v>0.10125885012080041</v>
      </c>
      <c r="F30" s="772">
        <f>IF(Select2=1,Garden!$K32,"")</f>
        <v>0</v>
      </c>
      <c r="G30" s="764">
        <f>IF(Select2=1,Wood!$K32,"")</f>
        <v>0</v>
      </c>
      <c r="H30" s="772">
        <f>IF(Select2=1,Textiles!$K32,"")</f>
        <v>1.1710136254089655E-2</v>
      </c>
      <c r="I30" s="773">
        <f>Sludge!K32</f>
        <v>0</v>
      </c>
      <c r="J30" s="773" t="str">
        <f>IF(Select2=2,MSW!$K32,"")</f>
        <v/>
      </c>
      <c r="K30" s="773">
        <f>Industry!$K32</f>
        <v>0</v>
      </c>
      <c r="L30" s="774">
        <f t="shared" si="3"/>
        <v>0.49787557793561843</v>
      </c>
      <c r="M30" s="775">
        <f>Recovery_OX!C25</f>
        <v>0</v>
      </c>
      <c r="N30" s="769"/>
      <c r="O30" s="776">
        <f>(L30-M30)*(1-Recovery_OX!F25)</f>
        <v>0.49787557793561843</v>
      </c>
      <c r="P30" s="640"/>
      <c r="Q30" s="650"/>
      <c r="S30" s="687">
        <f t="shared" si="2"/>
        <v>2013</v>
      </c>
      <c r="T30" s="688">
        <f>IF(Select2=1,Food!$W32,"")</f>
        <v>0.22442941032962452</v>
      </c>
      <c r="U30" s="689">
        <f>IF(Select2=1,Paper!$W32,"")</f>
        <v>0.10218891099459265</v>
      </c>
      <c r="V30" s="681">
        <f>IF(Select2=1,Nappies!$W32,"")</f>
        <v>0</v>
      </c>
      <c r="W30" s="689">
        <f>IF(Select2=1,Garden!$W32,"")</f>
        <v>0</v>
      </c>
      <c r="X30" s="681">
        <f>IF(Select2=1,Wood!$W32,"")</f>
        <v>5.1604564295736274E-2</v>
      </c>
      <c r="Y30" s="689">
        <f>IF(Select2=1,Textiles!$W32,"")</f>
        <v>1.283302603187907E-2</v>
      </c>
      <c r="Z30" s="683">
        <f>Sludge!W32</f>
        <v>0</v>
      </c>
      <c r="AA30" s="683" t="str">
        <f>IF(Select2=2,MSW!$W32,"")</f>
        <v/>
      </c>
      <c r="AB30" s="690">
        <f>Industry!$W32</f>
        <v>0</v>
      </c>
      <c r="AC30" s="691">
        <f t="shared" si="0"/>
        <v>0.39105591165183257</v>
      </c>
      <c r="AD30" s="692">
        <f>Recovery_OX!R25</f>
        <v>0</v>
      </c>
      <c r="AE30" s="648"/>
      <c r="AF30" s="694">
        <f>(AC30-AD30)*(1-Recovery_OX!U25)</f>
        <v>0.39105591165183257</v>
      </c>
    </row>
    <row r="31" spans="2:32">
      <c r="B31" s="687">
        <f t="shared" si="1"/>
        <v>2014</v>
      </c>
      <c r="C31" s="771">
        <f>IF(Select2=1,Food!$K33,"")</f>
        <v>0.34497510591990649</v>
      </c>
      <c r="D31" s="772">
        <f>IF(Select2=1,Paper!$K33,"")</f>
        <v>5.2423393763255229E-2</v>
      </c>
      <c r="E31" s="764">
        <f>IF(Select2=1,Nappies!$K33,"")</f>
        <v>0.10531884129730401</v>
      </c>
      <c r="F31" s="772">
        <f>IF(Select2=1,Garden!$K33,"")</f>
        <v>0</v>
      </c>
      <c r="G31" s="764">
        <f>IF(Select2=1,Wood!$K33,"")</f>
        <v>0</v>
      </c>
      <c r="H31" s="772">
        <f>IF(Select2=1,Textiles!$K33,"")</f>
        <v>1.2411890869135122E-2</v>
      </c>
      <c r="I31" s="773">
        <f>Sludge!K33</f>
        <v>0</v>
      </c>
      <c r="J31" s="773" t="str">
        <f>IF(Select2=2,MSW!$K33,"")</f>
        <v/>
      </c>
      <c r="K31" s="773">
        <f>Industry!$K33</f>
        <v>0</v>
      </c>
      <c r="L31" s="774">
        <f t="shared" si="3"/>
        <v>0.5151292318496008</v>
      </c>
      <c r="M31" s="775">
        <f>Recovery_OX!C26</f>
        <v>0</v>
      </c>
      <c r="N31" s="769"/>
      <c r="O31" s="776">
        <f>(L31-M31)*(1-Recovery_OX!F26)</f>
        <v>0.5151292318496008</v>
      </c>
      <c r="P31" s="640"/>
      <c r="Q31" s="650"/>
      <c r="S31" s="687">
        <f t="shared" si="2"/>
        <v>2014</v>
      </c>
      <c r="T31" s="688">
        <f>IF(Select2=1,Food!$W33,"")</f>
        <v>0.23080404053517381</v>
      </c>
      <c r="U31" s="689">
        <f>IF(Select2=1,Paper!$W33,"")</f>
        <v>0.1083127970315191</v>
      </c>
      <c r="V31" s="681">
        <f>IF(Select2=1,Nappies!$W33,"")</f>
        <v>0</v>
      </c>
      <c r="W31" s="689">
        <f>IF(Select2=1,Garden!$W33,"")</f>
        <v>0</v>
      </c>
      <c r="X31" s="681">
        <f>IF(Select2=1,Wood!$W33,"")</f>
        <v>5.5299616739731078E-2</v>
      </c>
      <c r="Y31" s="689">
        <f>IF(Select2=1,Textiles!$W33,"")</f>
        <v>1.3602072185353553E-2</v>
      </c>
      <c r="Z31" s="683">
        <f>Sludge!W33</f>
        <v>0</v>
      </c>
      <c r="AA31" s="683" t="str">
        <f>IF(Select2=2,MSW!$W33,"")</f>
        <v/>
      </c>
      <c r="AB31" s="690">
        <f>Industry!$W33</f>
        <v>0</v>
      </c>
      <c r="AC31" s="691">
        <f t="shared" si="0"/>
        <v>0.40801852649177756</v>
      </c>
      <c r="AD31" s="692">
        <f>Recovery_OX!R26</f>
        <v>0</v>
      </c>
      <c r="AE31" s="648"/>
      <c r="AF31" s="694">
        <f>(AC31-AD31)*(1-Recovery_OX!U26)</f>
        <v>0.40801852649177756</v>
      </c>
    </row>
    <row r="32" spans="2:32">
      <c r="B32" s="687">
        <f t="shared" si="1"/>
        <v>2015</v>
      </c>
      <c r="C32" s="771">
        <f>IF(Select2=1,Food!$K34,"")</f>
        <v>0.35433322953378776</v>
      </c>
      <c r="D32" s="772">
        <f>IF(Select2=1,Paper!$K34,"")</f>
        <v>5.5343006016967053E-2</v>
      </c>
      <c r="E32" s="764">
        <f>IF(Select2=1,Nappies!$K34,"")</f>
        <v>0.10923613748113783</v>
      </c>
      <c r="F32" s="772">
        <f>IF(Select2=1,Garden!$K34,"")</f>
        <v>0</v>
      </c>
      <c r="G32" s="764">
        <f>IF(Select2=1,Wood!$K34,"")</f>
        <v>0</v>
      </c>
      <c r="H32" s="772">
        <f>IF(Select2=1,Textiles!$K34,"")</f>
        <v>1.310314540402677E-2</v>
      </c>
      <c r="I32" s="773">
        <f>Sludge!K34</f>
        <v>0</v>
      </c>
      <c r="J32" s="773" t="str">
        <f>IF(Select2=2,MSW!$K34,"")</f>
        <v/>
      </c>
      <c r="K32" s="773">
        <f>Industry!$K34</f>
        <v>0</v>
      </c>
      <c r="L32" s="774">
        <f t="shared" si="3"/>
        <v>0.53201551843591943</v>
      </c>
      <c r="M32" s="775">
        <f>Recovery_OX!C27</f>
        <v>0</v>
      </c>
      <c r="N32" s="769"/>
      <c r="O32" s="776">
        <f>(L32-M32)*(1-Recovery_OX!F27)</f>
        <v>0.53201551843591943</v>
      </c>
      <c r="P32" s="640"/>
      <c r="Q32" s="650"/>
      <c r="S32" s="687">
        <f t="shared" si="2"/>
        <v>2015</v>
      </c>
      <c r="T32" s="688">
        <f>IF(Select2=1,Food!$W34,"")</f>
        <v>0.23706505098157071</v>
      </c>
      <c r="U32" s="689">
        <f>IF(Select2=1,Paper!$W34,"")</f>
        <v>0.11434505375406419</v>
      </c>
      <c r="V32" s="681">
        <f>IF(Select2=1,Nappies!$W34,"")</f>
        <v>0</v>
      </c>
      <c r="W32" s="689">
        <f>IF(Select2=1,Garden!$W34,"")</f>
        <v>0</v>
      </c>
      <c r="X32" s="681">
        <f>IF(Select2=1,Wood!$W34,"")</f>
        <v>5.9002889440906488E-2</v>
      </c>
      <c r="Y32" s="689">
        <f>IF(Select2=1,Textiles!$W34,"")</f>
        <v>1.435961140167317E-2</v>
      </c>
      <c r="Z32" s="683">
        <f>Sludge!W34</f>
        <v>0</v>
      </c>
      <c r="AA32" s="683" t="str">
        <f>IF(Select2=2,MSW!$W34,"")</f>
        <v/>
      </c>
      <c r="AB32" s="690">
        <f>Industry!$W34</f>
        <v>0</v>
      </c>
      <c r="AC32" s="691">
        <f t="shared" si="0"/>
        <v>0.42477260557821456</v>
      </c>
      <c r="AD32" s="692">
        <f>Recovery_OX!R27</f>
        <v>0</v>
      </c>
      <c r="AE32" s="648"/>
      <c r="AF32" s="694">
        <f>(AC32-AD32)*(1-Recovery_OX!U27)</f>
        <v>0.42477260557821456</v>
      </c>
    </row>
    <row r="33" spans="2:32">
      <c r="B33" s="687">
        <f t="shared" si="1"/>
        <v>2016</v>
      </c>
      <c r="C33" s="771">
        <f>IF(Select2=1,Food!$K35,"")</f>
        <v>0.36354964852528454</v>
      </c>
      <c r="D33" s="772">
        <f>IF(Select2=1,Paper!$K35,"")</f>
        <v>5.8219804476464646E-2</v>
      </c>
      <c r="E33" s="764">
        <f>IF(Select2=1,Nappies!$K35,"")</f>
        <v>0.11302843220161897</v>
      </c>
      <c r="F33" s="772">
        <f>IF(Select2=1,Garden!$K35,"")</f>
        <v>0</v>
      </c>
      <c r="G33" s="764">
        <f>IF(Select2=1,Wood!$K35,"")</f>
        <v>0</v>
      </c>
      <c r="H33" s="772">
        <f>IF(Select2=1,Textiles!$K35,"")</f>
        <v>1.3784263240331518E-2</v>
      </c>
      <c r="I33" s="773">
        <f>Sludge!K35</f>
        <v>0</v>
      </c>
      <c r="J33" s="773" t="str">
        <f>IF(Select2=2,MSW!$K35,"")</f>
        <v/>
      </c>
      <c r="K33" s="773">
        <f>Industry!$K35</f>
        <v>0</v>
      </c>
      <c r="L33" s="774">
        <f t="shared" si="3"/>
        <v>0.54858214844369968</v>
      </c>
      <c r="M33" s="775">
        <f>Recovery_OX!C28</f>
        <v>0</v>
      </c>
      <c r="N33" s="769"/>
      <c r="O33" s="776">
        <f>(L33-M33)*(1-Recovery_OX!F28)</f>
        <v>0.54858214844369968</v>
      </c>
      <c r="P33" s="640"/>
      <c r="Q33" s="650"/>
      <c r="S33" s="687">
        <f t="shared" si="2"/>
        <v>2016</v>
      </c>
      <c r="T33" s="688">
        <f>IF(Select2=1,Food!$W35,"")</f>
        <v>0.24323125458872741</v>
      </c>
      <c r="U33" s="689">
        <f>IF(Select2=1,Paper!$W35,"")</f>
        <v>0.12028885222410055</v>
      </c>
      <c r="V33" s="681">
        <f>IF(Select2=1,Nappies!$W35,"")</f>
        <v>0</v>
      </c>
      <c r="W33" s="689">
        <f>IF(Select2=1,Garden!$W35,"")</f>
        <v>0</v>
      </c>
      <c r="X33" s="681">
        <f>IF(Select2=1,Wood!$W35,"")</f>
        <v>6.2712830588222773E-2</v>
      </c>
      <c r="Y33" s="689">
        <f>IF(Select2=1,Textiles!$W35,"")</f>
        <v>1.510604190721262E-2</v>
      </c>
      <c r="Z33" s="683">
        <f>Sludge!W35</f>
        <v>0</v>
      </c>
      <c r="AA33" s="683" t="str">
        <f>IF(Select2=2,MSW!$W35,"")</f>
        <v/>
      </c>
      <c r="AB33" s="690">
        <f>Industry!$W35</f>
        <v>0</v>
      </c>
      <c r="AC33" s="691">
        <f t="shared" si="0"/>
        <v>0.44133897930826332</v>
      </c>
      <c r="AD33" s="692">
        <f>Recovery_OX!R28</f>
        <v>0</v>
      </c>
      <c r="AE33" s="648"/>
      <c r="AF33" s="694">
        <f>(AC33-AD33)*(1-Recovery_OX!U28)</f>
        <v>0.44133897930826332</v>
      </c>
    </row>
    <row r="34" spans="2:32">
      <c r="B34" s="687">
        <f t="shared" si="1"/>
        <v>2017</v>
      </c>
      <c r="C34" s="771">
        <f>IF(Select2=1,Food!$K36,"")</f>
        <v>0.37259131874404422</v>
      </c>
      <c r="D34" s="772">
        <f>IF(Select2=1,Paper!$K36,"")</f>
        <v>6.1052495139195168E-2</v>
      </c>
      <c r="E34" s="764">
        <f>IF(Select2=1,Nappies!$K36,"")</f>
        <v>0.11670205994274915</v>
      </c>
      <c r="F34" s="772">
        <f>IF(Select2=1,Garden!$K36,"")</f>
        <v>0</v>
      </c>
      <c r="G34" s="764">
        <f>IF(Select2=1,Wood!$K36,"")</f>
        <v>0</v>
      </c>
      <c r="H34" s="772">
        <f>IF(Select2=1,Textiles!$K36,"")</f>
        <v>1.4454938006841446E-2</v>
      </c>
      <c r="I34" s="773">
        <f>Sludge!K36</f>
        <v>0</v>
      </c>
      <c r="J34" s="773" t="str">
        <f>IF(Select2=2,MSW!$K36,"")</f>
        <v/>
      </c>
      <c r="K34" s="773">
        <f>Industry!$K36</f>
        <v>0</v>
      </c>
      <c r="L34" s="774">
        <f t="shared" si="3"/>
        <v>0.56480081183283004</v>
      </c>
      <c r="M34" s="775">
        <f>Recovery_OX!C29</f>
        <v>0</v>
      </c>
      <c r="N34" s="769"/>
      <c r="O34" s="776">
        <f>(L34-M34)*(1-Recovery_OX!F29)</f>
        <v>0.56480081183283004</v>
      </c>
      <c r="P34" s="640"/>
      <c r="Q34" s="650"/>
      <c r="S34" s="687">
        <f t="shared" si="2"/>
        <v>2017</v>
      </c>
      <c r="T34" s="688">
        <f>IF(Select2=1,Food!$W36,"")</f>
        <v>0.24928054331671115</v>
      </c>
      <c r="U34" s="689">
        <f>IF(Select2=1,Paper!$W36,"")</f>
        <v>0.12614151888263464</v>
      </c>
      <c r="V34" s="681">
        <f>IF(Select2=1,Nappies!$W36,"")</f>
        <v>0</v>
      </c>
      <c r="W34" s="689">
        <f>IF(Select2=1,Garden!$W36,"")</f>
        <v>0</v>
      </c>
      <c r="X34" s="681">
        <f>IF(Select2=1,Wood!$W36,"")</f>
        <v>6.6425578632443624E-2</v>
      </c>
      <c r="Y34" s="689">
        <f>IF(Select2=1,Textiles!$W36,"")</f>
        <v>1.5841027952702948E-2</v>
      </c>
      <c r="Z34" s="683">
        <f>Sludge!W36</f>
        <v>0</v>
      </c>
      <c r="AA34" s="683" t="str">
        <f>IF(Select2=2,MSW!$W36,"")</f>
        <v/>
      </c>
      <c r="AB34" s="690">
        <f>Industry!$W36</f>
        <v>0</v>
      </c>
      <c r="AC34" s="691">
        <f t="shared" si="0"/>
        <v>0.45768866878449238</v>
      </c>
      <c r="AD34" s="692">
        <f>Recovery_OX!R29</f>
        <v>0</v>
      </c>
      <c r="AE34" s="648"/>
      <c r="AF34" s="694">
        <f>(AC34-AD34)*(1-Recovery_OX!U29)</f>
        <v>0.45768866878449238</v>
      </c>
    </row>
    <row r="35" spans="2:32">
      <c r="B35" s="687">
        <f t="shared" si="1"/>
        <v>2018</v>
      </c>
      <c r="C35" s="771">
        <f>IF(Select2=1,Food!$K37,"")</f>
        <v>0.37956431528947859</v>
      </c>
      <c r="D35" s="772">
        <f>IF(Select2=1,Paper!$K37,"")</f>
        <v>6.3741579605977289E-2</v>
      </c>
      <c r="E35" s="764">
        <f>IF(Select2=1,Nappies!$K37,"")</f>
        <v>0.11995241852493461</v>
      </c>
      <c r="F35" s="772">
        <f>IF(Select2=1,Garden!$K37,"")</f>
        <v>0</v>
      </c>
      <c r="G35" s="764">
        <f>IF(Select2=1,Wood!$K37,"")</f>
        <v>0</v>
      </c>
      <c r="H35" s="772">
        <f>IF(Select2=1,Textiles!$K37,"")</f>
        <v>1.5091612219318332E-2</v>
      </c>
      <c r="I35" s="773">
        <f>Sludge!K37</f>
        <v>0</v>
      </c>
      <c r="J35" s="773" t="str">
        <f>IF(Select2=2,MSW!$K37,"")</f>
        <v/>
      </c>
      <c r="K35" s="773">
        <f>Industry!$K37</f>
        <v>0</v>
      </c>
      <c r="L35" s="774">
        <f t="shared" si="3"/>
        <v>0.57834992563970888</v>
      </c>
      <c r="M35" s="775">
        <f>Recovery_OX!C30</f>
        <v>0</v>
      </c>
      <c r="N35" s="769"/>
      <c r="O35" s="776">
        <f>(L35-M35)*(1-Recovery_OX!F30)</f>
        <v>0.57834992563970888</v>
      </c>
      <c r="P35" s="640"/>
      <c r="Q35" s="650"/>
      <c r="S35" s="687">
        <f t="shared" si="2"/>
        <v>2018</v>
      </c>
      <c r="T35" s="688">
        <f>IF(Select2=1,Food!$W37,"")</f>
        <v>0.25394579524273775</v>
      </c>
      <c r="U35" s="689">
        <f>IF(Select2=1,Paper!$W37,"")</f>
        <v>0.1316974785247465</v>
      </c>
      <c r="V35" s="681">
        <f>IF(Select2=1,Nappies!$W37,"")</f>
        <v>0</v>
      </c>
      <c r="W35" s="689">
        <f>IF(Select2=1,Garden!$W37,"")</f>
        <v>0</v>
      </c>
      <c r="X35" s="681">
        <f>IF(Select2=1,Wood!$W37,"")</f>
        <v>7.005216750135515E-2</v>
      </c>
      <c r="Y35" s="689">
        <f>IF(Select2=1,Textiles!$W37,"")</f>
        <v>1.653875311706118E-2</v>
      </c>
      <c r="Z35" s="683">
        <f>Sludge!W37</f>
        <v>0</v>
      </c>
      <c r="AA35" s="683" t="str">
        <f>IF(Select2=2,MSW!$W37,"")</f>
        <v/>
      </c>
      <c r="AB35" s="690">
        <f>Industry!$W37</f>
        <v>0</v>
      </c>
      <c r="AC35" s="691">
        <f t="shared" si="0"/>
        <v>0.47223419438590059</v>
      </c>
      <c r="AD35" s="692">
        <f>Recovery_OX!R30</f>
        <v>0</v>
      </c>
      <c r="AE35" s="648"/>
      <c r="AF35" s="694">
        <f>(AC35-AD35)*(1-Recovery_OX!U30)</f>
        <v>0.47223419438590059</v>
      </c>
    </row>
    <row r="36" spans="2:32">
      <c r="B36" s="687">
        <f t="shared" si="1"/>
        <v>2019</v>
      </c>
      <c r="C36" s="771">
        <f>IF(Select2=1,Food!$K38,"")</f>
        <v>0.38490050210949894</v>
      </c>
      <c r="D36" s="772">
        <f>IF(Select2=1,Paper!$K38,"")</f>
        <v>6.6283631219893419E-2</v>
      </c>
      <c r="E36" s="764">
        <f>IF(Select2=1,Nappies!$K38,"")</f>
        <v>0.12280425985038082</v>
      </c>
      <c r="F36" s="772">
        <f>IF(Select2=1,Garden!$K38,"")</f>
        <v>0</v>
      </c>
      <c r="G36" s="764">
        <f>IF(Select2=1,Wood!$K38,"")</f>
        <v>0</v>
      </c>
      <c r="H36" s="772">
        <f>IF(Select2=1,Textiles!$K38,"")</f>
        <v>1.5693474574093064E-2</v>
      </c>
      <c r="I36" s="773">
        <f>Sludge!K38</f>
        <v>0</v>
      </c>
      <c r="J36" s="773" t="str">
        <f>IF(Select2=2,MSW!$K38,"")</f>
        <v/>
      </c>
      <c r="K36" s="773">
        <f>Industry!$K38</f>
        <v>0</v>
      </c>
      <c r="L36" s="774">
        <f t="shared" si="3"/>
        <v>0.58968186775386622</v>
      </c>
      <c r="M36" s="775">
        <f>Recovery_OX!C31</f>
        <v>0</v>
      </c>
      <c r="N36" s="769"/>
      <c r="O36" s="776">
        <f>(L36-M36)*(1-Recovery_OX!F31)</f>
        <v>0.58968186775386622</v>
      </c>
      <c r="P36" s="640"/>
      <c r="Q36" s="650"/>
      <c r="S36" s="687">
        <f t="shared" si="2"/>
        <v>2019</v>
      </c>
      <c r="T36" s="688">
        <f>IF(Select2=1,Food!$W38,"")</f>
        <v>0.2575159469956505</v>
      </c>
      <c r="U36" s="689">
        <f>IF(Select2=1,Paper!$W38,"")</f>
        <v>0.13694965128077158</v>
      </c>
      <c r="V36" s="681">
        <f>IF(Select2=1,Nappies!$W38,"")</f>
        <v>0</v>
      </c>
      <c r="W36" s="689">
        <f>IF(Select2=1,Garden!$W38,"")</f>
        <v>0</v>
      </c>
      <c r="X36" s="681">
        <f>IF(Select2=1,Wood!$W38,"")</f>
        <v>7.3584169835781879E-2</v>
      </c>
      <c r="Y36" s="689">
        <f>IF(Select2=1,Textiles!$W38,"")</f>
        <v>1.7198328300375959E-2</v>
      </c>
      <c r="Z36" s="683">
        <f>Sludge!W38</f>
        <v>0</v>
      </c>
      <c r="AA36" s="683" t="str">
        <f>IF(Select2=2,MSW!$W38,"")</f>
        <v/>
      </c>
      <c r="AB36" s="690">
        <f>Industry!$W38</f>
        <v>0</v>
      </c>
      <c r="AC36" s="691">
        <f t="shared" si="0"/>
        <v>0.48524809641257993</v>
      </c>
      <c r="AD36" s="692">
        <f>Recovery_OX!R31</f>
        <v>0</v>
      </c>
      <c r="AE36" s="648"/>
      <c r="AF36" s="694">
        <f>(AC36-AD36)*(1-Recovery_OX!U31)</f>
        <v>0.48524809641257993</v>
      </c>
    </row>
    <row r="37" spans="2:32">
      <c r="B37" s="687">
        <f t="shared" si="1"/>
        <v>2020</v>
      </c>
      <c r="C37" s="771">
        <f>IF(Select2=1,Food!$K39,"")</f>
        <v>0.38903446015516396</v>
      </c>
      <c r="D37" s="772">
        <f>IF(Select2=1,Paper!$K39,"")</f>
        <v>6.8683074253959767E-2</v>
      </c>
      <c r="E37" s="764">
        <f>IF(Select2=1,Nappies!$K39,"")</f>
        <v>0.12530249226181622</v>
      </c>
      <c r="F37" s="772">
        <f>IF(Select2=1,Garden!$K39,"")</f>
        <v>0</v>
      </c>
      <c r="G37" s="764">
        <f>IF(Select2=1,Wood!$K39,"")</f>
        <v>0</v>
      </c>
      <c r="H37" s="772">
        <f>IF(Select2=1,Textiles!$K39,"")</f>
        <v>1.6261572572861177E-2</v>
      </c>
      <c r="I37" s="773">
        <f>Sludge!K39</f>
        <v>0</v>
      </c>
      <c r="J37" s="773" t="str">
        <f>IF(Select2=2,MSW!$K39,"")</f>
        <v/>
      </c>
      <c r="K37" s="773">
        <f>Industry!$K39</f>
        <v>0</v>
      </c>
      <c r="L37" s="774">
        <f t="shared" si="3"/>
        <v>0.5992815992438012</v>
      </c>
      <c r="M37" s="775">
        <f>Recovery_OX!C32</f>
        <v>0</v>
      </c>
      <c r="N37" s="769"/>
      <c r="O37" s="776">
        <f>(L37-M37)*(1-Recovery_OX!F32)</f>
        <v>0.5992815992438012</v>
      </c>
      <c r="P37" s="640"/>
      <c r="Q37" s="650"/>
      <c r="S37" s="687">
        <f t="shared" si="2"/>
        <v>2020</v>
      </c>
      <c r="T37" s="688">
        <f>IF(Select2=1,Food!$W39,"")</f>
        <v>0.26028175300300893</v>
      </c>
      <c r="U37" s="689">
        <f>IF(Select2=1,Paper!$W39,"")</f>
        <v>0.14190717821066071</v>
      </c>
      <c r="V37" s="681">
        <f>IF(Select2=1,Nappies!$W39,"")</f>
        <v>0</v>
      </c>
      <c r="W37" s="689">
        <f>IF(Select2=1,Garden!$W39,"")</f>
        <v>0</v>
      </c>
      <c r="X37" s="681">
        <f>IF(Select2=1,Wood!$W39,"")</f>
        <v>7.702005545334388E-2</v>
      </c>
      <c r="Y37" s="689">
        <f>IF(Select2=1,Textiles!$W39,"")</f>
        <v>1.7820901449710873E-2</v>
      </c>
      <c r="Z37" s="683">
        <f>Sludge!W39</f>
        <v>0</v>
      </c>
      <c r="AA37" s="683" t="str">
        <f>IF(Select2=2,MSW!$W39,"")</f>
        <v/>
      </c>
      <c r="AB37" s="690">
        <f>Industry!$W39</f>
        <v>0</v>
      </c>
      <c r="AC37" s="691">
        <f t="shared" si="0"/>
        <v>0.49702988811672438</v>
      </c>
      <c r="AD37" s="692">
        <f>Recovery_OX!R32</f>
        <v>0</v>
      </c>
      <c r="AE37" s="648"/>
      <c r="AF37" s="694">
        <f>(AC37-AD37)*(1-Recovery_OX!U32)</f>
        <v>0.49702988811672438</v>
      </c>
    </row>
    <row r="38" spans="2:32">
      <c r="B38" s="687">
        <f t="shared" si="1"/>
        <v>2021</v>
      </c>
      <c r="C38" s="771">
        <f>IF(Select2=1,Food!$K40,"")</f>
        <v>0.39226212275785766</v>
      </c>
      <c r="D38" s="772">
        <f>IF(Select2=1,Paper!$K40,"")</f>
        <v>7.0944276744501517E-2</v>
      </c>
      <c r="E38" s="764">
        <f>IF(Select2=1,Nappies!$K40,"")</f>
        <v>0.12748576920106708</v>
      </c>
      <c r="F38" s="772">
        <f>IF(Select2=1,Garden!$K40,"")</f>
        <v>0</v>
      </c>
      <c r="G38" s="764">
        <f>IF(Select2=1,Wood!$K40,"")</f>
        <v>0</v>
      </c>
      <c r="H38" s="772">
        <f>IF(Select2=1,Textiles!$K40,"")</f>
        <v>1.6796940402581746E-2</v>
      </c>
      <c r="I38" s="773">
        <f>Sludge!K40</f>
        <v>0</v>
      </c>
      <c r="J38" s="773" t="str">
        <f>IF(Select2=2,MSW!$K40,"")</f>
        <v/>
      </c>
      <c r="K38" s="773">
        <f>Industry!$K40</f>
        <v>0</v>
      </c>
      <c r="L38" s="774">
        <f t="shared" si="3"/>
        <v>0.60748910910600806</v>
      </c>
      <c r="M38" s="775">
        <f>Recovery_OX!C33</f>
        <v>0</v>
      </c>
      <c r="N38" s="769"/>
      <c r="O38" s="776">
        <f>(L38-M38)*(1-Recovery_OX!F33)</f>
        <v>0.60748910910600806</v>
      </c>
      <c r="P38" s="640"/>
      <c r="Q38" s="650"/>
      <c r="S38" s="687">
        <f t="shared" si="2"/>
        <v>2021</v>
      </c>
      <c r="T38" s="688">
        <f>IF(Select2=1,Food!$W40,"")</f>
        <v>0.26244120612702337</v>
      </c>
      <c r="U38" s="689">
        <f>IF(Select2=1,Paper!$W40,"")</f>
        <v>0.1465790841828544</v>
      </c>
      <c r="V38" s="681">
        <f>IF(Select2=1,Nappies!$W40,"")</f>
        <v>0</v>
      </c>
      <c r="W38" s="689">
        <f>IF(Select2=1,Garden!$W40,"")</f>
        <v>0</v>
      </c>
      <c r="X38" s="681">
        <f>IF(Select2=1,Wood!$W40,"")</f>
        <v>8.0358557416412818E-2</v>
      </c>
      <c r="Y38" s="689">
        <f>IF(Select2=1,Textiles!$W40,"")</f>
        <v>1.8407605920637525E-2</v>
      </c>
      <c r="Z38" s="683">
        <f>Sludge!W40</f>
        <v>0</v>
      </c>
      <c r="AA38" s="683" t="str">
        <f>IF(Select2=2,MSW!$W40,"")</f>
        <v/>
      </c>
      <c r="AB38" s="690">
        <f>Industry!$W40</f>
        <v>0</v>
      </c>
      <c r="AC38" s="691">
        <f t="shared" si="0"/>
        <v>0.50778645364692809</v>
      </c>
      <c r="AD38" s="692">
        <f>Recovery_OX!R33</f>
        <v>0</v>
      </c>
      <c r="AE38" s="648"/>
      <c r="AF38" s="694">
        <f>(AC38-AD38)*(1-Recovery_OX!U33)</f>
        <v>0.50778645364692809</v>
      </c>
    </row>
    <row r="39" spans="2:32">
      <c r="B39" s="687">
        <f t="shared" si="1"/>
        <v>2022</v>
      </c>
      <c r="C39" s="771">
        <f>IF(Select2=1,Food!$K41,"")</f>
        <v>0.39478632431998606</v>
      </c>
      <c r="D39" s="772">
        <f>IF(Select2=1,Paper!$K41,"")</f>
        <v>7.3071545856932096E-2</v>
      </c>
      <c r="E39" s="764">
        <f>IF(Select2=1,Nappies!$K41,"")</f>
        <v>0.12938744046814521</v>
      </c>
      <c r="F39" s="772">
        <f>IF(Select2=1,Garden!$K41,"")</f>
        <v>0</v>
      </c>
      <c r="G39" s="764">
        <f>IF(Select2=1,Wood!$K41,"")</f>
        <v>0</v>
      </c>
      <c r="H39" s="772">
        <f>IF(Select2=1,Textiles!$K41,"")</f>
        <v>1.730059783826797E-2</v>
      </c>
      <c r="I39" s="773">
        <f>Sludge!K41</f>
        <v>0</v>
      </c>
      <c r="J39" s="773" t="str">
        <f>IF(Select2=2,MSW!$K41,"")</f>
        <v/>
      </c>
      <c r="K39" s="773">
        <f>Industry!$K41</f>
        <v>0</v>
      </c>
      <c r="L39" s="774">
        <f t="shared" si="3"/>
        <v>0.61454590848333135</v>
      </c>
      <c r="M39" s="775">
        <f>Recovery_OX!C34</f>
        <v>0</v>
      </c>
      <c r="N39" s="769"/>
      <c r="O39" s="776">
        <f>(L39-M39)*(1-Recovery_OX!F34)</f>
        <v>0.61454590848333135</v>
      </c>
      <c r="P39" s="640"/>
      <c r="Q39" s="650"/>
      <c r="S39" s="687">
        <f t="shared" si="2"/>
        <v>2022</v>
      </c>
      <c r="T39" s="688">
        <f>IF(Select2=1,Food!$W41,"")</f>
        <v>0.26413001181087375</v>
      </c>
      <c r="U39" s="689">
        <f>IF(Select2=1,Paper!$W41,"")</f>
        <v>0.15097426829944649</v>
      </c>
      <c r="V39" s="681">
        <f>IF(Select2=1,Nappies!$W41,"")</f>
        <v>0</v>
      </c>
      <c r="W39" s="689">
        <f>IF(Select2=1,Garden!$W41,"")</f>
        <v>0</v>
      </c>
      <c r="X39" s="681">
        <f>IF(Select2=1,Wood!$W41,"")</f>
        <v>8.3598655662191004E-2</v>
      </c>
      <c r="Y39" s="689">
        <f>IF(Select2=1,Textiles!$W41,"")</f>
        <v>1.8959559274814207E-2</v>
      </c>
      <c r="Z39" s="683">
        <f>Sludge!W41</f>
        <v>0</v>
      </c>
      <c r="AA39" s="683" t="str">
        <f>IF(Select2=2,MSW!$W41,"")</f>
        <v/>
      </c>
      <c r="AB39" s="690">
        <f>Industry!$W41</f>
        <v>0</v>
      </c>
      <c r="AC39" s="691">
        <f t="shared" si="0"/>
        <v>0.51766249504732542</v>
      </c>
      <c r="AD39" s="692">
        <f>Recovery_OX!R34</f>
        <v>0</v>
      </c>
      <c r="AE39" s="648"/>
      <c r="AF39" s="694">
        <f>(AC39-AD39)*(1-Recovery_OX!U34)</f>
        <v>0.51766249504732542</v>
      </c>
    </row>
    <row r="40" spans="2:32">
      <c r="B40" s="687">
        <f t="shared" si="1"/>
        <v>2023</v>
      </c>
      <c r="C40" s="771">
        <f>IF(Select2=1,Food!$K42,"")</f>
        <v>0.39674733754258174</v>
      </c>
      <c r="D40" s="772">
        <f>IF(Select2=1,Paper!$K42,"")</f>
        <v>7.5069123828823733E-2</v>
      </c>
      <c r="E40" s="764">
        <f>IF(Select2=1,Nappies!$K42,"")</f>
        <v>0.1310363555975167</v>
      </c>
      <c r="F40" s="772">
        <f>IF(Select2=1,Garden!$K42,"")</f>
        <v>0</v>
      </c>
      <c r="G40" s="764">
        <f>IF(Select2=1,Wood!$K42,"")</f>
        <v>0</v>
      </c>
      <c r="H40" s="772">
        <f>IF(Select2=1,Textiles!$K42,"")</f>
        <v>1.7773549282458626E-2</v>
      </c>
      <c r="I40" s="773">
        <f>Sludge!K42</f>
        <v>0</v>
      </c>
      <c r="J40" s="773" t="str">
        <f>IF(Select2=2,MSW!$K42,"")</f>
        <v/>
      </c>
      <c r="K40" s="773">
        <f>Industry!$K42</f>
        <v>0</v>
      </c>
      <c r="L40" s="774">
        <f t="shared" si="3"/>
        <v>0.6206263662513809</v>
      </c>
      <c r="M40" s="775">
        <f>Recovery_OX!C35</f>
        <v>0</v>
      </c>
      <c r="N40" s="769"/>
      <c r="O40" s="776">
        <f>(L40-M40)*(1-Recovery_OX!F35)</f>
        <v>0.6206263662513809</v>
      </c>
      <c r="P40" s="640"/>
      <c r="Q40" s="650"/>
      <c r="S40" s="687">
        <f t="shared" si="2"/>
        <v>2023</v>
      </c>
      <c r="T40" s="688">
        <f>IF(Select2=1,Food!$W42,"")</f>
        <v>0.26544201887327057</v>
      </c>
      <c r="U40" s="689">
        <f>IF(Select2=1,Paper!$W42,"")</f>
        <v>0.15510149551409863</v>
      </c>
      <c r="V40" s="681">
        <f>IF(Select2=1,Nappies!$W42,"")</f>
        <v>0</v>
      </c>
      <c r="W40" s="689">
        <f>IF(Select2=1,Garden!$W42,"")</f>
        <v>0</v>
      </c>
      <c r="X40" s="681">
        <f>IF(Select2=1,Wood!$W42,"")</f>
        <v>8.6739561424755252E-2</v>
      </c>
      <c r="Y40" s="689">
        <f>IF(Select2=1,Textiles!$W42,"")</f>
        <v>1.9477862227351914E-2</v>
      </c>
      <c r="Z40" s="683">
        <f>Sludge!W42</f>
        <v>0</v>
      </c>
      <c r="AA40" s="683" t="str">
        <f>IF(Select2=2,MSW!$W42,"")</f>
        <v/>
      </c>
      <c r="AB40" s="690">
        <f>Industry!$W42</f>
        <v>0</v>
      </c>
      <c r="AC40" s="691">
        <f t="shared" si="0"/>
        <v>0.52676093803947643</v>
      </c>
      <c r="AD40" s="692">
        <f>Recovery_OX!R35</f>
        <v>0</v>
      </c>
      <c r="AE40" s="648"/>
      <c r="AF40" s="694">
        <f>(AC40-AD40)*(1-Recovery_OX!U35)</f>
        <v>0.52676093803947643</v>
      </c>
    </row>
    <row r="41" spans="2:32">
      <c r="B41" s="687">
        <f t="shared" si="1"/>
        <v>2024</v>
      </c>
      <c r="C41" s="771">
        <f>IF(Select2=1,Food!$K43,"")</f>
        <v>0.39824334801998174</v>
      </c>
      <c r="D41" s="772">
        <f>IF(Select2=1,Paper!$K43,"")</f>
        <v>7.6941184443453742E-2</v>
      </c>
      <c r="E41" s="764">
        <f>IF(Select2=1,Nappies!$K43,"")</f>
        <v>0.13245754244628338</v>
      </c>
      <c r="F41" s="772">
        <f>IF(Select2=1,Garden!$K43,"")</f>
        <v>0</v>
      </c>
      <c r="G41" s="764">
        <f>IF(Select2=1,Wood!$K43,"")</f>
        <v>0</v>
      </c>
      <c r="H41" s="772">
        <f>IF(Select2=1,Textiles!$K43,"")</f>
        <v>1.8216782930286293E-2</v>
      </c>
      <c r="I41" s="773">
        <f>Sludge!K43</f>
        <v>0</v>
      </c>
      <c r="J41" s="773" t="str">
        <f>IF(Select2=2,MSW!$K43,"")</f>
        <v/>
      </c>
      <c r="K41" s="773">
        <f>Industry!$K43</f>
        <v>0</v>
      </c>
      <c r="L41" s="774">
        <f t="shared" si="3"/>
        <v>0.62585885784000517</v>
      </c>
      <c r="M41" s="775">
        <f>Recovery_OX!C36</f>
        <v>0</v>
      </c>
      <c r="N41" s="769"/>
      <c r="O41" s="776">
        <f>(L41-M41)*(1-Recovery_OX!F36)</f>
        <v>0.62585885784000517</v>
      </c>
      <c r="P41" s="640"/>
      <c r="Q41" s="650"/>
      <c r="S41" s="687">
        <f t="shared" si="2"/>
        <v>2024</v>
      </c>
      <c r="T41" s="688">
        <f>IF(Select2=1,Food!$W43,"")</f>
        <v>0.26644291794378799</v>
      </c>
      <c r="U41" s="689">
        <f>IF(Select2=1,Paper!$W43,"")</f>
        <v>0.15896938934597882</v>
      </c>
      <c r="V41" s="681">
        <f>IF(Select2=1,Nappies!$W43,"")</f>
        <v>0</v>
      </c>
      <c r="W41" s="689">
        <f>IF(Select2=1,Garden!$W43,"")</f>
        <v>0</v>
      </c>
      <c r="X41" s="681">
        <f>IF(Select2=1,Wood!$W43,"")</f>
        <v>8.9780702415072758E-2</v>
      </c>
      <c r="Y41" s="689">
        <f>IF(Select2=1,Textiles!$W43,"")</f>
        <v>1.996359773182059E-2</v>
      </c>
      <c r="Z41" s="683">
        <f>Sludge!W43</f>
        <v>0</v>
      </c>
      <c r="AA41" s="683" t="str">
        <f>IF(Select2=2,MSW!$W43,"")</f>
        <v/>
      </c>
      <c r="AB41" s="690">
        <f>Industry!$W43</f>
        <v>0</v>
      </c>
      <c r="AC41" s="691">
        <f t="shared" si="0"/>
        <v>0.53515660743666016</v>
      </c>
      <c r="AD41" s="692">
        <f>Recovery_OX!R36</f>
        <v>0</v>
      </c>
      <c r="AE41" s="648"/>
      <c r="AF41" s="694">
        <f>(AC41-AD41)*(1-Recovery_OX!U36)</f>
        <v>0.53515660743666016</v>
      </c>
    </row>
    <row r="42" spans="2:32">
      <c r="B42" s="687">
        <f t="shared" si="1"/>
        <v>2025</v>
      </c>
      <c r="C42" s="771">
        <f>IF(Select2=1,Food!$K44,"")</f>
        <v>0.39934418350585582</v>
      </c>
      <c r="D42" s="772">
        <f>IF(Select2=1,Paper!$K44,"")</f>
        <v>7.8691829990396978E-2</v>
      </c>
      <c r="E42" s="764">
        <f>IF(Select2=1,Nappies!$K44,"")</f>
        <v>0.13367278047918682</v>
      </c>
      <c r="F42" s="772">
        <f>IF(Select2=1,Garden!$K44,"")</f>
        <v>0</v>
      </c>
      <c r="G42" s="764">
        <f>IF(Select2=1,Wood!$K44,"")</f>
        <v>0</v>
      </c>
      <c r="H42" s="772">
        <f>IF(Select2=1,Textiles!$K44,"")</f>
        <v>1.8631270049859747E-2</v>
      </c>
      <c r="I42" s="773">
        <f>Sludge!K44</f>
        <v>0</v>
      </c>
      <c r="J42" s="773" t="str">
        <f>IF(Select2=2,MSW!$K44,"")</f>
        <v/>
      </c>
      <c r="K42" s="773">
        <f>Industry!$K44</f>
        <v>0</v>
      </c>
      <c r="L42" s="774">
        <f t="shared" si="3"/>
        <v>0.63034006402529941</v>
      </c>
      <c r="M42" s="775">
        <f>Recovery_OX!C37</f>
        <v>0</v>
      </c>
      <c r="N42" s="769"/>
      <c r="O42" s="776">
        <f>(L42-M42)*(1-Recovery_OX!F37)</f>
        <v>0.63034006402529941</v>
      </c>
      <c r="P42" s="640"/>
      <c r="Q42" s="650"/>
      <c r="S42" s="687">
        <f t="shared" si="2"/>
        <v>2025</v>
      </c>
      <c r="T42" s="688">
        <f>IF(Select2=1,Food!$W44,"")</f>
        <v>0.26717942696645131</v>
      </c>
      <c r="U42" s="689">
        <f>IF(Select2=1,Paper!$W44,"")</f>
        <v>0.16258642559999376</v>
      </c>
      <c r="V42" s="681">
        <f>IF(Select2=1,Nappies!$W44,"")</f>
        <v>0</v>
      </c>
      <c r="W42" s="689">
        <f>IF(Select2=1,Garden!$W44,"")</f>
        <v>0</v>
      </c>
      <c r="X42" s="681">
        <f>IF(Select2=1,Wood!$W44,"")</f>
        <v>9.2721708726358071E-2</v>
      </c>
      <c r="Y42" s="689">
        <f>IF(Select2=1,Textiles!$W44,"")</f>
        <v>2.0417830191627115E-2</v>
      </c>
      <c r="Z42" s="683">
        <f>Sludge!W44</f>
        <v>0</v>
      </c>
      <c r="AA42" s="683" t="str">
        <f>IF(Select2=2,MSW!$W44,"")</f>
        <v/>
      </c>
      <c r="AB42" s="690">
        <f>Industry!$W44</f>
        <v>0</v>
      </c>
      <c r="AC42" s="691">
        <f t="shared" si="0"/>
        <v>0.54290539148443029</v>
      </c>
      <c r="AD42" s="692">
        <f>Recovery_OX!R37</f>
        <v>0</v>
      </c>
      <c r="AE42" s="648"/>
      <c r="AF42" s="694">
        <f>(AC42-AD42)*(1-Recovery_OX!U37)</f>
        <v>0.54290539148443029</v>
      </c>
    </row>
    <row r="43" spans="2:32">
      <c r="B43" s="687">
        <f t="shared" si="1"/>
        <v>2026</v>
      </c>
      <c r="C43" s="771">
        <f>IF(Select2=1,Food!$K45,"")</f>
        <v>0.40010052151023656</v>
      </c>
      <c r="D43" s="772">
        <f>IF(Select2=1,Paper!$K45,"")</f>
        <v>8.0325088672885625E-2</v>
      </c>
      <c r="E43" s="764">
        <f>IF(Select2=1,Nappies!$K45,"")</f>
        <v>0.13470108518984616</v>
      </c>
      <c r="F43" s="772">
        <f>IF(Select2=1,Garden!$K45,"")</f>
        <v>0</v>
      </c>
      <c r="G43" s="764">
        <f>IF(Select2=1,Wood!$K45,"")</f>
        <v>0</v>
      </c>
      <c r="H43" s="772">
        <f>IF(Select2=1,Textiles!$K45,"")</f>
        <v>1.9017964368424171E-2</v>
      </c>
      <c r="I43" s="773">
        <f>Sludge!K45</f>
        <v>0</v>
      </c>
      <c r="J43" s="773" t="str">
        <f>IF(Select2=2,MSW!$K45,"")</f>
        <v/>
      </c>
      <c r="K43" s="773">
        <f>Industry!$K45</f>
        <v>0</v>
      </c>
      <c r="L43" s="774">
        <f t="shared" si="3"/>
        <v>0.63414465974139256</v>
      </c>
      <c r="M43" s="775">
        <f>Recovery_OX!C38</f>
        <v>0</v>
      </c>
      <c r="N43" s="769"/>
      <c r="O43" s="776">
        <f>(L43-M43)*(1-Recovery_OX!F38)</f>
        <v>0.63414465974139256</v>
      </c>
      <c r="P43" s="640"/>
      <c r="Q43" s="650"/>
      <c r="S43" s="687">
        <f t="shared" si="2"/>
        <v>2026</v>
      </c>
      <c r="T43" s="688">
        <f>IF(Select2=1,Food!$W45,"")</f>
        <v>0.26768545150105039</v>
      </c>
      <c r="U43" s="689">
        <f>IF(Select2=1,Paper!$W45,"")</f>
        <v>0.16596092701009427</v>
      </c>
      <c r="V43" s="681">
        <f>IF(Select2=1,Nappies!$W45,"")</f>
        <v>0</v>
      </c>
      <c r="W43" s="689">
        <f>IF(Select2=1,Garden!$W45,"")</f>
        <v>0</v>
      </c>
      <c r="X43" s="681">
        <f>IF(Select2=1,Wood!$W45,"")</f>
        <v>9.5562399433448089E-2</v>
      </c>
      <c r="Y43" s="689">
        <f>IF(Select2=1,Textiles!$W45,"")</f>
        <v>2.0841604787314158E-2</v>
      </c>
      <c r="Z43" s="683">
        <f>Sludge!W45</f>
        <v>0</v>
      </c>
      <c r="AA43" s="683" t="str">
        <f>IF(Select2=2,MSW!$W45,"")</f>
        <v/>
      </c>
      <c r="AB43" s="690">
        <f>Industry!$W45</f>
        <v>0</v>
      </c>
      <c r="AC43" s="691">
        <f t="shared" si="0"/>
        <v>0.55005038273190687</v>
      </c>
      <c r="AD43" s="692">
        <f>Recovery_OX!R38</f>
        <v>0</v>
      </c>
      <c r="AE43" s="648"/>
      <c r="AF43" s="694">
        <f>(AC43-AD43)*(1-Recovery_OX!U38)</f>
        <v>0.55005038273190687</v>
      </c>
    </row>
    <row r="44" spans="2:32">
      <c r="B44" s="687">
        <f t="shared" si="1"/>
        <v>2027</v>
      </c>
      <c r="C44" s="771">
        <f>IF(Select2=1,Food!$K46,"")</f>
        <v>0.40055006579517177</v>
      </c>
      <c r="D44" s="772">
        <f>IF(Select2=1,Paper!$K46,"")</f>
        <v>8.1844912424590632E-2</v>
      </c>
      <c r="E44" s="764">
        <f>IF(Select2=1,Nappies!$K46,"")</f>
        <v>0.13555911752824126</v>
      </c>
      <c r="F44" s="772">
        <f>IF(Select2=1,Garden!$K46,"")</f>
        <v>0</v>
      </c>
      <c r="G44" s="764">
        <f>IF(Select2=1,Wood!$K46,"")</f>
        <v>0</v>
      </c>
      <c r="H44" s="772">
        <f>IF(Select2=1,Textiles!$K46,"")</f>
        <v>1.9377801555456962E-2</v>
      </c>
      <c r="I44" s="773">
        <f>Sludge!K46</f>
        <v>0</v>
      </c>
      <c r="J44" s="773" t="str">
        <f>IF(Select2=2,MSW!$K46,"")</f>
        <v/>
      </c>
      <c r="K44" s="773">
        <f>Industry!$K46</f>
        <v>0</v>
      </c>
      <c r="L44" s="774">
        <f t="shared" si="3"/>
        <v>0.63733189730346063</v>
      </c>
      <c r="M44" s="775">
        <f>Recovery_OX!C39</f>
        <v>0</v>
      </c>
      <c r="N44" s="769"/>
      <c r="O44" s="776">
        <f>(L44-M44)*(1-Recovery_OX!F39)</f>
        <v>0.63733189730346063</v>
      </c>
      <c r="P44" s="640"/>
      <c r="Q44" s="650"/>
      <c r="S44" s="687">
        <f t="shared" si="2"/>
        <v>2027</v>
      </c>
      <c r="T44" s="688">
        <f>IF(Select2=1,Food!$W46,"")</f>
        <v>0.26798621707973136</v>
      </c>
      <c r="U44" s="689">
        <f>IF(Select2=1,Paper!$W46,"")</f>
        <v>0.16910105872849304</v>
      </c>
      <c r="V44" s="681">
        <f>IF(Select2=1,Nappies!$W46,"")</f>
        <v>0</v>
      </c>
      <c r="W44" s="689">
        <f>IF(Select2=1,Garden!$W46,"")</f>
        <v>0</v>
      </c>
      <c r="X44" s="681">
        <f>IF(Select2=1,Wood!$W46,"")</f>
        <v>9.8302769856131372E-2</v>
      </c>
      <c r="Y44" s="689">
        <f>IF(Select2=1,Textiles!$W46,"")</f>
        <v>2.1235946910089818E-2</v>
      </c>
      <c r="Z44" s="683">
        <f>Sludge!W46</f>
        <v>0</v>
      </c>
      <c r="AA44" s="683" t="str">
        <f>IF(Select2=2,MSW!$W46,"")</f>
        <v/>
      </c>
      <c r="AB44" s="690">
        <f>Industry!$W46</f>
        <v>0</v>
      </c>
      <c r="AC44" s="691">
        <f t="shared" si="0"/>
        <v>0.55662599257444556</v>
      </c>
      <c r="AD44" s="692">
        <f>Recovery_OX!R39</f>
        <v>0</v>
      </c>
      <c r="AE44" s="648"/>
      <c r="AF44" s="694">
        <f>(AC44-AD44)*(1-Recovery_OX!U39)</f>
        <v>0.55662599257444556</v>
      </c>
    </row>
    <row r="45" spans="2:32">
      <c r="B45" s="687">
        <f t="shared" si="1"/>
        <v>2028</v>
      </c>
      <c r="C45" s="771">
        <f>IF(Select2=1,Food!$K47,"")</f>
        <v>0.40072169093022503</v>
      </c>
      <c r="D45" s="772">
        <f>IF(Select2=1,Paper!$K47,"")</f>
        <v>8.3255175101205892E-2</v>
      </c>
      <c r="E45" s="764">
        <f>IF(Select2=1,Nappies!$K47,"")</f>
        <v>0.13626153003672356</v>
      </c>
      <c r="F45" s="772">
        <f>IF(Select2=1,Garden!$K47,"")</f>
        <v>0</v>
      </c>
      <c r="G45" s="764">
        <f>IF(Select2=1,Wood!$K47,"")</f>
        <v>0</v>
      </c>
      <c r="H45" s="772">
        <f>IF(Select2=1,Textiles!$K47,"")</f>
        <v>1.9711698794502783E-2</v>
      </c>
      <c r="I45" s="773">
        <f>Sludge!K47</f>
        <v>0</v>
      </c>
      <c r="J45" s="773" t="str">
        <f>IF(Select2=2,MSW!$K47,"")</f>
        <v/>
      </c>
      <c r="K45" s="773">
        <f>Industry!$K47</f>
        <v>0</v>
      </c>
      <c r="L45" s="774">
        <f t="shared" si="3"/>
        <v>0.63995009486265719</v>
      </c>
      <c r="M45" s="775">
        <f>Recovery_OX!C40</f>
        <v>0</v>
      </c>
      <c r="N45" s="769"/>
      <c r="O45" s="776">
        <f>(L45-M45)*(1-Recovery_OX!F40)</f>
        <v>0.63995009486265719</v>
      </c>
      <c r="P45" s="640"/>
      <c r="Q45" s="650"/>
      <c r="S45" s="687">
        <f t="shared" si="2"/>
        <v>2028</v>
      </c>
      <c r="T45" s="688">
        <f>IF(Select2=1,Food!$W47,"")</f>
        <v>0.26810104210318358</v>
      </c>
      <c r="U45" s="689">
        <f>IF(Select2=1,Paper!$W47,"")</f>
        <v>0.17201482458926837</v>
      </c>
      <c r="V45" s="681">
        <f>IF(Select2=1,Nappies!$W47,"")</f>
        <v>0</v>
      </c>
      <c r="W45" s="689">
        <f>IF(Select2=1,Garden!$W47,"")</f>
        <v>0</v>
      </c>
      <c r="X45" s="681">
        <f>IF(Select2=1,Wood!$W47,"")</f>
        <v>0.10094297945757809</v>
      </c>
      <c r="Y45" s="689">
        <f>IF(Select2=1,Textiles!$W47,"")</f>
        <v>2.1601861692605785E-2</v>
      </c>
      <c r="Z45" s="683">
        <f>Sludge!W47</f>
        <v>0</v>
      </c>
      <c r="AA45" s="683" t="str">
        <f>IF(Select2=2,MSW!$W47,"")</f>
        <v/>
      </c>
      <c r="AB45" s="690">
        <f>Industry!$W47</f>
        <v>0</v>
      </c>
      <c r="AC45" s="691">
        <f t="shared" si="0"/>
        <v>0.56266070784263589</v>
      </c>
      <c r="AD45" s="692">
        <f>Recovery_OX!R40</f>
        <v>0</v>
      </c>
      <c r="AE45" s="648"/>
      <c r="AF45" s="694">
        <f>(AC45-AD45)*(1-Recovery_OX!U40)</f>
        <v>0.56266070784263589</v>
      </c>
    </row>
    <row r="46" spans="2:32">
      <c r="B46" s="687">
        <f t="shared" si="1"/>
        <v>2029</v>
      </c>
      <c r="C46" s="771">
        <f>IF(Select2=1,Food!$K48,"")</f>
        <v>0.40063822466939114</v>
      </c>
      <c r="D46" s="772">
        <f>IF(Select2=1,Paper!$K48,"")</f>
        <v>8.4559671014755533E-2</v>
      </c>
      <c r="E46" s="764">
        <f>IF(Select2=1,Nappies!$K48,"")</f>
        <v>0.13682125956798172</v>
      </c>
      <c r="F46" s="772">
        <f>IF(Select2=1,Garden!$K48,"")</f>
        <v>0</v>
      </c>
      <c r="G46" s="764">
        <f>IF(Select2=1,Wood!$K48,"")</f>
        <v>0</v>
      </c>
      <c r="H46" s="772">
        <f>IF(Select2=1,Textiles!$K48,"")</f>
        <v>2.0020554436152596E-2</v>
      </c>
      <c r="I46" s="773">
        <f>Sludge!K48</f>
        <v>0</v>
      </c>
      <c r="J46" s="773" t="str">
        <f>IF(Select2=2,MSW!$K48,"")</f>
        <v/>
      </c>
      <c r="K46" s="773">
        <f>Industry!$K48</f>
        <v>0</v>
      </c>
      <c r="L46" s="774">
        <f t="shared" si="3"/>
        <v>0.64203970968828095</v>
      </c>
      <c r="M46" s="775">
        <f>Recovery_OX!C41</f>
        <v>0</v>
      </c>
      <c r="N46" s="769"/>
      <c r="O46" s="776">
        <f>(L46-M46)*(1-Recovery_OX!F41)</f>
        <v>0.64203970968828095</v>
      </c>
      <c r="P46" s="640"/>
      <c r="Q46" s="650"/>
      <c r="S46" s="687">
        <f t="shared" si="2"/>
        <v>2029</v>
      </c>
      <c r="T46" s="688">
        <f>IF(Select2=1,Food!$W48,"")</f>
        <v>0.26804519937738036</v>
      </c>
      <c r="U46" s="689">
        <f>IF(Select2=1,Paper!$W48,"")</f>
        <v>0.17471006408007339</v>
      </c>
      <c r="V46" s="681">
        <f>IF(Select2=1,Nappies!$W48,"")</f>
        <v>0</v>
      </c>
      <c r="W46" s="689">
        <f>IF(Select2=1,Garden!$W48,"")</f>
        <v>0</v>
      </c>
      <c r="X46" s="681">
        <f>IF(Select2=1,Wood!$W48,"")</f>
        <v>0.10348334035018077</v>
      </c>
      <c r="Y46" s="689">
        <f>IF(Select2=1,Textiles!$W48,"")</f>
        <v>2.1940333628660373E-2</v>
      </c>
      <c r="Z46" s="683">
        <f>Sludge!W48</f>
        <v>0</v>
      </c>
      <c r="AA46" s="683" t="str">
        <f>IF(Select2=2,MSW!$W48,"")</f>
        <v/>
      </c>
      <c r="AB46" s="690">
        <f>Industry!$W48</f>
        <v>0</v>
      </c>
      <c r="AC46" s="691">
        <f t="shared" si="0"/>
        <v>0.56817893743629488</v>
      </c>
      <c r="AD46" s="692">
        <f>Recovery_OX!R41</f>
        <v>0</v>
      </c>
      <c r="AE46" s="648"/>
      <c r="AF46" s="694">
        <f>(AC46-AD46)*(1-Recovery_OX!U41)</f>
        <v>0.56817893743629488</v>
      </c>
    </row>
    <row r="47" spans="2:32">
      <c r="B47" s="687">
        <f t="shared" si="1"/>
        <v>2030</v>
      </c>
      <c r="C47" s="771">
        <f>IF(Select2=1,Food!$K49,"")</f>
        <v>0.40031831710768589</v>
      </c>
      <c r="D47" s="772">
        <f>IF(Select2=1,Paper!$K49,"")</f>
        <v>8.576211378090505E-2</v>
      </c>
      <c r="E47" s="764">
        <f>IF(Select2=1,Nappies!$K49,"")</f>
        <v>0.13724977491543067</v>
      </c>
      <c r="F47" s="772">
        <f>IF(Select2=1,Garden!$K49,"")</f>
        <v>0</v>
      </c>
      <c r="G47" s="764">
        <f>IF(Select2=1,Wood!$K49,"")</f>
        <v>0</v>
      </c>
      <c r="H47" s="772">
        <f>IF(Select2=1,Textiles!$K49,"")</f>
        <v>2.0305247725130194E-2</v>
      </c>
      <c r="I47" s="773">
        <f>Sludge!K49</f>
        <v>0</v>
      </c>
      <c r="J47" s="773" t="str">
        <f>IF(Select2=2,MSW!$K49,"")</f>
        <v/>
      </c>
      <c r="K47" s="773">
        <f>Industry!$K49</f>
        <v>0</v>
      </c>
      <c r="L47" s="774">
        <f t="shared" si="3"/>
        <v>0.64363545352915175</v>
      </c>
      <c r="M47" s="775">
        <f>Recovery_OX!C42</f>
        <v>0</v>
      </c>
      <c r="N47" s="769"/>
      <c r="O47" s="776">
        <f>(L47-M47)*(1-Recovery_OX!F42)</f>
        <v>0.64363545352915175</v>
      </c>
      <c r="P47" s="640"/>
      <c r="Q47" s="650"/>
      <c r="S47" s="687">
        <f t="shared" si="2"/>
        <v>2030</v>
      </c>
      <c r="T47" s="688">
        <f>IF(Select2=1,Food!$W49,"")</f>
        <v>0.26783116666437506</v>
      </c>
      <c r="U47" s="689">
        <f>IF(Select2=1,Paper!$W49,"")</f>
        <v>0.17719444996054759</v>
      </c>
      <c r="V47" s="681">
        <f>IF(Select2=1,Nappies!$W49,"")</f>
        <v>0</v>
      </c>
      <c r="W47" s="689">
        <f>IF(Select2=1,Garden!$W49,"")</f>
        <v>0</v>
      </c>
      <c r="X47" s="681">
        <f>IF(Select2=1,Wood!$W49,"")</f>
        <v>0.10592430638223496</v>
      </c>
      <c r="Y47" s="689">
        <f>IF(Select2=1,Textiles!$W49,"")</f>
        <v>2.2252326274115275E-2</v>
      </c>
      <c r="Z47" s="683">
        <f>Sludge!W49</f>
        <v>0</v>
      </c>
      <c r="AA47" s="683" t="str">
        <f>IF(Select2=2,MSW!$W49,"")</f>
        <v/>
      </c>
      <c r="AB47" s="690">
        <f>Industry!$W49</f>
        <v>0</v>
      </c>
      <c r="AC47" s="691">
        <f t="shared" si="0"/>
        <v>0.57320224928127295</v>
      </c>
      <c r="AD47" s="692">
        <f>Recovery_OX!R42</f>
        <v>0</v>
      </c>
      <c r="AE47" s="648"/>
      <c r="AF47" s="694">
        <f>(AC47-AD47)*(1-Recovery_OX!U42)</f>
        <v>0.57320224928127295</v>
      </c>
    </row>
    <row r="48" spans="2:32">
      <c r="B48" s="687">
        <f t="shared" si="1"/>
        <v>2031</v>
      </c>
      <c r="C48" s="688">
        <f>IF(Select2=1,Food!$K50,"")</f>
        <v>0.39978333236874708</v>
      </c>
      <c r="D48" s="689">
        <f>IF(Select2=1,Paper!$K50,"")</f>
        <v>8.6866431350223053E-2</v>
      </c>
      <c r="E48" s="681">
        <f>IF(Select2=1,Nappies!$K50,"")</f>
        <v>0.13755821944914373</v>
      </c>
      <c r="F48" s="689">
        <f>IF(Select2=1,Garden!$K50,"")</f>
        <v>0</v>
      </c>
      <c r="G48" s="681">
        <f>IF(Select2=1,Wood!$K50,"")</f>
        <v>0</v>
      </c>
      <c r="H48" s="689">
        <f>IF(Select2=1,Textiles!$K50,"")</f>
        <v>2.0566708652615031E-2</v>
      </c>
      <c r="I48" s="690">
        <f>Sludge!K50</f>
        <v>0</v>
      </c>
      <c r="J48" s="690" t="str">
        <f>IF(Select2=2,MSW!$K50,"")</f>
        <v/>
      </c>
      <c r="K48" s="690">
        <f>Industry!$K50</f>
        <v>0</v>
      </c>
      <c r="L48" s="691">
        <f t="shared" si="3"/>
        <v>0.64477469182072888</v>
      </c>
      <c r="M48" s="692">
        <f>Recovery_OX!C43</f>
        <v>0</v>
      </c>
      <c r="N48" s="648"/>
      <c r="O48" s="693">
        <f>(L48-M48)*(1-Recovery_OX!F43)</f>
        <v>0.64477469182072888</v>
      </c>
      <c r="P48" s="640"/>
      <c r="Q48" s="650"/>
      <c r="S48" s="687">
        <f t="shared" si="2"/>
        <v>2031</v>
      </c>
      <c r="T48" s="688">
        <f>IF(Select2=1,Food!$W50,"")</f>
        <v>0.26747323753484414</v>
      </c>
      <c r="U48" s="689">
        <f>IF(Select2=1,Paper!$W50,"")</f>
        <v>0.17947609783103935</v>
      </c>
      <c r="V48" s="681">
        <f>IF(Select2=1,Nappies!$W50,"")</f>
        <v>0</v>
      </c>
      <c r="W48" s="689">
        <f>IF(Select2=1,Garden!$W50,"")</f>
        <v>0</v>
      </c>
      <c r="X48" s="681">
        <f>IF(Select2=1,Wood!$W50,"")</f>
        <v>0.10826671937896906</v>
      </c>
      <c r="Y48" s="689">
        <f>IF(Select2=1,Textiles!$W50,"")</f>
        <v>2.2538858797386332E-2</v>
      </c>
      <c r="Z48" s="683">
        <f>Sludge!W50</f>
        <v>0</v>
      </c>
      <c r="AA48" s="683" t="str">
        <f>IF(Select2=2,MSW!$W50,"")</f>
        <v/>
      </c>
      <c r="AB48" s="690">
        <f>Industry!$W50</f>
        <v>0</v>
      </c>
      <c r="AC48" s="691">
        <f t="shared" si="0"/>
        <v>0.57775491354223896</v>
      </c>
      <c r="AD48" s="692">
        <f>Recovery_OX!R43</f>
        <v>0</v>
      </c>
      <c r="AE48" s="648"/>
      <c r="AF48" s="694">
        <f>(AC48-AD48)*(1-Recovery_OX!U43)</f>
        <v>0.57775491354223896</v>
      </c>
    </row>
    <row r="49" spans="2:32">
      <c r="B49" s="687">
        <f t="shared" si="1"/>
        <v>2032</v>
      </c>
      <c r="C49" s="688">
        <f>IF(Select2=1,Food!$K51,"")</f>
        <v>0.26798278175769985</v>
      </c>
      <c r="D49" s="689">
        <f>IF(Select2=1,Paper!$K51,"")</f>
        <v>8.0993723748232299E-2</v>
      </c>
      <c r="E49" s="681">
        <f>IF(Select2=1,Nappies!$K51,"")</f>
        <v>0.11605302998288697</v>
      </c>
      <c r="F49" s="689">
        <f>IF(Select2=1,Garden!$K51,"")</f>
        <v>0</v>
      </c>
      <c r="G49" s="681">
        <f>IF(Select2=1,Wood!$K51,"")</f>
        <v>0</v>
      </c>
      <c r="H49" s="689">
        <f>IF(Select2=1,Textiles!$K51,"")</f>
        <v>1.9176272043504448E-2</v>
      </c>
      <c r="I49" s="690">
        <f>Sludge!K51</f>
        <v>0</v>
      </c>
      <c r="J49" s="690" t="str">
        <f>IF(Select2=2,MSW!$K51,"")</f>
        <v/>
      </c>
      <c r="K49" s="690">
        <f>Industry!$K51</f>
        <v>0</v>
      </c>
      <c r="L49" s="691">
        <f t="shared" si="3"/>
        <v>0.48420580753232362</v>
      </c>
      <c r="M49" s="692">
        <f>Recovery_OX!C44</f>
        <v>0</v>
      </c>
      <c r="N49" s="648"/>
      <c r="O49" s="693">
        <f>(L49-M49)*(1-Recovery_OX!F44)</f>
        <v>0.48420580753232362</v>
      </c>
      <c r="P49" s="640"/>
      <c r="Q49" s="650"/>
      <c r="S49" s="687">
        <f t="shared" si="2"/>
        <v>2032</v>
      </c>
      <c r="T49" s="688">
        <f>IF(Select2=1,Food!$W51,"")</f>
        <v>0.17929267289765821</v>
      </c>
      <c r="U49" s="689">
        <f>IF(Select2=1,Paper!$W51,"")</f>
        <v>0.16734240443849646</v>
      </c>
      <c r="V49" s="681">
        <f>IF(Select2=1,Nappies!$W51,"")</f>
        <v>0</v>
      </c>
      <c r="W49" s="689">
        <f>IF(Select2=1,Garden!$W51,"")</f>
        <v>0</v>
      </c>
      <c r="X49" s="681">
        <f>IF(Select2=1,Wood!$W51,"")</f>
        <v>0.10454293063277055</v>
      </c>
      <c r="Y49" s="689">
        <f>IF(Select2=1,Textiles!$W51,"")</f>
        <v>2.1015092650415824E-2</v>
      </c>
      <c r="Z49" s="683">
        <f>Sludge!W51</f>
        <v>0</v>
      </c>
      <c r="AA49" s="683" t="str">
        <f>IF(Select2=2,MSW!$W51,"")</f>
        <v/>
      </c>
      <c r="AB49" s="690">
        <f>Industry!$W51</f>
        <v>0</v>
      </c>
      <c r="AC49" s="691">
        <f t="shared" ref="AC49:AC80" si="4">SUM(T49:AA49)</f>
        <v>0.47219310061934106</v>
      </c>
      <c r="AD49" s="692">
        <f>Recovery_OX!R44</f>
        <v>0</v>
      </c>
      <c r="AE49" s="648"/>
      <c r="AF49" s="694">
        <f>(AC49-AD49)*(1-Recovery_OX!U44)</f>
        <v>0.47219310061934106</v>
      </c>
    </row>
    <row r="50" spans="2:32">
      <c r="B50" s="687">
        <f t="shared" si="1"/>
        <v>2033</v>
      </c>
      <c r="C50" s="688">
        <f>IF(Select2=1,Food!$K52,"")</f>
        <v>0.17963423060458006</v>
      </c>
      <c r="D50" s="689">
        <f>IF(Select2=1,Paper!$K52,"")</f>
        <v>7.5518047474021438E-2</v>
      </c>
      <c r="E50" s="681">
        <f>IF(Select2=1,Nappies!$K52,"")</f>
        <v>9.7909858255966944E-2</v>
      </c>
      <c r="F50" s="689">
        <f>IF(Select2=1,Garden!$K52,"")</f>
        <v>0</v>
      </c>
      <c r="G50" s="681">
        <f>IF(Select2=1,Wood!$K52,"")</f>
        <v>0</v>
      </c>
      <c r="H50" s="689">
        <f>IF(Select2=1,Textiles!$K52,"")</f>
        <v>1.7879837542198757E-2</v>
      </c>
      <c r="I50" s="690">
        <f>Sludge!K52</f>
        <v>0</v>
      </c>
      <c r="J50" s="690" t="str">
        <f>IF(Select2=2,MSW!$K52,"")</f>
        <v/>
      </c>
      <c r="K50" s="690">
        <f>Industry!$K52</f>
        <v>0</v>
      </c>
      <c r="L50" s="691">
        <f t="shared" si="3"/>
        <v>0.37094197387676719</v>
      </c>
      <c r="M50" s="692">
        <f>Recovery_OX!C45</f>
        <v>0</v>
      </c>
      <c r="N50" s="648"/>
      <c r="O50" s="693">
        <f>(L50-M50)*(1-Recovery_OX!F45)</f>
        <v>0.37094197387676719</v>
      </c>
      <c r="P50" s="640"/>
      <c r="Q50" s="650"/>
      <c r="S50" s="687">
        <f t="shared" si="2"/>
        <v>2033</v>
      </c>
      <c r="T50" s="688">
        <f>IF(Select2=1,Food!$W52,"")</f>
        <v>0.12018347275061109</v>
      </c>
      <c r="U50" s="689">
        <f>IF(Select2=1,Paper!$W52,"")</f>
        <v>0.15602902370665581</v>
      </c>
      <c r="V50" s="681">
        <f>IF(Select2=1,Nappies!$W52,"")</f>
        <v>0</v>
      </c>
      <c r="W50" s="689">
        <f>IF(Select2=1,Garden!$W52,"")</f>
        <v>0</v>
      </c>
      <c r="X50" s="681">
        <f>IF(Select2=1,Wood!$W52,"")</f>
        <v>0.10094722005044229</v>
      </c>
      <c r="Y50" s="689">
        <f>IF(Select2=1,Textiles!$W52,"")</f>
        <v>1.9594342511998632E-2</v>
      </c>
      <c r="Z50" s="683">
        <f>Sludge!W52</f>
        <v>0</v>
      </c>
      <c r="AA50" s="683" t="str">
        <f>IF(Select2=2,MSW!$W52,"")</f>
        <v/>
      </c>
      <c r="AB50" s="690">
        <f>Industry!$W52</f>
        <v>0</v>
      </c>
      <c r="AC50" s="691">
        <f t="shared" si="4"/>
        <v>0.39675405901970784</v>
      </c>
      <c r="AD50" s="692">
        <f>Recovery_OX!R45</f>
        <v>0</v>
      </c>
      <c r="AE50" s="648"/>
      <c r="AF50" s="694">
        <f>(AC50-AD50)*(1-Recovery_OX!U45)</f>
        <v>0.39675405901970784</v>
      </c>
    </row>
    <row r="51" spans="2:32">
      <c r="B51" s="687">
        <f t="shared" si="1"/>
        <v>2034</v>
      </c>
      <c r="C51" s="688">
        <f>IF(Select2=1,Food!$K53,"")</f>
        <v>0.12041242572843876</v>
      </c>
      <c r="D51" s="689">
        <f>IF(Select2=1,Paper!$K53,"")</f>
        <v>7.0412560756141579E-2</v>
      </c>
      <c r="E51" s="681">
        <f>IF(Select2=1,Nappies!$K53,"")</f>
        <v>8.2603102608498277E-2</v>
      </c>
      <c r="F51" s="689">
        <f>IF(Select2=1,Garden!$K53,"")</f>
        <v>0</v>
      </c>
      <c r="G51" s="681">
        <f>IF(Select2=1,Wood!$K53,"")</f>
        <v>0</v>
      </c>
      <c r="H51" s="689">
        <f>IF(Select2=1,Textiles!$K53,"")</f>
        <v>1.6671050025268482E-2</v>
      </c>
      <c r="I51" s="690">
        <f>Sludge!K53</f>
        <v>0</v>
      </c>
      <c r="J51" s="690" t="str">
        <f>IF(Select2=2,MSW!$K53,"")</f>
        <v/>
      </c>
      <c r="K51" s="690">
        <f>Industry!$K53</f>
        <v>0</v>
      </c>
      <c r="L51" s="691">
        <f t="shared" si="3"/>
        <v>0.29009913911834712</v>
      </c>
      <c r="M51" s="692">
        <f>Recovery_OX!C46</f>
        <v>0</v>
      </c>
      <c r="N51" s="648"/>
      <c r="O51" s="693">
        <f>(L51-M51)*(1-Recovery_OX!F46)</f>
        <v>0.29009913911834712</v>
      </c>
      <c r="P51" s="640"/>
      <c r="Q51" s="650"/>
      <c r="S51" s="687">
        <f t="shared" si="2"/>
        <v>2034</v>
      </c>
      <c r="T51" s="688">
        <f>IF(Select2=1,Food!$W53,"")</f>
        <v>8.0561390986912618E-2</v>
      </c>
      <c r="U51" s="689">
        <f>IF(Select2=1,Paper!$W53,"")</f>
        <v>0.14548049743004457</v>
      </c>
      <c r="V51" s="681">
        <f>IF(Select2=1,Nappies!$W53,"")</f>
        <v>0</v>
      </c>
      <c r="W51" s="689">
        <f>IF(Select2=1,Garden!$W53,"")</f>
        <v>0</v>
      </c>
      <c r="X51" s="681">
        <f>IF(Select2=1,Wood!$W53,"")</f>
        <v>9.7475182436851507E-2</v>
      </c>
      <c r="Y51" s="689">
        <f>IF(Select2=1,Textiles!$W53,"")</f>
        <v>1.826964386330792E-2</v>
      </c>
      <c r="Z51" s="683">
        <f>Sludge!W53</f>
        <v>0</v>
      </c>
      <c r="AA51" s="683" t="str">
        <f>IF(Select2=2,MSW!$W53,"")</f>
        <v/>
      </c>
      <c r="AB51" s="690">
        <f>Industry!$W53</f>
        <v>0</v>
      </c>
      <c r="AC51" s="691">
        <f t="shared" si="4"/>
        <v>0.34178671471711664</v>
      </c>
      <c r="AD51" s="692">
        <f>Recovery_OX!R46</f>
        <v>0</v>
      </c>
      <c r="AE51" s="648"/>
      <c r="AF51" s="694">
        <f>(AC51-AD51)*(1-Recovery_OX!U46)</f>
        <v>0.34178671471711664</v>
      </c>
    </row>
    <row r="52" spans="2:32">
      <c r="B52" s="687">
        <f t="shared" si="1"/>
        <v>2035</v>
      </c>
      <c r="C52" s="688">
        <f>IF(Select2=1,Food!$K54,"")</f>
        <v>8.0714862757550063E-2</v>
      </c>
      <c r="D52" s="689">
        <f>IF(Select2=1,Paper!$K54,"")</f>
        <v>6.5652236492778515E-2</v>
      </c>
      <c r="E52" s="681">
        <f>IF(Select2=1,Nappies!$K54,"")</f>
        <v>6.9689331412490965E-2</v>
      </c>
      <c r="F52" s="689">
        <f>IF(Select2=1,Garden!$K54,"")</f>
        <v>0</v>
      </c>
      <c r="G52" s="681">
        <f>IF(Select2=1,Wood!$K54,"")</f>
        <v>0</v>
      </c>
      <c r="H52" s="689">
        <f>IF(Select2=1,Textiles!$K54,"")</f>
        <v>1.5543984014903235E-2</v>
      </c>
      <c r="I52" s="690">
        <f>Sludge!K54</f>
        <v>0</v>
      </c>
      <c r="J52" s="690" t="str">
        <f>IF(Select2=2,MSW!$K54,"")</f>
        <v/>
      </c>
      <c r="K52" s="690">
        <f>Industry!$K54</f>
        <v>0</v>
      </c>
      <c r="L52" s="691">
        <f t="shared" si="3"/>
        <v>0.23160041467772277</v>
      </c>
      <c r="M52" s="692">
        <f>Recovery_OX!C47</f>
        <v>0</v>
      </c>
      <c r="N52" s="648"/>
      <c r="O52" s="693">
        <f>(L52-M52)*(1-Recovery_OX!F47)</f>
        <v>0.23160041467772277</v>
      </c>
      <c r="P52" s="640"/>
      <c r="Q52" s="650"/>
      <c r="S52" s="687">
        <f t="shared" si="2"/>
        <v>2035</v>
      </c>
      <c r="T52" s="688">
        <f>IF(Select2=1,Food!$W54,"")</f>
        <v>5.4001915315042406E-2</v>
      </c>
      <c r="U52" s="689">
        <f>IF(Select2=1,Paper!$W54,"")</f>
        <v>0.13564511672061674</v>
      </c>
      <c r="V52" s="681">
        <f>IF(Select2=1,Nappies!$W54,"")</f>
        <v>0</v>
      </c>
      <c r="W52" s="689">
        <f>IF(Select2=1,Garden!$W54,"")</f>
        <v>0</v>
      </c>
      <c r="X52" s="681">
        <f>IF(Select2=1,Wood!$W54,"")</f>
        <v>9.4122564111718238E-2</v>
      </c>
      <c r="Y52" s="689">
        <f>IF(Select2=1,Textiles!$W54,"")</f>
        <v>1.7034503030030939E-2</v>
      </c>
      <c r="Z52" s="683">
        <f>Sludge!W54</f>
        <v>0</v>
      </c>
      <c r="AA52" s="683" t="str">
        <f>IF(Select2=2,MSW!$W54,"")</f>
        <v/>
      </c>
      <c r="AB52" s="690">
        <f>Industry!$W54</f>
        <v>0</v>
      </c>
      <c r="AC52" s="691">
        <f t="shared" si="4"/>
        <v>0.30080409917740836</v>
      </c>
      <c r="AD52" s="692">
        <f>Recovery_OX!R47</f>
        <v>0</v>
      </c>
      <c r="AE52" s="648"/>
      <c r="AF52" s="694">
        <f>(AC52-AD52)*(1-Recovery_OX!U47)</f>
        <v>0.30080409917740836</v>
      </c>
    </row>
    <row r="53" spans="2:32">
      <c r="B53" s="687">
        <f t="shared" si="1"/>
        <v>2036</v>
      </c>
      <c r="C53" s="688">
        <f>IF(Select2=1,Food!$K55,"")</f>
        <v>5.4104790519401272E-2</v>
      </c>
      <c r="D53" s="689">
        <f>IF(Select2=1,Paper!$K55,"")</f>
        <v>6.1213739568870447E-2</v>
      </c>
      <c r="E53" s="681">
        <f>IF(Select2=1,Nappies!$K55,"")</f>
        <v>5.8794437004843797E-2</v>
      </c>
      <c r="F53" s="689">
        <f>IF(Select2=1,Garden!$K55,"")</f>
        <v>0</v>
      </c>
      <c r="G53" s="681">
        <f>IF(Select2=1,Wood!$K55,"")</f>
        <v>0</v>
      </c>
      <c r="H53" s="689">
        <f>IF(Select2=1,Textiles!$K55,"")</f>
        <v>1.4493114632212626E-2</v>
      </c>
      <c r="I53" s="690">
        <f>Sludge!K55</f>
        <v>0</v>
      </c>
      <c r="J53" s="690" t="str">
        <f>IF(Select2=2,MSW!$K55,"")</f>
        <v/>
      </c>
      <c r="K53" s="690">
        <f>Industry!$K55</f>
        <v>0</v>
      </c>
      <c r="L53" s="691">
        <f t="shared" si="3"/>
        <v>0.18860608172532814</v>
      </c>
      <c r="M53" s="692">
        <f>Recovery_OX!C48</f>
        <v>0</v>
      </c>
      <c r="N53" s="648"/>
      <c r="O53" s="693">
        <f>(L53-M53)*(1-Recovery_OX!F48)</f>
        <v>0.18860608172532814</v>
      </c>
      <c r="P53" s="640"/>
      <c r="Q53" s="650"/>
      <c r="S53" s="687">
        <f t="shared" si="2"/>
        <v>2036</v>
      </c>
      <c r="T53" s="688">
        <f>IF(Select2=1,Food!$W55,"")</f>
        <v>3.6198566359991927E-2</v>
      </c>
      <c r="U53" s="689">
        <f>IF(Select2=1,Paper!$W55,"")</f>
        <v>0.12647466853072409</v>
      </c>
      <c r="V53" s="681">
        <f>IF(Select2=1,Nappies!$W55,"")</f>
        <v>0</v>
      </c>
      <c r="W53" s="689">
        <f>IF(Select2=1,Garden!$W55,"")</f>
        <v>0</v>
      </c>
      <c r="X53" s="681">
        <f>IF(Select2=1,Wood!$W55,"")</f>
        <v>9.0885257698325186E-2</v>
      </c>
      <c r="Y53" s="689">
        <f>IF(Select2=1,Textiles!$W55,"")</f>
        <v>1.5882865350369996E-2</v>
      </c>
      <c r="Z53" s="683">
        <f>Sludge!W55</f>
        <v>0</v>
      </c>
      <c r="AA53" s="683" t="str">
        <f>IF(Select2=2,MSW!$W55,"")</f>
        <v/>
      </c>
      <c r="AB53" s="690">
        <f>Industry!$W55</f>
        <v>0</v>
      </c>
      <c r="AC53" s="691">
        <f t="shared" si="4"/>
        <v>0.26944135793941115</v>
      </c>
      <c r="AD53" s="692">
        <f>Recovery_OX!R48</f>
        <v>0</v>
      </c>
      <c r="AE53" s="648"/>
      <c r="AF53" s="694">
        <f>(AC53-AD53)*(1-Recovery_OX!U48)</f>
        <v>0.26944135793941115</v>
      </c>
    </row>
    <row r="54" spans="2:32">
      <c r="B54" s="687">
        <f t="shared" si="1"/>
        <v>2037</v>
      </c>
      <c r="C54" s="688">
        <f>IF(Select2=1,Food!$K56,"")</f>
        <v>3.626752567171368E-2</v>
      </c>
      <c r="D54" s="689">
        <f>IF(Select2=1,Paper!$K56,"")</f>
        <v>5.7075312467347018E-2</v>
      </c>
      <c r="E54" s="681">
        <f>IF(Select2=1,Nappies!$K56,"")</f>
        <v>4.9602797912579169E-2</v>
      </c>
      <c r="F54" s="689">
        <f>IF(Select2=1,Garden!$K56,"")</f>
        <v>0</v>
      </c>
      <c r="G54" s="681">
        <f>IF(Select2=1,Wood!$K56,"")</f>
        <v>0</v>
      </c>
      <c r="H54" s="689">
        <f>IF(Select2=1,Textiles!$K56,"")</f>
        <v>1.3513290514263521E-2</v>
      </c>
      <c r="I54" s="690">
        <f>Sludge!K56</f>
        <v>0</v>
      </c>
      <c r="J54" s="690" t="str">
        <f>IF(Select2=2,MSW!$K56,"")</f>
        <v/>
      </c>
      <c r="K54" s="690">
        <f>Industry!$K56</f>
        <v>0</v>
      </c>
      <c r="L54" s="691">
        <f t="shared" si="3"/>
        <v>0.15645892656590338</v>
      </c>
      <c r="M54" s="692">
        <f>Recovery_OX!C49</f>
        <v>0</v>
      </c>
      <c r="N54" s="648"/>
      <c r="O54" s="693">
        <f>(L54-M54)*(1-Recovery_OX!F49)</f>
        <v>0.15645892656590338</v>
      </c>
      <c r="P54" s="640"/>
      <c r="Q54" s="650"/>
      <c r="S54" s="687">
        <f t="shared" si="2"/>
        <v>2037</v>
      </c>
      <c r="T54" s="688">
        <f>IF(Select2=1,Food!$W56,"")</f>
        <v>2.4264624668853933E-2</v>
      </c>
      <c r="U54" s="689">
        <f>IF(Select2=1,Paper!$W56,"")</f>
        <v>0.11792419931270044</v>
      </c>
      <c r="V54" s="681">
        <f>IF(Select2=1,Nappies!$W56,"")</f>
        <v>0</v>
      </c>
      <c r="W54" s="689">
        <f>IF(Select2=1,Garden!$W56,"")</f>
        <v>0</v>
      </c>
      <c r="X54" s="681">
        <f>IF(Select2=1,Wood!$W56,"")</f>
        <v>8.7759297091467472E-2</v>
      </c>
      <c r="Y54" s="689">
        <f>IF(Select2=1,Textiles!$W56,"")</f>
        <v>1.4809085495083309E-2</v>
      </c>
      <c r="Z54" s="683">
        <f>Sludge!W56</f>
        <v>0</v>
      </c>
      <c r="AA54" s="683" t="str">
        <f>IF(Select2=2,MSW!$W56,"")</f>
        <v/>
      </c>
      <c r="AB54" s="690">
        <f>Industry!$W56</f>
        <v>0</v>
      </c>
      <c r="AC54" s="691">
        <f t="shared" si="4"/>
        <v>0.24475720656810518</v>
      </c>
      <c r="AD54" s="692">
        <f>Recovery_OX!R49</f>
        <v>0</v>
      </c>
      <c r="AE54" s="648"/>
      <c r="AF54" s="694">
        <f>(AC54-AD54)*(1-Recovery_OX!U49)</f>
        <v>0.24475720656810518</v>
      </c>
    </row>
    <row r="55" spans="2:32">
      <c r="B55" s="687">
        <f t="shared" si="1"/>
        <v>2038</v>
      </c>
      <c r="C55" s="688">
        <f>IF(Select2=1,Food!$K57,"")</f>
        <v>2.4310849477861846E-2</v>
      </c>
      <c r="D55" s="689">
        <f>IF(Select2=1,Paper!$K57,"")</f>
        <v>5.3216668613755277E-2</v>
      </c>
      <c r="E55" s="681">
        <f>IF(Select2=1,Nappies!$K57,"")</f>
        <v>4.1848135403583592E-2</v>
      </c>
      <c r="F55" s="689">
        <f>IF(Select2=1,Garden!$K57,"")</f>
        <v>0</v>
      </c>
      <c r="G55" s="681">
        <f>IF(Select2=1,Wood!$K57,"")</f>
        <v>0</v>
      </c>
      <c r="H55" s="689">
        <f>IF(Select2=1,Textiles!$K57,"")</f>
        <v>1.2599708562092981E-2</v>
      </c>
      <c r="I55" s="690">
        <f>Sludge!K57</f>
        <v>0</v>
      </c>
      <c r="J55" s="690" t="str">
        <f>IF(Select2=2,MSW!$K57,"")</f>
        <v/>
      </c>
      <c r="K55" s="690">
        <f>Industry!$K57</f>
        <v>0</v>
      </c>
      <c r="L55" s="691">
        <f t="shared" si="3"/>
        <v>0.13197536205729368</v>
      </c>
      <c r="M55" s="692">
        <f>Recovery_OX!C50</f>
        <v>0</v>
      </c>
      <c r="N55" s="648"/>
      <c r="O55" s="693">
        <f>(L55-M55)*(1-Recovery_OX!F50)</f>
        <v>0.13197536205729368</v>
      </c>
      <c r="P55" s="640"/>
      <c r="Q55" s="650"/>
      <c r="S55" s="687">
        <f t="shared" si="2"/>
        <v>2038</v>
      </c>
      <c r="T55" s="688">
        <f>IF(Select2=1,Food!$W57,"")</f>
        <v>1.626506432506368E-2</v>
      </c>
      <c r="U55" s="689">
        <f>IF(Select2=1,Paper!$W57,"")</f>
        <v>0.10995179465651918</v>
      </c>
      <c r="V55" s="681">
        <f>IF(Select2=1,Nappies!$W57,"")</f>
        <v>0</v>
      </c>
      <c r="W55" s="689">
        <f>IF(Select2=1,Garden!$W57,"")</f>
        <v>0</v>
      </c>
      <c r="X55" s="681">
        <f>IF(Select2=1,Wood!$W57,"")</f>
        <v>8.4740852598477912E-2</v>
      </c>
      <c r="Y55" s="689">
        <f>IF(Select2=1,Textiles!$W57,"")</f>
        <v>1.3807899794074499E-2</v>
      </c>
      <c r="Z55" s="683">
        <f>Sludge!W57</f>
        <v>0</v>
      </c>
      <c r="AA55" s="683" t="str">
        <f>IF(Select2=2,MSW!$W57,"")</f>
        <v/>
      </c>
      <c r="AB55" s="690">
        <f>Industry!$W57</f>
        <v>0</v>
      </c>
      <c r="AC55" s="691">
        <f t="shared" si="4"/>
        <v>0.22476561137413525</v>
      </c>
      <c r="AD55" s="692">
        <f>Recovery_OX!R50</f>
        <v>0</v>
      </c>
      <c r="AE55" s="648"/>
      <c r="AF55" s="694">
        <f>(AC55-AD55)*(1-Recovery_OX!U50)</f>
        <v>0.22476561137413525</v>
      </c>
    </row>
    <row r="56" spans="2:32">
      <c r="B56" s="687">
        <f t="shared" si="1"/>
        <v>2039</v>
      </c>
      <c r="C56" s="688">
        <f>IF(Select2=1,Food!$K58,"")</f>
        <v>1.6296049741165851E-2</v>
      </c>
      <c r="D56" s="689">
        <f>IF(Select2=1,Paper!$K58,"")</f>
        <v>4.9618892931448277E-2</v>
      </c>
      <c r="E56" s="681">
        <f>IF(Select2=1,Nappies!$K58,"")</f>
        <v>3.5305799480164983E-2</v>
      </c>
      <c r="F56" s="689">
        <f>IF(Select2=1,Garden!$K58,"")</f>
        <v>0</v>
      </c>
      <c r="G56" s="681">
        <f>IF(Select2=1,Wood!$K58,"")</f>
        <v>0</v>
      </c>
      <c r="H56" s="689">
        <f>IF(Select2=1,Textiles!$K58,"")</f>
        <v>1.1747890395911557E-2</v>
      </c>
      <c r="I56" s="690">
        <f>Sludge!K58</f>
        <v>0</v>
      </c>
      <c r="J56" s="690" t="str">
        <f>IF(Select2=2,MSW!$K58,"")</f>
        <v/>
      </c>
      <c r="K56" s="690">
        <f>Industry!$K58</f>
        <v>0</v>
      </c>
      <c r="L56" s="691">
        <f t="shared" si="3"/>
        <v>0.11296863254869069</v>
      </c>
      <c r="M56" s="692">
        <f>Recovery_OX!C51</f>
        <v>0</v>
      </c>
      <c r="N56" s="648"/>
      <c r="O56" s="693">
        <f>(L56-M56)*(1-Recovery_OX!F51)</f>
        <v>0.11296863254869069</v>
      </c>
      <c r="P56" s="640"/>
      <c r="Q56" s="650"/>
      <c r="S56" s="687">
        <f t="shared" si="2"/>
        <v>2039</v>
      </c>
      <c r="T56" s="688">
        <f>IF(Select2=1,Food!$W58,"")</f>
        <v>1.090279866714932E-2</v>
      </c>
      <c r="U56" s="689">
        <f>IF(Select2=1,Paper!$W58,"")</f>
        <v>0.10251837382530635</v>
      </c>
      <c r="V56" s="681">
        <f>IF(Select2=1,Nappies!$W58,"")</f>
        <v>0</v>
      </c>
      <c r="W56" s="689">
        <f>IF(Select2=1,Garden!$W58,"")</f>
        <v>0</v>
      </c>
      <c r="X56" s="681">
        <f>IF(Select2=1,Wood!$W58,"")</f>
        <v>8.1826226247374345E-2</v>
      </c>
      <c r="Y56" s="689">
        <f>IF(Select2=1,Textiles!$W58,"")</f>
        <v>1.287440043387568E-2</v>
      </c>
      <c r="Z56" s="683">
        <f>Sludge!W58</f>
        <v>0</v>
      </c>
      <c r="AA56" s="683" t="str">
        <f>IF(Select2=2,MSW!$W58,"")</f>
        <v/>
      </c>
      <c r="AB56" s="690">
        <f>Industry!$W58</f>
        <v>0</v>
      </c>
      <c r="AC56" s="691">
        <f t="shared" si="4"/>
        <v>0.20812179917370571</v>
      </c>
      <c r="AD56" s="692">
        <f>Recovery_OX!R51</f>
        <v>0</v>
      </c>
      <c r="AE56" s="648"/>
      <c r="AF56" s="694">
        <f>(AC56-AD56)*(1-Recovery_OX!U51)</f>
        <v>0.20812179917370571</v>
      </c>
    </row>
    <row r="57" spans="2:32">
      <c r="B57" s="687">
        <f t="shared" si="1"/>
        <v>2040</v>
      </c>
      <c r="C57" s="688">
        <f>IF(Select2=1,Food!$K59,"")</f>
        <v>1.0923568812697359E-2</v>
      </c>
      <c r="D57" s="689">
        <f>IF(Select2=1,Paper!$K59,"")</f>
        <v>4.6264349119857315E-2</v>
      </c>
      <c r="E57" s="681">
        <f>IF(Select2=1,Nappies!$K59,"")</f>
        <v>2.9786260843222088E-2</v>
      </c>
      <c r="F57" s="689">
        <f>IF(Select2=1,Garden!$K59,"")</f>
        <v>0</v>
      </c>
      <c r="G57" s="681">
        <f>IF(Select2=1,Wood!$K59,"")</f>
        <v>0</v>
      </c>
      <c r="H57" s="689">
        <f>IF(Select2=1,Textiles!$K59,"")</f>
        <v>1.095366040208038E-2</v>
      </c>
      <c r="I57" s="690">
        <f>Sludge!K59</f>
        <v>0</v>
      </c>
      <c r="J57" s="690" t="str">
        <f>IF(Select2=2,MSW!$K59,"")</f>
        <v/>
      </c>
      <c r="K57" s="690">
        <f>Industry!$K59</f>
        <v>0</v>
      </c>
      <c r="L57" s="691">
        <f t="shared" si="3"/>
        <v>9.7927839177857134E-2</v>
      </c>
      <c r="M57" s="692">
        <f>Recovery_OX!C52</f>
        <v>0</v>
      </c>
      <c r="N57" s="648"/>
      <c r="O57" s="693">
        <f>(L57-M57)*(1-Recovery_OX!F52)</f>
        <v>9.7927839177857134E-2</v>
      </c>
      <c r="P57" s="640"/>
      <c r="Q57" s="650"/>
      <c r="S57" s="687">
        <f t="shared" si="2"/>
        <v>2040</v>
      </c>
      <c r="T57" s="688">
        <f>IF(Select2=1,Food!$W59,"")</f>
        <v>7.3083645044808385E-3</v>
      </c>
      <c r="U57" s="689">
        <f>IF(Select2=1,Paper!$W59,"")</f>
        <v>9.5587498181523359E-2</v>
      </c>
      <c r="V57" s="681">
        <f>IF(Select2=1,Nappies!$W59,"")</f>
        <v>0</v>
      </c>
      <c r="W57" s="689">
        <f>IF(Select2=1,Garden!$W59,"")</f>
        <v>0</v>
      </c>
      <c r="X57" s="681">
        <f>IF(Select2=1,Wood!$W59,"")</f>
        <v>7.9011847256381704E-2</v>
      </c>
      <c r="Y57" s="689">
        <f>IF(Select2=1,Textiles!$W59,"")</f>
        <v>1.2004011399540142E-2</v>
      </c>
      <c r="Z57" s="683">
        <f>Sludge!W59</f>
        <v>0</v>
      </c>
      <c r="AA57" s="683" t="str">
        <f>IF(Select2=2,MSW!$W59,"")</f>
        <v/>
      </c>
      <c r="AB57" s="690">
        <f>Industry!$W59</f>
        <v>0</v>
      </c>
      <c r="AC57" s="691">
        <f t="shared" si="4"/>
        <v>0.19391172134192605</v>
      </c>
      <c r="AD57" s="692">
        <f>Recovery_OX!R52</f>
        <v>0</v>
      </c>
      <c r="AE57" s="648"/>
      <c r="AF57" s="694">
        <f>(AC57-AD57)*(1-Recovery_OX!U52)</f>
        <v>0.19391172134192605</v>
      </c>
    </row>
    <row r="58" spans="2:32">
      <c r="B58" s="687">
        <f t="shared" si="1"/>
        <v>2041</v>
      </c>
      <c r="C58" s="688">
        <f>IF(Select2=1,Food!$K60,"")</f>
        <v>7.322287149400768E-3</v>
      </c>
      <c r="D58" s="689">
        <f>IF(Select2=1,Paper!$K60,"")</f>
        <v>4.3136593201326158E-2</v>
      </c>
      <c r="E58" s="681">
        <f>IF(Select2=1,Nappies!$K60,"")</f>
        <v>2.5129620291389005E-2</v>
      </c>
      <c r="F58" s="689">
        <f>IF(Select2=1,Garden!$K60,"")</f>
        <v>0</v>
      </c>
      <c r="G58" s="681">
        <f>IF(Select2=1,Wood!$K60,"")</f>
        <v>0</v>
      </c>
      <c r="H58" s="689">
        <f>IF(Select2=1,Textiles!$K60,"")</f>
        <v>1.021312526424825E-2</v>
      </c>
      <c r="I58" s="690">
        <f>Sludge!K60</f>
        <v>0</v>
      </c>
      <c r="J58" s="690" t="str">
        <f>IF(Select2=2,MSW!$K60,"")</f>
        <v/>
      </c>
      <c r="K58" s="690">
        <f>Industry!$K60</f>
        <v>0</v>
      </c>
      <c r="L58" s="691">
        <f t="shared" si="3"/>
        <v>8.5801625906364185E-2</v>
      </c>
      <c r="M58" s="692">
        <f>Recovery_OX!C53</f>
        <v>0</v>
      </c>
      <c r="N58" s="648"/>
      <c r="O58" s="693">
        <f>(L58-M58)*(1-Recovery_OX!F53)</f>
        <v>8.5801625906364185E-2</v>
      </c>
      <c r="P58" s="640"/>
      <c r="Q58" s="650"/>
      <c r="S58" s="687">
        <f t="shared" si="2"/>
        <v>2041</v>
      </c>
      <c r="T58" s="688">
        <f>IF(Select2=1,Food!$W60,"")</f>
        <v>4.898943231088828E-3</v>
      </c>
      <c r="U58" s="689">
        <f>IF(Select2=1,Paper!$W60,"")</f>
        <v>8.9125192564723454E-2</v>
      </c>
      <c r="V58" s="681">
        <f>IF(Select2=1,Nappies!$W60,"")</f>
        <v>0</v>
      </c>
      <c r="W58" s="689">
        <f>IF(Select2=1,Garden!$W60,"")</f>
        <v>0</v>
      </c>
      <c r="X58" s="681">
        <f>IF(Select2=1,Wood!$W60,"")</f>
        <v>7.6294267659277715E-2</v>
      </c>
      <c r="Y58" s="689">
        <f>IF(Select2=1,Textiles!$W60,"")</f>
        <v>1.1192466043011782E-2</v>
      </c>
      <c r="Z58" s="683">
        <f>Sludge!W60</f>
        <v>0</v>
      </c>
      <c r="AA58" s="683" t="str">
        <f>IF(Select2=2,MSW!$W60,"")</f>
        <v/>
      </c>
      <c r="AB58" s="690">
        <f>Industry!$W60</f>
        <v>0</v>
      </c>
      <c r="AC58" s="691">
        <f t="shared" si="4"/>
        <v>0.18151086949810177</v>
      </c>
      <c r="AD58" s="692">
        <f>Recovery_OX!R53</f>
        <v>0</v>
      </c>
      <c r="AE58" s="648"/>
      <c r="AF58" s="694">
        <f>(AC58-AD58)*(1-Recovery_OX!U53)</f>
        <v>0.18151086949810177</v>
      </c>
    </row>
    <row r="59" spans="2:32">
      <c r="B59" s="687">
        <f t="shared" si="1"/>
        <v>2042</v>
      </c>
      <c r="C59" s="688">
        <f>IF(Select2=1,Food!$K61,"")</f>
        <v>4.908275859072493E-3</v>
      </c>
      <c r="D59" s="689">
        <f>IF(Select2=1,Paper!$K61,"")</f>
        <v>4.0220292912713451E-2</v>
      </c>
      <c r="E59" s="681">
        <f>IF(Select2=1,Nappies!$K61,"")</f>
        <v>2.1200976494271471E-2</v>
      </c>
      <c r="F59" s="689">
        <f>IF(Select2=1,Garden!$K61,"")</f>
        <v>0</v>
      </c>
      <c r="G59" s="681">
        <f>IF(Select2=1,Wood!$K61,"")</f>
        <v>0</v>
      </c>
      <c r="H59" s="689">
        <f>IF(Select2=1,Textiles!$K61,"")</f>
        <v>9.5226548783103743E-3</v>
      </c>
      <c r="I59" s="690">
        <f>Sludge!K61</f>
        <v>0</v>
      </c>
      <c r="J59" s="690" t="str">
        <f>IF(Select2=2,MSW!$K61,"")</f>
        <v/>
      </c>
      <c r="K59" s="690">
        <f>Industry!$K61</f>
        <v>0</v>
      </c>
      <c r="L59" s="691">
        <f t="shared" si="3"/>
        <v>7.585220014436779E-2</v>
      </c>
      <c r="M59" s="692">
        <f>Recovery_OX!C54</f>
        <v>0</v>
      </c>
      <c r="N59" s="648"/>
      <c r="O59" s="693">
        <f>(L59-M59)*(1-Recovery_OX!F54)</f>
        <v>7.585220014436779E-2</v>
      </c>
      <c r="P59" s="640"/>
      <c r="Q59" s="650"/>
      <c r="S59" s="687">
        <f t="shared" si="2"/>
        <v>2042</v>
      </c>
      <c r="T59" s="688">
        <f>IF(Select2=1,Food!$W61,"")</f>
        <v>3.2838598521894467E-3</v>
      </c>
      <c r="U59" s="689">
        <f>IF(Select2=1,Paper!$W61,"")</f>
        <v>8.3099778745275729E-2</v>
      </c>
      <c r="V59" s="681">
        <f>IF(Select2=1,Nappies!$W61,"")</f>
        <v>0</v>
      </c>
      <c r="W59" s="689">
        <f>IF(Select2=1,Garden!$W61,"")</f>
        <v>0</v>
      </c>
      <c r="X59" s="681">
        <f>IF(Select2=1,Wood!$W61,"")</f>
        <v>7.3670158081203058E-2</v>
      </c>
      <c r="Y59" s="689">
        <f>IF(Select2=1,Textiles!$W61,"")</f>
        <v>1.0435786168011368E-2</v>
      </c>
      <c r="Z59" s="683">
        <f>Sludge!W61</f>
        <v>0</v>
      </c>
      <c r="AA59" s="683" t="str">
        <f>IF(Select2=2,MSW!$W61,"")</f>
        <v/>
      </c>
      <c r="AB59" s="690">
        <f>Industry!$W61</f>
        <v>0</v>
      </c>
      <c r="AC59" s="691">
        <f t="shared" si="4"/>
        <v>0.17048958284667959</v>
      </c>
      <c r="AD59" s="692">
        <f>Recovery_OX!R54</f>
        <v>0</v>
      </c>
      <c r="AE59" s="648"/>
      <c r="AF59" s="694">
        <f>(AC59-AD59)*(1-Recovery_OX!U54)</f>
        <v>0.17048958284667959</v>
      </c>
    </row>
    <row r="60" spans="2:32">
      <c r="B60" s="687">
        <f t="shared" si="1"/>
        <v>2043</v>
      </c>
      <c r="C60" s="688">
        <f>IF(Select2=1,Food!$K62,"")</f>
        <v>3.2901156998090906E-3</v>
      </c>
      <c r="D60" s="689">
        <f>IF(Select2=1,Paper!$K62,"")</f>
        <v>3.7501152546621036E-2</v>
      </c>
      <c r="E60" s="681">
        <f>IF(Select2=1,Nappies!$K62,"")</f>
        <v>1.788651794570378E-2</v>
      </c>
      <c r="F60" s="689">
        <f>IF(Select2=1,Garden!$K62,"")</f>
        <v>0</v>
      </c>
      <c r="G60" s="681">
        <f>IF(Select2=1,Wood!$K62,"")</f>
        <v>0</v>
      </c>
      <c r="H60" s="689">
        <f>IF(Select2=1,Textiles!$K62,"")</f>
        <v>8.878864557633823E-3</v>
      </c>
      <c r="I60" s="690">
        <f>Sludge!K62</f>
        <v>0</v>
      </c>
      <c r="J60" s="690" t="str">
        <f>IF(Select2=2,MSW!$K62,"")</f>
        <v/>
      </c>
      <c r="K60" s="690">
        <f>Industry!$K62</f>
        <v>0</v>
      </c>
      <c r="L60" s="691">
        <f t="shared" si="3"/>
        <v>6.755665074976773E-2</v>
      </c>
      <c r="M60" s="692">
        <f>Recovery_OX!C55</f>
        <v>0</v>
      </c>
      <c r="N60" s="648"/>
      <c r="O60" s="693">
        <f>(L60-M60)*(1-Recovery_OX!F55)</f>
        <v>6.755665074976773E-2</v>
      </c>
      <c r="P60" s="640"/>
      <c r="Q60" s="650"/>
      <c r="S60" s="687">
        <f t="shared" si="2"/>
        <v>2043</v>
      </c>
      <c r="T60" s="688">
        <f>IF(Select2=1,Food!$W62,"")</f>
        <v>2.2012370872942178E-3</v>
      </c>
      <c r="U60" s="689">
        <f>IF(Select2=1,Paper!$W62,"")</f>
        <v>7.7481720137646759E-2</v>
      </c>
      <c r="V60" s="681">
        <f>IF(Select2=1,Nappies!$W62,"")</f>
        <v>0</v>
      </c>
      <c r="W60" s="689">
        <f>IF(Select2=1,Garden!$W62,"")</f>
        <v>0</v>
      </c>
      <c r="X60" s="681">
        <f>IF(Select2=1,Wood!$W62,"")</f>
        <v>7.11363036597608E-2</v>
      </c>
      <c r="Y60" s="689">
        <f>IF(Select2=1,Textiles!$W62,"")</f>
        <v>9.7302625289137773E-3</v>
      </c>
      <c r="Z60" s="683">
        <f>Sludge!W62</f>
        <v>0</v>
      </c>
      <c r="AA60" s="683" t="str">
        <f>IF(Select2=2,MSW!$W62,"")</f>
        <v/>
      </c>
      <c r="AB60" s="690">
        <f>Industry!$W62</f>
        <v>0</v>
      </c>
      <c r="AC60" s="691">
        <f t="shared" si="4"/>
        <v>0.16054952341361556</v>
      </c>
      <c r="AD60" s="692">
        <f>Recovery_OX!R55</f>
        <v>0</v>
      </c>
      <c r="AE60" s="648"/>
      <c r="AF60" s="694">
        <f>(AC60-AD60)*(1-Recovery_OX!U55)</f>
        <v>0.16054952341361556</v>
      </c>
    </row>
    <row r="61" spans="2:32">
      <c r="B61" s="687">
        <f t="shared" si="1"/>
        <v>2044</v>
      </c>
      <c r="C61" s="688">
        <f>IF(Select2=1,Food!$K63,"")</f>
        <v>2.2054305073586091E-3</v>
      </c>
      <c r="D61" s="689">
        <f>IF(Select2=1,Paper!$K63,"")</f>
        <v>3.4965842873819666E-2</v>
      </c>
      <c r="E61" s="681">
        <f>IF(Select2=1,Nappies!$K63,"")</f>
        <v>1.5090225882210106E-2</v>
      </c>
      <c r="F61" s="689">
        <f>IF(Select2=1,Garden!$K63,"")</f>
        <v>0</v>
      </c>
      <c r="G61" s="681">
        <f>IF(Select2=1,Wood!$K63,"")</f>
        <v>0</v>
      </c>
      <c r="H61" s="689">
        <f>IF(Select2=1,Textiles!$K63,"")</f>
        <v>8.2785984413197393E-3</v>
      </c>
      <c r="I61" s="690">
        <f>Sludge!K63</f>
        <v>0</v>
      </c>
      <c r="J61" s="690" t="str">
        <f>IF(Select2=2,MSW!$K63,"")</f>
        <v/>
      </c>
      <c r="K61" s="690">
        <f>Industry!$K63</f>
        <v>0</v>
      </c>
      <c r="L61" s="691">
        <f t="shared" si="3"/>
        <v>6.0540097704708126E-2</v>
      </c>
      <c r="M61" s="692">
        <f>Recovery_OX!C56</f>
        <v>0</v>
      </c>
      <c r="N61" s="648"/>
      <c r="O61" s="693">
        <f>(L61-M61)*(1-Recovery_OX!F56)</f>
        <v>6.0540097704708126E-2</v>
      </c>
      <c r="P61" s="640"/>
      <c r="Q61" s="650"/>
      <c r="S61" s="687">
        <f t="shared" si="2"/>
        <v>2044</v>
      </c>
      <c r="T61" s="688">
        <f>IF(Select2=1,Food!$W63,"")</f>
        <v>1.4755333456904166E-3</v>
      </c>
      <c r="U61" s="689">
        <f>IF(Select2=1,Paper!$W63,"")</f>
        <v>7.224347701202409E-2</v>
      </c>
      <c r="V61" s="681">
        <f>IF(Select2=1,Nappies!$W63,"")</f>
        <v>0</v>
      </c>
      <c r="W61" s="689">
        <f>IF(Select2=1,Garden!$W63,"")</f>
        <v>0</v>
      </c>
      <c r="X61" s="681">
        <f>IF(Select2=1,Wood!$W63,"")</f>
        <v>6.8689600106407969E-2</v>
      </c>
      <c r="Y61" s="689">
        <f>IF(Select2=1,Textiles!$W63,"")</f>
        <v>9.0724366480216308E-3</v>
      </c>
      <c r="Z61" s="683">
        <f>Sludge!W63</f>
        <v>0</v>
      </c>
      <c r="AA61" s="683" t="str">
        <f>IF(Select2=2,MSW!$W63,"")</f>
        <v/>
      </c>
      <c r="AB61" s="690">
        <f>Industry!$W63</f>
        <v>0</v>
      </c>
      <c r="AC61" s="691">
        <f t="shared" si="4"/>
        <v>0.15148104711214411</v>
      </c>
      <c r="AD61" s="692">
        <f>Recovery_OX!R56</f>
        <v>0</v>
      </c>
      <c r="AE61" s="648"/>
      <c r="AF61" s="694">
        <f>(AC61-AD61)*(1-Recovery_OX!U56)</f>
        <v>0.15148104711214411</v>
      </c>
    </row>
    <row r="62" spans="2:32">
      <c r="B62" s="687">
        <f t="shared" si="1"/>
        <v>2045</v>
      </c>
      <c r="C62" s="688">
        <f>IF(Select2=1,Food!$K64,"")</f>
        <v>1.4783442792210262E-3</v>
      </c>
      <c r="D62" s="689">
        <f>IF(Select2=1,Paper!$K64,"")</f>
        <v>3.2601935803351897E-2</v>
      </c>
      <c r="E62" s="681">
        <f>IF(Select2=1,Nappies!$K64,"")</f>
        <v>1.2731092651312791E-2</v>
      </c>
      <c r="F62" s="689">
        <f>IF(Select2=1,Garden!$K64,"")</f>
        <v>0</v>
      </c>
      <c r="G62" s="681">
        <f>IF(Select2=1,Wood!$K64,"")</f>
        <v>0</v>
      </c>
      <c r="H62" s="689">
        <f>IF(Select2=1,Textiles!$K64,"")</f>
        <v>7.71891402416954E-3</v>
      </c>
      <c r="I62" s="690">
        <f>Sludge!K64</f>
        <v>0</v>
      </c>
      <c r="J62" s="690" t="str">
        <f>IF(Select2=2,MSW!$K64,"")</f>
        <v/>
      </c>
      <c r="K62" s="690">
        <f>Industry!$K64</f>
        <v>0</v>
      </c>
      <c r="L62" s="691">
        <f t="shared" si="3"/>
        <v>5.4530286758055262E-2</v>
      </c>
      <c r="M62" s="692">
        <f>Recovery_OX!C57</f>
        <v>0</v>
      </c>
      <c r="N62" s="648"/>
      <c r="O62" s="693">
        <f>(L62-M62)*(1-Recovery_OX!F57)</f>
        <v>5.4530286758055262E-2</v>
      </c>
      <c r="P62" s="640"/>
      <c r="Q62" s="650"/>
      <c r="S62" s="687">
        <f t="shared" si="2"/>
        <v>2045</v>
      </c>
      <c r="T62" s="688">
        <f>IF(Select2=1,Food!$W64,"")</f>
        <v>9.8907958021032111E-4</v>
      </c>
      <c r="U62" s="689">
        <f>IF(Select2=1,Paper!$W64,"")</f>
        <v>6.7359371494528711E-2</v>
      </c>
      <c r="V62" s="681">
        <f>IF(Select2=1,Nappies!$W64,"")</f>
        <v>0</v>
      </c>
      <c r="W62" s="689">
        <f>IF(Select2=1,Garden!$W64,"")</f>
        <v>0</v>
      </c>
      <c r="X62" s="681">
        <f>IF(Select2=1,Wood!$W64,"")</f>
        <v>6.6327049903313839E-2</v>
      </c>
      <c r="Y62" s="689">
        <f>IF(Select2=1,Textiles!$W64,"")</f>
        <v>8.4590838621036047E-3</v>
      </c>
      <c r="Z62" s="683">
        <f>Sludge!W64</f>
        <v>0</v>
      </c>
      <c r="AA62" s="683" t="str">
        <f>IF(Select2=2,MSW!$W64,"")</f>
        <v/>
      </c>
      <c r="AB62" s="690">
        <f>Industry!$W64</f>
        <v>0</v>
      </c>
      <c r="AC62" s="691">
        <f t="shared" si="4"/>
        <v>0.14313458484015648</v>
      </c>
      <c r="AD62" s="692">
        <f>Recovery_OX!R57</f>
        <v>0</v>
      </c>
      <c r="AE62" s="648"/>
      <c r="AF62" s="694">
        <f>(AC62-AD62)*(1-Recovery_OX!U57)</f>
        <v>0.14313458484015648</v>
      </c>
    </row>
    <row r="63" spans="2:32">
      <c r="B63" s="687">
        <f t="shared" si="1"/>
        <v>2046</v>
      </c>
      <c r="C63" s="688">
        <f>IF(Select2=1,Food!$K65,"")</f>
        <v>9.9096380530396249E-4</v>
      </c>
      <c r="D63" s="689">
        <f>IF(Select2=1,Paper!$K65,"")</f>
        <v>3.0397843460015776E-2</v>
      </c>
      <c r="E63" s="681">
        <f>IF(Select2=1,Nappies!$K65,"")</f>
        <v>1.0740774946741374E-2</v>
      </c>
      <c r="F63" s="689">
        <f>IF(Select2=1,Garden!$K65,"")</f>
        <v>0</v>
      </c>
      <c r="G63" s="681">
        <f>IF(Select2=1,Wood!$K65,"")</f>
        <v>0</v>
      </c>
      <c r="H63" s="689">
        <f>IF(Select2=1,Textiles!$K65,"")</f>
        <v>7.1970677325210322E-3</v>
      </c>
      <c r="I63" s="690">
        <f>Sludge!K65</f>
        <v>0</v>
      </c>
      <c r="J63" s="690" t="str">
        <f>IF(Select2=2,MSW!$K65,"")</f>
        <v/>
      </c>
      <c r="K63" s="690">
        <f>Industry!$K65</f>
        <v>0</v>
      </c>
      <c r="L63" s="691">
        <f t="shared" si="3"/>
        <v>4.9326649944582142E-2</v>
      </c>
      <c r="M63" s="692">
        <f>Recovery_OX!C58</f>
        <v>0</v>
      </c>
      <c r="N63" s="648"/>
      <c r="O63" s="693">
        <f>(L63-M63)*(1-Recovery_OX!F58)</f>
        <v>4.9326649944582142E-2</v>
      </c>
      <c r="P63" s="640"/>
      <c r="Q63" s="650"/>
      <c r="S63" s="687">
        <f t="shared" si="2"/>
        <v>2046</v>
      </c>
      <c r="T63" s="688">
        <f>IF(Select2=1,Food!$W65,"")</f>
        <v>6.6299986973949326E-4</v>
      </c>
      <c r="U63" s="689">
        <f>IF(Select2=1,Paper!$W65,"")</f>
        <v>6.2805461694247472E-2</v>
      </c>
      <c r="V63" s="681">
        <f>IF(Select2=1,Nappies!$W65,"")</f>
        <v>0</v>
      </c>
      <c r="W63" s="689">
        <f>IF(Select2=1,Garden!$W65,"")</f>
        <v>0</v>
      </c>
      <c r="X63" s="681">
        <f>IF(Select2=1,Wood!$W65,"")</f>
        <v>6.4045758631025754E-2</v>
      </c>
      <c r="Y63" s="689">
        <f>IF(Select2=1,Textiles!$W65,"")</f>
        <v>7.8871975150915409E-3</v>
      </c>
      <c r="Z63" s="683">
        <f>Sludge!W65</f>
        <v>0</v>
      </c>
      <c r="AA63" s="683" t="str">
        <f>IF(Select2=2,MSW!$W65,"")</f>
        <v/>
      </c>
      <c r="AB63" s="690">
        <f>Industry!$W65</f>
        <v>0</v>
      </c>
      <c r="AC63" s="691">
        <f t="shared" si="4"/>
        <v>0.13540141771010428</v>
      </c>
      <c r="AD63" s="692">
        <f>Recovery_OX!R58</f>
        <v>0</v>
      </c>
      <c r="AE63" s="648"/>
      <c r="AF63" s="694">
        <f>(AC63-AD63)*(1-Recovery_OX!U58)</f>
        <v>0.13540141771010428</v>
      </c>
    </row>
    <row r="64" spans="2:32">
      <c r="B64" s="687">
        <f t="shared" si="1"/>
        <v>2047</v>
      </c>
      <c r="C64" s="688">
        <f>IF(Select2=1,Food!$K66,"")</f>
        <v>6.6426290359100431E-4</v>
      </c>
      <c r="D64" s="689">
        <f>IF(Select2=1,Paper!$K66,"")</f>
        <v>2.8342761380587157E-2</v>
      </c>
      <c r="E64" s="681">
        <f>IF(Select2=1,Nappies!$K66,"")</f>
        <v>9.0616139255455946E-3</v>
      </c>
      <c r="F64" s="689">
        <f>IF(Select2=1,Garden!$K66,"")</f>
        <v>0</v>
      </c>
      <c r="G64" s="681">
        <f>IF(Select2=1,Wood!$K66,"")</f>
        <v>0</v>
      </c>
      <c r="H64" s="689">
        <f>IF(Select2=1,Textiles!$K66,"")</f>
        <v>6.710501475247127E-3</v>
      </c>
      <c r="I64" s="690">
        <f>Sludge!K66</f>
        <v>0</v>
      </c>
      <c r="J64" s="690" t="str">
        <f>IF(Select2=2,MSW!$K66,"")</f>
        <v/>
      </c>
      <c r="K64" s="690">
        <f>Industry!$K66</f>
        <v>0</v>
      </c>
      <c r="L64" s="691">
        <f t="shared" si="3"/>
        <v>4.4779139684970881E-2</v>
      </c>
      <c r="M64" s="692">
        <f>Recovery_OX!C59</f>
        <v>0</v>
      </c>
      <c r="N64" s="648"/>
      <c r="O64" s="693">
        <f>(L64-M64)*(1-Recovery_OX!F59)</f>
        <v>4.4779139684970881E-2</v>
      </c>
      <c r="P64" s="640"/>
      <c r="Q64" s="650"/>
      <c r="S64" s="687">
        <f t="shared" si="2"/>
        <v>2047</v>
      </c>
      <c r="T64" s="688">
        <f>IF(Select2=1,Food!$W66,"")</f>
        <v>4.4442210320540004E-4</v>
      </c>
      <c r="U64" s="689">
        <f>IF(Select2=1,Paper!$W66,"")</f>
        <v>5.8559424340056107E-2</v>
      </c>
      <c r="V64" s="681">
        <f>IF(Select2=1,Nappies!$W66,"")</f>
        <v>0</v>
      </c>
      <c r="W64" s="689">
        <f>IF(Select2=1,Garden!$W66,"")</f>
        <v>0</v>
      </c>
      <c r="X64" s="681">
        <f>IF(Select2=1,Wood!$W66,"")</f>
        <v>6.1842931422443265E-2</v>
      </c>
      <c r="Y64" s="689">
        <f>IF(Select2=1,Textiles!$W66,"")</f>
        <v>7.3539742194489062E-3</v>
      </c>
      <c r="Z64" s="683">
        <f>Sludge!W66</f>
        <v>0</v>
      </c>
      <c r="AA64" s="683" t="str">
        <f>IF(Select2=2,MSW!$W66,"")</f>
        <v/>
      </c>
      <c r="AB64" s="690">
        <f>Industry!$W66</f>
        <v>0</v>
      </c>
      <c r="AC64" s="691">
        <f t="shared" si="4"/>
        <v>0.12820075208515369</v>
      </c>
      <c r="AD64" s="692">
        <f>Recovery_OX!R59</f>
        <v>0</v>
      </c>
      <c r="AE64" s="648"/>
      <c r="AF64" s="694">
        <f>(AC64-AD64)*(1-Recovery_OX!U59)</f>
        <v>0.12820075208515369</v>
      </c>
    </row>
    <row r="65" spans="2:32">
      <c r="B65" s="687">
        <f t="shared" si="1"/>
        <v>2048</v>
      </c>
      <c r="C65" s="688">
        <f>IF(Select2=1,Food!$K67,"")</f>
        <v>4.4526874011488953E-4</v>
      </c>
      <c r="D65" s="689">
        <f>IF(Select2=1,Paper!$K67,"")</f>
        <v>2.642661555032845E-2</v>
      </c>
      <c r="E65" s="681">
        <f>IF(Select2=1,Nappies!$K67,"")</f>
        <v>7.6449648505626609E-3</v>
      </c>
      <c r="F65" s="689">
        <f>IF(Select2=1,Garden!$K67,"")</f>
        <v>0</v>
      </c>
      <c r="G65" s="681">
        <f>IF(Select2=1,Wood!$K67,"")</f>
        <v>0</v>
      </c>
      <c r="H65" s="689">
        <f>IF(Select2=1,Textiles!$K67,"")</f>
        <v>6.2568301039901695E-3</v>
      </c>
      <c r="I65" s="690">
        <f>Sludge!K67</f>
        <v>0</v>
      </c>
      <c r="J65" s="690" t="str">
        <f>IF(Select2=2,MSW!$K67,"")</f>
        <v/>
      </c>
      <c r="K65" s="690">
        <f>Industry!$K67</f>
        <v>0</v>
      </c>
      <c r="L65" s="691">
        <f t="shared" si="3"/>
        <v>4.0773679244996169E-2</v>
      </c>
      <c r="M65" s="692">
        <f>Recovery_OX!C60</f>
        <v>0</v>
      </c>
      <c r="N65" s="648"/>
      <c r="O65" s="693">
        <f>(L65-M65)*(1-Recovery_OX!F60)</f>
        <v>4.0773679244996169E-2</v>
      </c>
      <c r="P65" s="640"/>
      <c r="Q65" s="650"/>
      <c r="S65" s="687">
        <f t="shared" si="2"/>
        <v>2048</v>
      </c>
      <c r="T65" s="688">
        <f>IF(Select2=1,Food!$W67,"")</f>
        <v>2.9790504467989943E-4</v>
      </c>
      <c r="U65" s="689">
        <f>IF(Select2=1,Paper!$W67,"")</f>
        <v>5.4600445351918284E-2</v>
      </c>
      <c r="V65" s="681">
        <f>IF(Select2=1,Nappies!$W67,"")</f>
        <v>0</v>
      </c>
      <c r="W65" s="689">
        <f>IF(Select2=1,Garden!$W67,"")</f>
        <v>0</v>
      </c>
      <c r="X65" s="681">
        <f>IF(Select2=1,Wood!$W67,"")</f>
        <v>5.9715869538756461E-2</v>
      </c>
      <c r="Y65" s="689">
        <f>IF(Select2=1,Textiles!$W67,"")</f>
        <v>6.8568001139618301E-3</v>
      </c>
      <c r="Z65" s="683">
        <f>Sludge!W67</f>
        <v>0</v>
      </c>
      <c r="AA65" s="683" t="str">
        <f>IF(Select2=2,MSW!$W67,"")</f>
        <v/>
      </c>
      <c r="AB65" s="690">
        <f>Industry!$W67</f>
        <v>0</v>
      </c>
      <c r="AC65" s="691">
        <f t="shared" si="4"/>
        <v>0.12147102004931648</v>
      </c>
      <c r="AD65" s="692">
        <f>Recovery_OX!R60</f>
        <v>0</v>
      </c>
      <c r="AE65" s="648"/>
      <c r="AF65" s="694">
        <f>(AC65-AD65)*(1-Recovery_OX!U60)</f>
        <v>0.12147102004931648</v>
      </c>
    </row>
    <row r="66" spans="2:32">
      <c r="B66" s="687">
        <f t="shared" si="1"/>
        <v>2049</v>
      </c>
      <c r="C66" s="688">
        <f>IF(Select2=1,Food!$K68,"")</f>
        <v>2.9847256237204388E-4</v>
      </c>
      <c r="D66" s="689">
        <f>IF(Select2=1,Paper!$K68,"")</f>
        <v>2.4640013020156674E-2</v>
      </c>
      <c r="E66" s="681">
        <f>IF(Select2=1,Nappies!$K68,"")</f>
        <v>6.449787868535747E-3</v>
      </c>
      <c r="F66" s="689">
        <f>IF(Select2=1,Garden!$K68,"")</f>
        <v>0</v>
      </c>
      <c r="G66" s="681">
        <f>IF(Select2=1,Wood!$K68,"")</f>
        <v>0</v>
      </c>
      <c r="H66" s="689">
        <f>IF(Select2=1,Textiles!$K68,"")</f>
        <v>5.8338297211619249E-3</v>
      </c>
      <c r="I66" s="690">
        <f>Sludge!K68</f>
        <v>0</v>
      </c>
      <c r="J66" s="690" t="str">
        <f>IF(Select2=2,MSW!$K68,"")</f>
        <v/>
      </c>
      <c r="K66" s="690">
        <f>Industry!$K68</f>
        <v>0</v>
      </c>
      <c r="L66" s="691">
        <f t="shared" si="3"/>
        <v>3.7222103172226392E-2</v>
      </c>
      <c r="M66" s="692">
        <f>Recovery_OX!C61</f>
        <v>0</v>
      </c>
      <c r="N66" s="648"/>
      <c r="O66" s="693">
        <f>(L66-M66)*(1-Recovery_OX!F61)</f>
        <v>3.7222103172226392E-2</v>
      </c>
      <c r="P66" s="640"/>
      <c r="Q66" s="650"/>
      <c r="S66" s="687">
        <f t="shared" si="2"/>
        <v>2049</v>
      </c>
      <c r="T66" s="688">
        <f>IF(Select2=1,Food!$W68,"")</f>
        <v>1.9969172326407937E-4</v>
      </c>
      <c r="U66" s="689">
        <f>IF(Select2=1,Paper!$W68,"")</f>
        <v>5.0909117810241072E-2</v>
      </c>
      <c r="V66" s="681">
        <f>IF(Select2=1,Nappies!$W68,"")</f>
        <v>0</v>
      </c>
      <c r="W66" s="689">
        <f>IF(Select2=1,Garden!$W68,"")</f>
        <v>0</v>
      </c>
      <c r="X66" s="681">
        <f>IF(Select2=1,Wood!$W68,"")</f>
        <v>5.7661967063153463E-2</v>
      </c>
      <c r="Y66" s="689">
        <f>IF(Select2=1,Textiles!$W68,"")</f>
        <v>6.3932380505884118E-3</v>
      </c>
      <c r="Z66" s="683">
        <f>Sludge!W68</f>
        <v>0</v>
      </c>
      <c r="AA66" s="683" t="str">
        <f>IF(Select2=2,MSW!$W68,"")</f>
        <v/>
      </c>
      <c r="AB66" s="690">
        <f>Industry!$W68</f>
        <v>0</v>
      </c>
      <c r="AC66" s="691">
        <f t="shared" si="4"/>
        <v>0.11516401464724704</v>
      </c>
      <c r="AD66" s="692">
        <f>Recovery_OX!R61</f>
        <v>0</v>
      </c>
      <c r="AE66" s="648"/>
      <c r="AF66" s="694">
        <f>(AC66-AD66)*(1-Recovery_OX!U61)</f>
        <v>0.11516401464724704</v>
      </c>
    </row>
    <row r="67" spans="2:32">
      <c r="B67" s="687">
        <f t="shared" si="1"/>
        <v>2050</v>
      </c>
      <c r="C67" s="688">
        <f>IF(Select2=1,Food!$K69,"")</f>
        <v>2.0007214174960368E-4</v>
      </c>
      <c r="D67" s="689">
        <f>IF(Select2=1,Paper!$K69,"")</f>
        <v>2.2974195862396185E-2</v>
      </c>
      <c r="E67" s="681">
        <f>IF(Select2=1,Nappies!$K69,"")</f>
        <v>5.4414590991937921E-3</v>
      </c>
      <c r="F67" s="689">
        <f>IF(Select2=1,Garden!$K69,"")</f>
        <v>0</v>
      </c>
      <c r="G67" s="681">
        <f>IF(Select2=1,Wood!$K69,"")</f>
        <v>0</v>
      </c>
      <c r="H67" s="689">
        <f>IF(Select2=1,Textiles!$K69,"")</f>
        <v>5.4394267783950201E-3</v>
      </c>
      <c r="I67" s="690">
        <f>Sludge!K69</f>
        <v>0</v>
      </c>
      <c r="J67" s="690" t="str">
        <f>IF(Select2=2,MSW!$K69,"")</f>
        <v/>
      </c>
      <c r="K67" s="690">
        <f>Industry!$K69</f>
        <v>0</v>
      </c>
      <c r="L67" s="691">
        <f t="shared" si="3"/>
        <v>3.40551538817346E-2</v>
      </c>
      <c r="M67" s="692">
        <f>Recovery_OX!C62</f>
        <v>0</v>
      </c>
      <c r="N67" s="648"/>
      <c r="O67" s="693">
        <f>(L67-M67)*(1-Recovery_OX!F62)</f>
        <v>3.40551538817346E-2</v>
      </c>
      <c r="P67" s="640"/>
      <c r="Q67" s="650"/>
      <c r="S67" s="687">
        <f t="shared" si="2"/>
        <v>2050</v>
      </c>
      <c r="T67" s="688">
        <f>IF(Select2=1,Food!$W69,"")</f>
        <v>1.3385736513131383E-4</v>
      </c>
      <c r="U67" s="689">
        <f>IF(Select2=1,Paper!$W69,"")</f>
        <v>4.7467346823132618E-2</v>
      </c>
      <c r="V67" s="681">
        <f>IF(Select2=1,Nappies!$W69,"")</f>
        <v>0</v>
      </c>
      <c r="W67" s="689">
        <f>IF(Select2=1,Garden!$W69,"")</f>
        <v>0</v>
      </c>
      <c r="X67" s="681">
        <f>IF(Select2=1,Wood!$W69,"")</f>
        <v>5.5678707708246379E-2</v>
      </c>
      <c r="Y67" s="689">
        <f>IF(Select2=1,Textiles!$W69,"")</f>
        <v>5.9610156475561876E-3</v>
      </c>
      <c r="Z67" s="683">
        <f>Sludge!W69</f>
        <v>0</v>
      </c>
      <c r="AA67" s="683" t="str">
        <f>IF(Select2=2,MSW!$W69,"")</f>
        <v/>
      </c>
      <c r="AB67" s="690">
        <f>Industry!$W69</f>
        <v>0</v>
      </c>
      <c r="AC67" s="691">
        <f t="shared" si="4"/>
        <v>0.1092409275440665</v>
      </c>
      <c r="AD67" s="692">
        <f>Recovery_OX!R62</f>
        <v>0</v>
      </c>
      <c r="AE67" s="648"/>
      <c r="AF67" s="694">
        <f>(AC67-AD67)*(1-Recovery_OX!U62)</f>
        <v>0.1092409275440665</v>
      </c>
    </row>
    <row r="68" spans="2:32">
      <c r="B68" s="687">
        <f t="shared" si="1"/>
        <v>2051</v>
      </c>
      <c r="C68" s="688">
        <f>IF(Select2=1,Food!$K70,"")</f>
        <v>1.3411236726804329E-4</v>
      </c>
      <c r="D68" s="689">
        <f>IF(Select2=1,Paper!$K70,"")</f>
        <v>2.1420998239407008E-2</v>
      </c>
      <c r="E68" s="681">
        <f>IF(Select2=1,Nappies!$K70,"")</f>
        <v>4.5907675929380536E-3</v>
      </c>
      <c r="F68" s="689">
        <f>IF(Select2=1,Garden!$K70,"")</f>
        <v>0</v>
      </c>
      <c r="G68" s="681">
        <f>IF(Select2=1,Wood!$K70,"")</f>
        <v>0</v>
      </c>
      <c r="H68" s="689">
        <f>IF(Select2=1,Textiles!$K70,"")</f>
        <v>5.0716879120064392E-3</v>
      </c>
      <c r="I68" s="690">
        <f>Sludge!K70</f>
        <v>0</v>
      </c>
      <c r="J68" s="690" t="str">
        <f>IF(Select2=2,MSW!$K70,"")</f>
        <v/>
      </c>
      <c r="K68" s="690">
        <f>Industry!$K70</f>
        <v>0</v>
      </c>
      <c r="L68" s="691">
        <f t="shared" si="3"/>
        <v>3.1217566111619549E-2</v>
      </c>
      <c r="M68" s="692">
        <f>Recovery_OX!C63</f>
        <v>0</v>
      </c>
      <c r="N68" s="648"/>
      <c r="O68" s="693">
        <f>(L68-M68)*(1-Recovery_OX!F63)</f>
        <v>3.1217566111619549E-2</v>
      </c>
      <c r="P68" s="640"/>
      <c r="Q68" s="650"/>
      <c r="S68" s="687">
        <f t="shared" si="2"/>
        <v>2051</v>
      </c>
      <c r="T68" s="688">
        <f>IF(Select2=1,Food!$W70,"")</f>
        <v>8.9727275157031671E-5</v>
      </c>
      <c r="U68" s="689">
        <f>IF(Select2=1,Paper!$W70,"")</f>
        <v>4.4258260825221094E-2</v>
      </c>
      <c r="V68" s="681">
        <f>IF(Select2=1,Nappies!$W70,"")</f>
        <v>0</v>
      </c>
      <c r="W68" s="689">
        <f>IF(Select2=1,Garden!$W70,"")</f>
        <v>0</v>
      </c>
      <c r="X68" s="681">
        <f>IF(Select2=1,Wood!$W70,"")</f>
        <v>5.3763661733304616E-2</v>
      </c>
      <c r="Y68" s="689">
        <f>IF(Select2=1,Textiles!$W70,"")</f>
        <v>5.5580141501440439E-3</v>
      </c>
      <c r="Z68" s="683">
        <f>Sludge!W70</f>
        <v>0</v>
      </c>
      <c r="AA68" s="683" t="str">
        <f>IF(Select2=2,MSW!$W70,"")</f>
        <v/>
      </c>
      <c r="AB68" s="690">
        <f>Industry!$W70</f>
        <v>0</v>
      </c>
      <c r="AC68" s="691">
        <f t="shared" si="4"/>
        <v>0.10366966398382679</v>
      </c>
      <c r="AD68" s="692">
        <f>Recovery_OX!R63</f>
        <v>0</v>
      </c>
      <c r="AE68" s="648"/>
      <c r="AF68" s="694">
        <f>(AC68-AD68)*(1-Recovery_OX!U63)</f>
        <v>0.10366966398382679</v>
      </c>
    </row>
    <row r="69" spans="2:32">
      <c r="B69" s="687">
        <f t="shared" si="1"/>
        <v>2052</v>
      </c>
      <c r="C69" s="688">
        <f>IF(Select2=1,Food!$K71,"")</f>
        <v>8.9898208201063363E-5</v>
      </c>
      <c r="D69" s="689">
        <f>IF(Select2=1,Paper!$K71,"")</f>
        <v>1.9972806374639294E-2</v>
      </c>
      <c r="E69" s="681">
        <f>IF(Select2=1,Nappies!$K71,"")</f>
        <v>3.8730690993327051E-3</v>
      </c>
      <c r="F69" s="689">
        <f>IF(Select2=1,Garden!$K71,"")</f>
        <v>0</v>
      </c>
      <c r="G69" s="681">
        <f>IF(Select2=1,Wood!$K71,"")</f>
        <v>0</v>
      </c>
      <c r="H69" s="689">
        <f>IF(Select2=1,Textiles!$K71,"")</f>
        <v>4.7288104656465057E-3</v>
      </c>
      <c r="I69" s="690">
        <f>Sludge!K71</f>
        <v>0</v>
      </c>
      <c r="J69" s="690" t="str">
        <f>IF(Select2=2,MSW!$K71,"")</f>
        <v/>
      </c>
      <c r="K69" s="690">
        <f>Industry!$K71</f>
        <v>0</v>
      </c>
      <c r="L69" s="691">
        <f t="shared" si="3"/>
        <v>2.8664584147819569E-2</v>
      </c>
      <c r="M69" s="692">
        <f>Recovery_OX!C64</f>
        <v>0</v>
      </c>
      <c r="N69" s="648"/>
      <c r="O69" s="693">
        <f>(L69-M69)*(1-Recovery_OX!F64)</f>
        <v>2.8664584147819569E-2</v>
      </c>
      <c r="P69" s="640"/>
      <c r="Q69" s="650"/>
      <c r="S69" s="687">
        <f t="shared" si="2"/>
        <v>2052</v>
      </c>
      <c r="T69" s="688">
        <f>IF(Select2=1,Food!$W71,"")</f>
        <v>6.0145991213913954E-5</v>
      </c>
      <c r="U69" s="689">
        <f>IF(Select2=1,Paper!$W71,"")</f>
        <v>4.1266128873221689E-2</v>
      </c>
      <c r="V69" s="681">
        <f>IF(Select2=1,Nappies!$W71,"")</f>
        <v>0</v>
      </c>
      <c r="W69" s="689">
        <f>IF(Select2=1,Garden!$W71,"")</f>
        <v>0</v>
      </c>
      <c r="X69" s="681">
        <f>IF(Select2=1,Wood!$W71,"")</f>
        <v>5.1914482967518605E-2</v>
      </c>
      <c r="Y69" s="689">
        <f>IF(Select2=1,Textiles!$W71,"")</f>
        <v>5.182258044544117E-3</v>
      </c>
      <c r="Z69" s="683">
        <f>Sludge!W71</f>
        <v>0</v>
      </c>
      <c r="AA69" s="683" t="str">
        <f>IF(Select2=2,MSW!$W71,"")</f>
        <v/>
      </c>
      <c r="AB69" s="690">
        <f>Industry!$W71</f>
        <v>0</v>
      </c>
      <c r="AC69" s="691">
        <f t="shared" si="4"/>
        <v>9.8423015876498321E-2</v>
      </c>
      <c r="AD69" s="692">
        <f>Recovery_OX!R64</f>
        <v>0</v>
      </c>
      <c r="AE69" s="648"/>
      <c r="AF69" s="694">
        <f>(AC69-AD69)*(1-Recovery_OX!U64)</f>
        <v>9.8423015876498321E-2</v>
      </c>
    </row>
    <row r="70" spans="2:32">
      <c r="B70" s="687">
        <f t="shared" si="1"/>
        <v>2053</v>
      </c>
      <c r="C70" s="688">
        <f>IF(Select2=1,Food!$K72,"")</f>
        <v>6.0260571059858278E-5</v>
      </c>
      <c r="D70" s="689">
        <f>IF(Select2=1,Paper!$K72,"")</f>
        <v>1.8622521229891803E-2</v>
      </c>
      <c r="E70" s="681">
        <f>IF(Select2=1,Nappies!$K72,"")</f>
        <v>3.267572131353647E-3</v>
      </c>
      <c r="F70" s="689">
        <f>IF(Select2=1,Garden!$K72,"")</f>
        <v>0</v>
      </c>
      <c r="G70" s="681">
        <f>IF(Select2=1,Wood!$K72,"")</f>
        <v>0</v>
      </c>
      <c r="H70" s="689">
        <f>IF(Select2=1,Textiles!$K72,"")</f>
        <v>4.4091136536753717E-3</v>
      </c>
      <c r="I70" s="690">
        <f>Sludge!K72</f>
        <v>0</v>
      </c>
      <c r="J70" s="690" t="str">
        <f>IF(Select2=2,MSW!$K72,"")</f>
        <v/>
      </c>
      <c r="K70" s="690">
        <f>Industry!$K72</f>
        <v>0</v>
      </c>
      <c r="L70" s="691">
        <f t="shared" si="3"/>
        <v>2.6359467585980678E-2</v>
      </c>
      <c r="M70" s="692">
        <f>Recovery_OX!C65</f>
        <v>0</v>
      </c>
      <c r="N70" s="648"/>
      <c r="O70" s="693">
        <f>(L70-M70)*(1-Recovery_OX!F65)</f>
        <v>2.6359467585980678E-2</v>
      </c>
      <c r="P70" s="640"/>
      <c r="Q70" s="650"/>
      <c r="S70" s="687">
        <f t="shared" si="2"/>
        <v>2053</v>
      </c>
      <c r="T70" s="688">
        <f>IF(Select2=1,Food!$W72,"")</f>
        <v>4.0317063599369959E-5</v>
      </c>
      <c r="U70" s="689">
        <f>IF(Select2=1,Paper!$W72,"")</f>
        <v>3.8476283532834318E-2</v>
      </c>
      <c r="V70" s="681">
        <f>IF(Select2=1,Nappies!$W72,"")</f>
        <v>0</v>
      </c>
      <c r="W70" s="689">
        <f>IF(Select2=1,Garden!$W72,"")</f>
        <v>0</v>
      </c>
      <c r="X70" s="681">
        <f>IF(Select2=1,Wood!$W72,"")</f>
        <v>5.0128905935647144E-2</v>
      </c>
      <c r="Y70" s="689">
        <f>IF(Select2=1,Textiles!$W72,"")</f>
        <v>4.8319053738908203E-3</v>
      </c>
      <c r="Z70" s="683">
        <f>Sludge!W72</f>
        <v>0</v>
      </c>
      <c r="AA70" s="683" t="str">
        <f>IF(Select2=2,MSW!$W72,"")</f>
        <v/>
      </c>
      <c r="AB70" s="690">
        <f>Industry!$W72</f>
        <v>0</v>
      </c>
      <c r="AC70" s="691">
        <f t="shared" si="4"/>
        <v>9.3477411905971655E-2</v>
      </c>
      <c r="AD70" s="692">
        <f>Recovery_OX!R65</f>
        <v>0</v>
      </c>
      <c r="AE70" s="648"/>
      <c r="AF70" s="694">
        <f>(AC70-AD70)*(1-Recovery_OX!U65)</f>
        <v>9.3477411905971655E-2</v>
      </c>
    </row>
    <row r="71" spans="2:32">
      <c r="B71" s="687">
        <f t="shared" si="1"/>
        <v>2054</v>
      </c>
      <c r="C71" s="688">
        <f>IF(Select2=1,Food!$K73,"")</f>
        <v>4.0393868766978114E-5</v>
      </c>
      <c r="D71" s="689">
        <f>IF(Select2=1,Paper!$K73,"")</f>
        <v>1.7363523705818437E-2</v>
      </c>
      <c r="E71" s="681">
        <f>IF(Select2=1,Nappies!$K73,"")</f>
        <v>2.7567356429139293E-3</v>
      </c>
      <c r="F71" s="689">
        <f>IF(Select2=1,Garden!$K73,"")</f>
        <v>0</v>
      </c>
      <c r="G71" s="681">
        <f>IF(Select2=1,Wood!$K73,"")</f>
        <v>0</v>
      </c>
      <c r="H71" s="689">
        <f>IF(Select2=1,Textiles!$K73,"")</f>
        <v>4.1110303219498521E-3</v>
      </c>
      <c r="I71" s="690">
        <f>Sludge!K73</f>
        <v>0</v>
      </c>
      <c r="J71" s="690" t="str">
        <f>IF(Select2=2,MSW!$K73,"")</f>
        <v/>
      </c>
      <c r="K71" s="690">
        <f>Industry!$K73</f>
        <v>0</v>
      </c>
      <c r="L71" s="691">
        <f t="shared" si="3"/>
        <v>2.4271683539449196E-2</v>
      </c>
      <c r="M71" s="692">
        <f>Recovery_OX!C66</f>
        <v>0</v>
      </c>
      <c r="N71" s="648"/>
      <c r="O71" s="693">
        <f>(L71-M71)*(1-Recovery_OX!F66)</f>
        <v>2.4271683539449196E-2</v>
      </c>
      <c r="P71" s="640"/>
      <c r="Q71" s="650"/>
      <c r="S71" s="687">
        <f t="shared" si="2"/>
        <v>2054</v>
      </c>
      <c r="T71" s="688">
        <f>IF(Select2=1,Food!$W73,"")</f>
        <v>2.7025335927951468E-5</v>
      </c>
      <c r="U71" s="689">
        <f>IF(Select2=1,Paper!$W73,"")</f>
        <v>3.5875048978963722E-2</v>
      </c>
      <c r="V71" s="681">
        <f>IF(Select2=1,Nappies!$W73,"")</f>
        <v>0</v>
      </c>
      <c r="W71" s="689">
        <f>IF(Select2=1,Garden!$W73,"")</f>
        <v>0</v>
      </c>
      <c r="X71" s="681">
        <f>IF(Select2=1,Wood!$W73,"")</f>
        <v>4.8404743082526958E-2</v>
      </c>
      <c r="Y71" s="689">
        <f>IF(Select2=1,Textiles!$W73,"")</f>
        <v>4.5052387089861406E-3</v>
      </c>
      <c r="Z71" s="683">
        <f>Sludge!W73</f>
        <v>0</v>
      </c>
      <c r="AA71" s="683" t="str">
        <f>IF(Select2=2,MSW!$W73,"")</f>
        <v/>
      </c>
      <c r="AB71" s="690">
        <f>Industry!$W73</f>
        <v>0</v>
      </c>
      <c r="AC71" s="691">
        <f t="shared" si="4"/>
        <v>8.8812056106404774E-2</v>
      </c>
      <c r="AD71" s="692">
        <f>Recovery_OX!R66</f>
        <v>0</v>
      </c>
      <c r="AE71" s="648"/>
      <c r="AF71" s="694">
        <f>(AC71-AD71)*(1-Recovery_OX!U66)</f>
        <v>8.8812056106404774E-2</v>
      </c>
    </row>
    <row r="72" spans="2:32">
      <c r="B72" s="687">
        <f t="shared" si="1"/>
        <v>2055</v>
      </c>
      <c r="C72" s="688">
        <f>IF(Select2=1,Food!$K74,"")</f>
        <v>2.707681997143834E-5</v>
      </c>
      <c r="D72" s="689">
        <f>IF(Select2=1,Paper!$K74,"")</f>
        <v>1.6189642195095541E-2</v>
      </c>
      <c r="E72" s="681">
        <f>IF(Select2=1,Nappies!$K74,"")</f>
        <v>2.3257608705836942E-3</v>
      </c>
      <c r="F72" s="689">
        <f>IF(Select2=1,Garden!$K74,"")</f>
        <v>0</v>
      </c>
      <c r="G72" s="681">
        <f>IF(Select2=1,Wood!$K74,"")</f>
        <v>0</v>
      </c>
      <c r="H72" s="689">
        <f>IF(Select2=1,Textiles!$K74,"")</f>
        <v>3.8330992656320029E-3</v>
      </c>
      <c r="I72" s="690">
        <f>Sludge!K74</f>
        <v>0</v>
      </c>
      <c r="J72" s="690" t="str">
        <f>IF(Select2=2,MSW!$K74,"")</f>
        <v/>
      </c>
      <c r="K72" s="690">
        <f>Industry!$K74</f>
        <v>0</v>
      </c>
      <c r="L72" s="691">
        <f t="shared" si="3"/>
        <v>2.2375579151282677E-2</v>
      </c>
      <c r="M72" s="692">
        <f>Recovery_OX!C67</f>
        <v>0</v>
      </c>
      <c r="N72" s="648"/>
      <c r="O72" s="693">
        <f>(L72-M72)*(1-Recovery_OX!F67)</f>
        <v>2.2375579151282677E-2</v>
      </c>
      <c r="P72" s="640"/>
      <c r="Q72" s="650"/>
      <c r="S72" s="687">
        <f t="shared" si="2"/>
        <v>2055</v>
      </c>
      <c r="T72" s="688">
        <f>IF(Select2=1,Food!$W74,"")</f>
        <v>1.8115624423353042E-5</v>
      </c>
      <c r="U72" s="689">
        <f>IF(Select2=1,Paper!$W74,"")</f>
        <v>3.3449673956808972E-2</v>
      </c>
      <c r="V72" s="681">
        <f>IF(Select2=1,Nappies!$W74,"")</f>
        <v>0</v>
      </c>
      <c r="W72" s="689">
        <f>IF(Select2=1,Garden!$W74,"")</f>
        <v>0</v>
      </c>
      <c r="X72" s="681">
        <f>IF(Select2=1,Wood!$W74,"")</f>
        <v>4.6739882093044E-2</v>
      </c>
      <c r="Y72" s="689">
        <f>IF(Select2=1,Textiles!$W74,"")</f>
        <v>4.2006567294597301E-3</v>
      </c>
      <c r="Z72" s="683">
        <f>Sludge!W74</f>
        <v>0</v>
      </c>
      <c r="AA72" s="683" t="str">
        <f>IF(Select2=2,MSW!$W74,"")</f>
        <v/>
      </c>
      <c r="AB72" s="690">
        <f>Industry!$W74</f>
        <v>0</v>
      </c>
      <c r="AC72" s="691">
        <f t="shared" si="4"/>
        <v>8.4408328403736049E-2</v>
      </c>
      <c r="AD72" s="692">
        <f>Recovery_OX!R67</f>
        <v>0</v>
      </c>
      <c r="AE72" s="648"/>
      <c r="AF72" s="694">
        <f>(AC72-AD72)*(1-Recovery_OX!U67)</f>
        <v>8.4408328403736049E-2</v>
      </c>
    </row>
    <row r="73" spans="2:32">
      <c r="B73" s="687">
        <f t="shared" si="1"/>
        <v>2056</v>
      </c>
      <c r="C73" s="688">
        <f>IF(Select2=1,Food!$K75,"")</f>
        <v>1.8150135209753266E-5</v>
      </c>
      <c r="D73" s="689">
        <f>IF(Select2=1,Paper!$K75,"")</f>
        <v>1.5095122329195652E-2</v>
      </c>
      <c r="E73" s="681">
        <f>IF(Select2=1,Nappies!$K75,"")</f>
        <v>1.962162618328038E-3</v>
      </c>
      <c r="F73" s="689">
        <f>IF(Select2=1,Garden!$K75,"")</f>
        <v>0</v>
      </c>
      <c r="G73" s="681">
        <f>IF(Select2=1,Wood!$K75,"")</f>
        <v>0</v>
      </c>
      <c r="H73" s="689">
        <f>IF(Select2=1,Textiles!$K75,"")</f>
        <v>3.5739580663613083E-3</v>
      </c>
      <c r="I73" s="690">
        <f>Sludge!K75</f>
        <v>0</v>
      </c>
      <c r="J73" s="690" t="str">
        <f>IF(Select2=2,MSW!$K75,"")</f>
        <v/>
      </c>
      <c r="K73" s="690">
        <f>Industry!$K75</f>
        <v>0</v>
      </c>
      <c r="L73" s="691">
        <f t="shared" si="3"/>
        <v>2.0649393149094752E-2</v>
      </c>
      <c r="M73" s="692">
        <f>Recovery_OX!C68</f>
        <v>0</v>
      </c>
      <c r="N73" s="648"/>
      <c r="O73" s="693">
        <f>(L73-M73)*(1-Recovery_OX!F68)</f>
        <v>2.0649393149094752E-2</v>
      </c>
      <c r="P73" s="640"/>
      <c r="Q73" s="650"/>
      <c r="S73" s="687">
        <f t="shared" si="2"/>
        <v>2056</v>
      </c>
      <c r="T73" s="688">
        <f>IF(Select2=1,Food!$W75,"")</f>
        <v>1.2143266197426365E-5</v>
      </c>
      <c r="U73" s="689">
        <f>IF(Select2=1,Paper!$W75,"")</f>
        <v>3.1188269275197633E-2</v>
      </c>
      <c r="V73" s="681">
        <f>IF(Select2=1,Nappies!$W75,"")</f>
        <v>0</v>
      </c>
      <c r="W73" s="689">
        <f>IF(Select2=1,Garden!$W75,"")</f>
        <v>0</v>
      </c>
      <c r="X73" s="681">
        <f>IF(Select2=1,Wood!$W75,"")</f>
        <v>4.5132283304283323E-2</v>
      </c>
      <c r="Y73" s="689">
        <f>IF(Select2=1,Textiles!$W75,"")</f>
        <v>3.9166663740945852E-3</v>
      </c>
      <c r="Z73" s="683">
        <f>Sludge!W75</f>
        <v>0</v>
      </c>
      <c r="AA73" s="683" t="str">
        <f>IF(Select2=2,MSW!$W75,"")</f>
        <v/>
      </c>
      <c r="AB73" s="690">
        <f>Industry!$W75</f>
        <v>0</v>
      </c>
      <c r="AC73" s="691">
        <f t="shared" si="4"/>
        <v>8.0249362219772968E-2</v>
      </c>
      <c r="AD73" s="692">
        <f>Recovery_OX!R68</f>
        <v>0</v>
      </c>
      <c r="AE73" s="648"/>
      <c r="AF73" s="694">
        <f>(AC73-AD73)*(1-Recovery_OX!U68)</f>
        <v>8.0249362219772968E-2</v>
      </c>
    </row>
    <row r="74" spans="2:32">
      <c r="B74" s="687">
        <f t="shared" si="1"/>
        <v>2057</v>
      </c>
      <c r="C74" s="688">
        <f>IF(Select2=1,Food!$K76,"")</f>
        <v>1.2166399469354888E-5</v>
      </c>
      <c r="D74" s="689">
        <f>IF(Select2=1,Paper!$K76,"")</f>
        <v>1.4074598770466309E-2</v>
      </c>
      <c r="E74" s="681">
        <f>IF(Select2=1,Nappies!$K76,"")</f>
        <v>1.6554075655240046E-3</v>
      </c>
      <c r="F74" s="689">
        <f>IF(Select2=1,Garden!$K76,"")</f>
        <v>0</v>
      </c>
      <c r="G74" s="681">
        <f>IF(Select2=1,Wood!$K76,"")</f>
        <v>0</v>
      </c>
      <c r="H74" s="689">
        <f>IF(Select2=1,Textiles!$K76,"")</f>
        <v>3.3323364136782969E-3</v>
      </c>
      <c r="I74" s="690">
        <f>Sludge!K76</f>
        <v>0</v>
      </c>
      <c r="J74" s="690" t="str">
        <f>IF(Select2=2,MSW!$K76,"")</f>
        <v/>
      </c>
      <c r="K74" s="690">
        <f>Industry!$K76</f>
        <v>0</v>
      </c>
      <c r="L74" s="691">
        <f t="shared" si="3"/>
        <v>1.9074509149137966E-2</v>
      </c>
      <c r="M74" s="692">
        <f>Recovery_OX!C69</f>
        <v>0</v>
      </c>
      <c r="N74" s="648"/>
      <c r="O74" s="693">
        <f>(L74-M74)*(1-Recovery_OX!F69)</f>
        <v>1.9074509149137966E-2</v>
      </c>
      <c r="P74" s="640"/>
      <c r="Q74" s="650"/>
      <c r="S74" s="687">
        <f t="shared" si="2"/>
        <v>2057</v>
      </c>
      <c r="T74" s="688">
        <f>IF(Select2=1,Food!$W76,"")</f>
        <v>8.1398747564818627E-6</v>
      </c>
      <c r="U74" s="689">
        <f>IF(Select2=1,Paper!$W76,"")</f>
        <v>2.9079749525756846E-2</v>
      </c>
      <c r="V74" s="681">
        <f>IF(Select2=1,Nappies!$W76,"")</f>
        <v>0</v>
      </c>
      <c r="W74" s="689">
        <f>IF(Select2=1,Garden!$W76,"")</f>
        <v>0</v>
      </c>
      <c r="X74" s="681">
        <f>IF(Select2=1,Wood!$W76,"")</f>
        <v>4.3579977206686916E-2</v>
      </c>
      <c r="Y74" s="689">
        <f>IF(Select2=1,Textiles!$W76,"")</f>
        <v>3.6518755218392304E-3</v>
      </c>
      <c r="Z74" s="683">
        <f>Sludge!W76</f>
        <v>0</v>
      </c>
      <c r="AA74" s="683" t="str">
        <f>IF(Select2=2,MSW!$W76,"")</f>
        <v/>
      </c>
      <c r="AB74" s="690">
        <f>Industry!$W76</f>
        <v>0</v>
      </c>
      <c r="AC74" s="691">
        <f t="shared" si="4"/>
        <v>7.631974212903947E-2</v>
      </c>
      <c r="AD74" s="692">
        <f>Recovery_OX!R69</f>
        <v>0</v>
      </c>
      <c r="AE74" s="648"/>
      <c r="AF74" s="694">
        <f>(AC74-AD74)*(1-Recovery_OX!U69)</f>
        <v>7.631974212903947E-2</v>
      </c>
    </row>
    <row r="75" spans="2:32">
      <c r="B75" s="687">
        <f t="shared" si="1"/>
        <v>2058</v>
      </c>
      <c r="C75" s="688">
        <f>IF(Select2=1,Food!$K77,"")</f>
        <v>8.1553814523859463E-6</v>
      </c>
      <c r="D75" s="689">
        <f>IF(Select2=1,Paper!$K77,"")</f>
        <v>1.3123068911238643E-2</v>
      </c>
      <c r="E75" s="681">
        <f>IF(Select2=1,Nappies!$K77,"")</f>
        <v>1.3966091201600751E-3</v>
      </c>
      <c r="F75" s="689">
        <f>IF(Select2=1,Garden!$K77,"")</f>
        <v>0</v>
      </c>
      <c r="G75" s="681">
        <f>IF(Select2=1,Wood!$K77,"")</f>
        <v>0</v>
      </c>
      <c r="H75" s="689">
        <f>IF(Select2=1,Textiles!$K77,"")</f>
        <v>3.1070498779611957E-3</v>
      </c>
      <c r="I75" s="690">
        <f>Sludge!K77</f>
        <v>0</v>
      </c>
      <c r="J75" s="690" t="str">
        <f>IF(Select2=2,MSW!$K77,"")</f>
        <v/>
      </c>
      <c r="K75" s="690">
        <f>Industry!$K77</f>
        <v>0</v>
      </c>
      <c r="L75" s="691">
        <f t="shared" si="3"/>
        <v>1.7634883290812302E-2</v>
      </c>
      <c r="M75" s="692">
        <f>Recovery_OX!C70</f>
        <v>0</v>
      </c>
      <c r="N75" s="648"/>
      <c r="O75" s="693">
        <f>(L75-M75)*(1-Recovery_OX!F70)</f>
        <v>1.7634883290812302E-2</v>
      </c>
      <c r="P75" s="640"/>
      <c r="Q75" s="650"/>
      <c r="S75" s="687">
        <f t="shared" si="2"/>
        <v>2058</v>
      </c>
      <c r="T75" s="688">
        <f>IF(Select2=1,Food!$W77,"")</f>
        <v>5.456321221489261E-6</v>
      </c>
      <c r="U75" s="689">
        <f>IF(Select2=1,Paper!$W77,"")</f>
        <v>2.711377874222861E-2</v>
      </c>
      <c r="V75" s="681">
        <f>IF(Select2=1,Nappies!$W77,"")</f>
        <v>0</v>
      </c>
      <c r="W75" s="689">
        <f>IF(Select2=1,Garden!$W77,"")</f>
        <v>0</v>
      </c>
      <c r="X75" s="681">
        <f>IF(Select2=1,Wood!$W77,"")</f>
        <v>4.2081062031158176E-2</v>
      </c>
      <c r="Y75" s="689">
        <f>IF(Select2=1,Textiles!$W77,"")</f>
        <v>3.4049861676287087E-3</v>
      </c>
      <c r="Z75" s="683">
        <f>Sludge!W77</f>
        <v>0</v>
      </c>
      <c r="AA75" s="683" t="str">
        <f>IF(Select2=2,MSW!$W77,"")</f>
        <v/>
      </c>
      <c r="AB75" s="690">
        <f>Industry!$W77</f>
        <v>0</v>
      </c>
      <c r="AC75" s="691">
        <f t="shared" si="4"/>
        <v>7.2605283262236989E-2</v>
      </c>
      <c r="AD75" s="692">
        <f>Recovery_OX!R70</f>
        <v>0</v>
      </c>
      <c r="AE75" s="648"/>
      <c r="AF75" s="694">
        <f>(AC75-AD75)*(1-Recovery_OX!U70)</f>
        <v>7.2605283262236989E-2</v>
      </c>
    </row>
    <row r="76" spans="2:32">
      <c r="B76" s="687">
        <f t="shared" si="1"/>
        <v>2059</v>
      </c>
      <c r="C76" s="688">
        <f>IF(Select2=1,Food!$K78,"")</f>
        <v>5.4667156706015467E-6</v>
      </c>
      <c r="D76" s="689">
        <f>IF(Select2=1,Paper!$K78,"")</f>
        <v>1.2235868351038792E-2</v>
      </c>
      <c r="E76" s="681">
        <f>IF(Select2=1,Nappies!$K78,"")</f>
        <v>1.1782699772166867E-3</v>
      </c>
      <c r="F76" s="689">
        <f>IF(Select2=1,Garden!$K78,"")</f>
        <v>0</v>
      </c>
      <c r="G76" s="681">
        <f>IF(Select2=1,Wood!$K78,"")</f>
        <v>0</v>
      </c>
      <c r="H76" s="689">
        <f>IF(Select2=1,Textiles!$K78,"")</f>
        <v>2.8969941043505494E-3</v>
      </c>
      <c r="I76" s="690">
        <f>Sludge!K78</f>
        <v>0</v>
      </c>
      <c r="J76" s="690" t="str">
        <f>IF(Select2=2,MSW!$K78,"")</f>
        <v/>
      </c>
      <c r="K76" s="690">
        <f>Industry!$K78</f>
        <v>0</v>
      </c>
      <c r="L76" s="691">
        <f t="shared" si="3"/>
        <v>1.6316599148276632E-2</v>
      </c>
      <c r="M76" s="692">
        <f>Recovery_OX!C71</f>
        <v>0</v>
      </c>
      <c r="N76" s="648"/>
      <c r="O76" s="693">
        <f>(L76-M76)*(1-Recovery_OX!F71)</f>
        <v>1.6316599148276632E-2</v>
      </c>
      <c r="P76" s="640"/>
      <c r="Q76" s="650"/>
      <c r="S76" s="687">
        <f t="shared" si="2"/>
        <v>2059</v>
      </c>
      <c r="T76" s="688">
        <f>IF(Select2=1,Food!$W78,"")</f>
        <v>3.6574814923739171E-6</v>
      </c>
      <c r="U76" s="689">
        <f>IF(Select2=1,Paper!$W78,"")</f>
        <v>2.528071973355123E-2</v>
      </c>
      <c r="V76" s="681">
        <f>IF(Select2=1,Nappies!$W78,"")</f>
        <v>0</v>
      </c>
      <c r="W76" s="689">
        <f>IF(Select2=1,Garden!$W78,"")</f>
        <v>0</v>
      </c>
      <c r="X76" s="681">
        <f>IF(Select2=1,Wood!$W78,"")</f>
        <v>4.0633701419156967E-2</v>
      </c>
      <c r="Y76" s="689">
        <f>IF(Select2=1,Textiles!$W78,"")</f>
        <v>3.1747880595622475E-3</v>
      </c>
      <c r="Z76" s="683">
        <f>Sludge!W78</f>
        <v>0</v>
      </c>
      <c r="AA76" s="683" t="str">
        <f>IF(Select2=2,MSW!$W78,"")</f>
        <v/>
      </c>
      <c r="AB76" s="690">
        <f>Industry!$W78</f>
        <v>0</v>
      </c>
      <c r="AC76" s="691">
        <f t="shared" si="4"/>
        <v>6.9092866693762814E-2</v>
      </c>
      <c r="AD76" s="692">
        <f>Recovery_OX!R71</f>
        <v>0</v>
      </c>
      <c r="AE76" s="648"/>
      <c r="AF76" s="694">
        <f>(AC76-AD76)*(1-Recovery_OX!U71)</f>
        <v>6.9092866693762814E-2</v>
      </c>
    </row>
    <row r="77" spans="2:32">
      <c r="B77" s="687">
        <f t="shared" si="1"/>
        <v>2060</v>
      </c>
      <c r="C77" s="688">
        <f>IF(Select2=1,Food!$K79,"")</f>
        <v>3.6644490999813799E-6</v>
      </c>
      <c r="D77" s="689">
        <f>IF(Select2=1,Paper!$K79,"")</f>
        <v>1.1408648031691355E-2</v>
      </c>
      <c r="E77" s="681">
        <f>IF(Select2=1,Nappies!$K79,"")</f>
        <v>9.9406492422954122E-4</v>
      </c>
      <c r="F77" s="689">
        <f>IF(Select2=1,Garden!$K79,"")</f>
        <v>0</v>
      </c>
      <c r="G77" s="681">
        <f>IF(Select2=1,Wood!$K79,"")</f>
        <v>0</v>
      </c>
      <c r="H77" s="689">
        <f>IF(Select2=1,Textiles!$K79,"")</f>
        <v>2.7011393992004201E-3</v>
      </c>
      <c r="I77" s="690">
        <f>Sludge!K79</f>
        <v>0</v>
      </c>
      <c r="J77" s="690" t="str">
        <f>IF(Select2=2,MSW!$K79,"")</f>
        <v/>
      </c>
      <c r="K77" s="690">
        <f>Industry!$K79</f>
        <v>0</v>
      </c>
      <c r="L77" s="691">
        <f t="shared" si="3"/>
        <v>1.5107516804221299E-2</v>
      </c>
      <c r="M77" s="692">
        <f>Recovery_OX!C72</f>
        <v>0</v>
      </c>
      <c r="N77" s="648"/>
      <c r="O77" s="693">
        <f>(L77-M77)*(1-Recovery_OX!F72)</f>
        <v>1.5107516804221299E-2</v>
      </c>
      <c r="P77" s="640"/>
      <c r="Q77" s="650"/>
      <c r="S77" s="687">
        <f t="shared" si="2"/>
        <v>2060</v>
      </c>
      <c r="T77" s="688">
        <f>IF(Select2=1,Food!$W79,"")</f>
        <v>2.4516831623425828E-6</v>
      </c>
      <c r="U77" s="689">
        <f>IF(Select2=1,Paper!$W79,"")</f>
        <v>2.3571586842337514E-2</v>
      </c>
      <c r="V77" s="681">
        <f>IF(Select2=1,Nappies!$W79,"")</f>
        <v>0</v>
      </c>
      <c r="W77" s="689">
        <f>IF(Select2=1,Garden!$W79,"")</f>
        <v>0</v>
      </c>
      <c r="X77" s="681">
        <f>IF(Select2=1,Wood!$W79,"")</f>
        <v>3.9236122172930737E-2</v>
      </c>
      <c r="Y77" s="689">
        <f>IF(Select2=1,Textiles!$W79,"")</f>
        <v>2.9601527662470369E-3</v>
      </c>
      <c r="Z77" s="683">
        <f>Sludge!W79</f>
        <v>0</v>
      </c>
      <c r="AA77" s="683" t="str">
        <f>IF(Select2=2,MSW!$W79,"")</f>
        <v/>
      </c>
      <c r="AB77" s="690">
        <f>Industry!$W79</f>
        <v>0</v>
      </c>
      <c r="AC77" s="691">
        <f t="shared" si="4"/>
        <v>6.5770313464677627E-2</v>
      </c>
      <c r="AD77" s="692">
        <f>Recovery_OX!R72</f>
        <v>0</v>
      </c>
      <c r="AE77" s="648"/>
      <c r="AF77" s="694">
        <f>(AC77-AD77)*(1-Recovery_OX!U72)</f>
        <v>6.5770313464677627E-2</v>
      </c>
    </row>
    <row r="78" spans="2:32">
      <c r="B78" s="687">
        <f t="shared" si="1"/>
        <v>2061</v>
      </c>
      <c r="C78" s="688">
        <f>IF(Select2=1,Food!$K80,"")</f>
        <v>2.4563536893947757E-6</v>
      </c>
      <c r="D78" s="689">
        <f>IF(Select2=1,Paper!$K80,"")</f>
        <v>1.0637352918231181E-2</v>
      </c>
      <c r="E78" s="681">
        <f>IF(Select2=1,Nappies!$K80,"")</f>
        <v>8.3865760198501395E-4</v>
      </c>
      <c r="F78" s="689">
        <f>IF(Select2=1,Garden!$K80,"")</f>
        <v>0</v>
      </c>
      <c r="G78" s="681">
        <f>IF(Select2=1,Wood!$K80,"")</f>
        <v>0</v>
      </c>
      <c r="H78" s="689">
        <f>IF(Select2=1,Textiles!$K80,"")</f>
        <v>2.5185256825189378E-3</v>
      </c>
      <c r="I78" s="690">
        <f>Sludge!K80</f>
        <v>0</v>
      </c>
      <c r="J78" s="690" t="str">
        <f>IF(Select2=2,MSW!$K80,"")</f>
        <v/>
      </c>
      <c r="K78" s="690">
        <f>Industry!$K80</f>
        <v>0</v>
      </c>
      <c r="L78" s="691">
        <f t="shared" si="3"/>
        <v>1.3996992556424528E-2</v>
      </c>
      <c r="M78" s="692">
        <f>Recovery_OX!C73</f>
        <v>0</v>
      </c>
      <c r="N78" s="648"/>
      <c r="O78" s="693">
        <f>(L78-M78)*(1-Recovery_OX!F73)</f>
        <v>1.3996992556424528E-2</v>
      </c>
      <c r="P78" s="640"/>
      <c r="Q78" s="650"/>
      <c r="S78" s="687">
        <f t="shared" si="2"/>
        <v>2061</v>
      </c>
      <c r="T78" s="688">
        <f>IF(Select2=1,Food!$W80,"")</f>
        <v>1.643412370246282E-6</v>
      </c>
      <c r="U78" s="689">
        <f>IF(Select2=1,Paper!$W80,"")</f>
        <v>2.1978001897171865E-2</v>
      </c>
      <c r="V78" s="681">
        <f>IF(Select2=1,Nappies!$W80,"")</f>
        <v>0</v>
      </c>
      <c r="W78" s="689">
        <f>IF(Select2=1,Garden!$W80,"")</f>
        <v>0</v>
      </c>
      <c r="X78" s="681">
        <f>IF(Select2=1,Wood!$W80,"")</f>
        <v>3.788661208312552E-2</v>
      </c>
      <c r="Y78" s="689">
        <f>IF(Select2=1,Textiles!$W80,"")</f>
        <v>2.7600281452262341E-3</v>
      </c>
      <c r="Z78" s="683">
        <f>Sludge!W80</f>
        <v>0</v>
      </c>
      <c r="AA78" s="683" t="str">
        <f>IF(Select2=2,MSW!$W80,"")</f>
        <v/>
      </c>
      <c r="AB78" s="690">
        <f>Industry!$W80</f>
        <v>0</v>
      </c>
      <c r="AC78" s="691">
        <f t="shared" si="4"/>
        <v>6.2626285537893858E-2</v>
      </c>
      <c r="AD78" s="692">
        <f>Recovery_OX!R73</f>
        <v>0</v>
      </c>
      <c r="AE78" s="648"/>
      <c r="AF78" s="694">
        <f>(AC78-AD78)*(1-Recovery_OX!U73)</f>
        <v>6.2626285537893858E-2</v>
      </c>
    </row>
    <row r="79" spans="2:32">
      <c r="B79" s="687">
        <f t="shared" si="1"/>
        <v>2062</v>
      </c>
      <c r="C79" s="688">
        <f>IF(Select2=1,Food!$K81,"")</f>
        <v>1.6465431181549185E-6</v>
      </c>
      <c r="D79" s="689">
        <f>IF(Select2=1,Paper!$K81,"")</f>
        <v>9.9182021211172561E-3</v>
      </c>
      <c r="E79" s="681">
        <f>IF(Select2=1,Nappies!$K81,"")</f>
        <v>7.075459119658497E-4</v>
      </c>
      <c r="F79" s="689">
        <f>IF(Select2=1,Garden!$K81,"")</f>
        <v>0</v>
      </c>
      <c r="G79" s="681">
        <f>IF(Select2=1,Wood!$K81,"")</f>
        <v>0</v>
      </c>
      <c r="H79" s="689">
        <f>IF(Select2=1,Textiles!$K81,"")</f>
        <v>2.3482577816550678E-3</v>
      </c>
      <c r="I79" s="690">
        <f>Sludge!K81</f>
        <v>0</v>
      </c>
      <c r="J79" s="690" t="str">
        <f>IF(Select2=2,MSW!$K81,"")</f>
        <v/>
      </c>
      <c r="K79" s="690">
        <f>Industry!$K81</f>
        <v>0</v>
      </c>
      <c r="L79" s="691">
        <f t="shared" si="3"/>
        <v>1.297565235785633E-2</v>
      </c>
      <c r="M79" s="692">
        <f>Recovery_OX!C74</f>
        <v>0</v>
      </c>
      <c r="N79" s="648"/>
      <c r="O79" s="693">
        <f>(L79-M79)*(1-Recovery_OX!F74)</f>
        <v>1.297565235785633E-2</v>
      </c>
      <c r="P79" s="640"/>
      <c r="Q79" s="650"/>
      <c r="S79" s="687">
        <f t="shared" si="2"/>
        <v>2062</v>
      </c>
      <c r="T79" s="688">
        <f>IF(Select2=1,Food!$W81,"")</f>
        <v>1.1016122556790268E-6</v>
      </c>
      <c r="U79" s="689">
        <f>IF(Select2=1,Paper!$W81,"")</f>
        <v>2.0492153142804254E-2</v>
      </c>
      <c r="V79" s="681">
        <f>IF(Select2=1,Nappies!$W81,"")</f>
        <v>0</v>
      </c>
      <c r="W79" s="689">
        <f>IF(Select2=1,Garden!$W81,"")</f>
        <v>0</v>
      </c>
      <c r="X79" s="681">
        <f>IF(Select2=1,Wood!$W81,"")</f>
        <v>3.6583517831115367E-2</v>
      </c>
      <c r="Y79" s="689">
        <f>IF(Select2=1,Textiles!$W81,"")</f>
        <v>2.5734331853754181E-3</v>
      </c>
      <c r="Z79" s="683">
        <f>Sludge!W81</f>
        <v>0</v>
      </c>
      <c r="AA79" s="683" t="str">
        <f>IF(Select2=2,MSW!$W81,"")</f>
        <v/>
      </c>
      <c r="AB79" s="690">
        <f>Industry!$W81</f>
        <v>0</v>
      </c>
      <c r="AC79" s="691">
        <f t="shared" si="4"/>
        <v>5.9650205771550717E-2</v>
      </c>
      <c r="AD79" s="692">
        <f>Recovery_OX!R74</f>
        <v>0</v>
      </c>
      <c r="AE79" s="648"/>
      <c r="AF79" s="694">
        <f>(AC79-AD79)*(1-Recovery_OX!U74)</f>
        <v>5.9650205771550717E-2</v>
      </c>
    </row>
    <row r="80" spans="2:32">
      <c r="B80" s="687">
        <f t="shared" si="1"/>
        <v>2063</v>
      </c>
      <c r="C80" s="688">
        <f>IF(Select2=1,Food!$K82,"")</f>
        <v>1.1037108587612699E-6</v>
      </c>
      <c r="D80" s="689">
        <f>IF(Select2=1,Paper!$K82,"")</f>
        <v>9.2476703623077978E-3</v>
      </c>
      <c r="E80" s="681">
        <f>IF(Select2=1,Nappies!$K82,"")</f>
        <v>5.9693159205218959E-4</v>
      </c>
      <c r="F80" s="689">
        <f>IF(Select2=1,Garden!$K82,"")</f>
        <v>0</v>
      </c>
      <c r="G80" s="681">
        <f>IF(Select2=1,Wood!$K82,"")</f>
        <v>0</v>
      </c>
      <c r="H80" s="689">
        <f>IF(Select2=1,Textiles!$K82,"")</f>
        <v>2.1895010431612371E-3</v>
      </c>
      <c r="I80" s="690">
        <f>Sludge!K82</f>
        <v>0</v>
      </c>
      <c r="J80" s="690" t="str">
        <f>IF(Select2=2,MSW!$K82,"")</f>
        <v/>
      </c>
      <c r="K80" s="690">
        <f>Industry!$K82</f>
        <v>0</v>
      </c>
      <c r="L80" s="691">
        <f t="shared" si="3"/>
        <v>1.2035206708379985E-2</v>
      </c>
      <c r="M80" s="692">
        <f>Recovery_OX!C75</f>
        <v>0</v>
      </c>
      <c r="N80" s="648"/>
      <c r="O80" s="693">
        <f>(L80-M80)*(1-Recovery_OX!F75)</f>
        <v>1.2035206708379985E-2</v>
      </c>
      <c r="P80" s="640"/>
      <c r="Q80" s="650"/>
      <c r="S80" s="687">
        <f t="shared" si="2"/>
        <v>2063</v>
      </c>
      <c r="T80" s="688">
        <f>IF(Select2=1,Food!$W82,"")</f>
        <v>7.3843277794018983E-7</v>
      </c>
      <c r="U80" s="689">
        <f>IF(Select2=1,Paper!$W82,"")</f>
        <v>1.9106756946916943E-2</v>
      </c>
      <c r="V80" s="681">
        <f>IF(Select2=1,Nappies!$W82,"")</f>
        <v>0</v>
      </c>
      <c r="W80" s="689">
        <f>IF(Select2=1,Garden!$W82,"")</f>
        <v>0</v>
      </c>
      <c r="X80" s="681">
        <f>IF(Select2=1,Wood!$W82,"")</f>
        <v>3.5325242963480254E-2</v>
      </c>
      <c r="Y80" s="689">
        <f>IF(Select2=1,Textiles!$W82,"")</f>
        <v>2.3994531979849181E-3</v>
      </c>
      <c r="Z80" s="683">
        <f>Sludge!W82</f>
        <v>0</v>
      </c>
      <c r="AA80" s="683" t="str">
        <f>IF(Select2=2,MSW!$W82,"")</f>
        <v/>
      </c>
      <c r="AB80" s="690">
        <f>Industry!$W82</f>
        <v>0</v>
      </c>
      <c r="AC80" s="691">
        <f t="shared" si="4"/>
        <v>5.6832191541160051E-2</v>
      </c>
      <c r="AD80" s="692">
        <f>Recovery_OX!R75</f>
        <v>0</v>
      </c>
      <c r="AE80" s="648"/>
      <c r="AF80" s="694">
        <f>(AC80-AD80)*(1-Recovery_OX!U75)</f>
        <v>5.6832191541160051E-2</v>
      </c>
    </row>
    <row r="81" spans="2:32">
      <c r="B81" s="687">
        <f t="shared" si="1"/>
        <v>2064</v>
      </c>
      <c r="C81" s="688">
        <f>IF(Select2=1,Food!$K83,"")</f>
        <v>7.3983951365488963E-7</v>
      </c>
      <c r="D81" s="689">
        <f>IF(Select2=1,Paper!$K83,"")</f>
        <v>8.6224706943431925E-3</v>
      </c>
      <c r="E81" s="681">
        <f>IF(Select2=1,Nappies!$K83,"")</f>
        <v>5.0361018212929779E-4</v>
      </c>
      <c r="F81" s="689">
        <f>IF(Select2=1,Garden!$K83,"")</f>
        <v>0</v>
      </c>
      <c r="G81" s="681">
        <f>IF(Select2=1,Wood!$K83,"")</f>
        <v>0</v>
      </c>
      <c r="H81" s="689">
        <f>IF(Select2=1,Textiles!$K83,"")</f>
        <v>2.0414772413211643E-3</v>
      </c>
      <c r="I81" s="690">
        <f>Sludge!K83</f>
        <v>0</v>
      </c>
      <c r="J81" s="690" t="str">
        <f>IF(Select2=2,MSW!$K83,"")</f>
        <v/>
      </c>
      <c r="K81" s="690">
        <f>Industry!$K83</f>
        <v>0</v>
      </c>
      <c r="L81" s="691">
        <f t="shared" si="3"/>
        <v>1.1168297957307309E-2</v>
      </c>
      <c r="M81" s="692">
        <f>Recovery_OX!C76</f>
        <v>0</v>
      </c>
      <c r="N81" s="648"/>
      <c r="O81" s="693">
        <f>(L81-M81)*(1-Recovery_OX!F76)</f>
        <v>1.1168297957307309E-2</v>
      </c>
      <c r="P81" s="640"/>
      <c r="Q81" s="650"/>
      <c r="S81" s="687">
        <f t="shared" si="2"/>
        <v>2064</v>
      </c>
      <c r="T81" s="688">
        <f>IF(Select2=1,Food!$W83,"")</f>
        <v>4.94986293703093E-7</v>
      </c>
      <c r="U81" s="689">
        <f>IF(Select2=1,Paper!$W83,"")</f>
        <v>1.78150220957504E-2</v>
      </c>
      <c r="V81" s="681">
        <f>IF(Select2=1,Nappies!$W83,"")</f>
        <v>0</v>
      </c>
      <c r="W81" s="689">
        <f>IF(Select2=1,Garden!$W83,"")</f>
        <v>0</v>
      </c>
      <c r="X81" s="681">
        <f>IF(Select2=1,Wood!$W83,"")</f>
        <v>3.4110245936151015E-2</v>
      </c>
      <c r="Y81" s="689">
        <f>IF(Select2=1,Textiles!$W83,"")</f>
        <v>2.2372353329547013E-3</v>
      </c>
      <c r="Z81" s="683">
        <f>Sludge!W83</f>
        <v>0</v>
      </c>
      <c r="AA81" s="683" t="str">
        <f>IF(Select2=2,MSW!$W83,"")</f>
        <v/>
      </c>
      <c r="AB81" s="690">
        <f>Industry!$W83</f>
        <v>0</v>
      </c>
      <c r="AC81" s="691">
        <f t="shared" ref="AC81:AC97" si="5">SUM(T81:AA81)</f>
        <v>5.4162998351149821E-2</v>
      </c>
      <c r="AD81" s="692">
        <f>Recovery_OX!R76</f>
        <v>0</v>
      </c>
      <c r="AE81" s="648"/>
      <c r="AF81" s="694">
        <f>(AC81-AD81)*(1-Recovery_OX!U76)</f>
        <v>5.4162998351149821E-2</v>
      </c>
    </row>
    <row r="82" spans="2:32">
      <c r="B82" s="687">
        <f t="shared" ref="B82:B97" si="6">B81+1</f>
        <v>2065</v>
      </c>
      <c r="C82" s="688">
        <f>IF(Select2=1,Food!$K84,"")</f>
        <v>4.9592925685213063E-7</v>
      </c>
      <c r="D82" s="689">
        <f>IF(Select2=1,Paper!$K84,"")</f>
        <v>8.0395383877257427E-3</v>
      </c>
      <c r="E82" s="681">
        <f>IF(Select2=1,Nappies!$K84,"")</f>
        <v>4.2487819194218541E-4</v>
      </c>
      <c r="F82" s="689">
        <f>IF(Select2=1,Garden!$K84,"")</f>
        <v>0</v>
      </c>
      <c r="G82" s="681">
        <f>IF(Select2=1,Wood!$K84,"")</f>
        <v>0</v>
      </c>
      <c r="H82" s="689">
        <f>IF(Select2=1,Textiles!$K84,"")</f>
        <v>1.9034607632864979E-3</v>
      </c>
      <c r="I82" s="690">
        <f>Sludge!K84</f>
        <v>0</v>
      </c>
      <c r="J82" s="690" t="str">
        <f>IF(Select2=2,MSW!$K84,"")</f>
        <v/>
      </c>
      <c r="K82" s="690">
        <f>Industry!$K84</f>
        <v>0</v>
      </c>
      <c r="L82" s="691">
        <f t="shared" si="3"/>
        <v>1.0368373272211278E-2</v>
      </c>
      <c r="M82" s="692">
        <f>Recovery_OX!C77</f>
        <v>0</v>
      </c>
      <c r="N82" s="648"/>
      <c r="O82" s="693">
        <f>(L82-M82)*(1-Recovery_OX!F77)</f>
        <v>1.0368373272211278E-2</v>
      </c>
      <c r="P82" s="640"/>
      <c r="Q82" s="650"/>
      <c r="S82" s="687">
        <f t="shared" ref="S82:S97" si="7">S81+1</f>
        <v>2065</v>
      </c>
      <c r="T82" s="688">
        <f>IF(Select2=1,Food!$W84,"")</f>
        <v>3.3179923518206785E-7</v>
      </c>
      <c r="U82" s="689">
        <f>IF(Select2=1,Paper!$W84,"")</f>
        <v>1.6610616503565587E-2</v>
      </c>
      <c r="V82" s="681">
        <f>IF(Select2=1,Nappies!$W84,"")</f>
        <v>0</v>
      </c>
      <c r="W82" s="689">
        <f>IF(Select2=1,Garden!$W84,"")</f>
        <v>0</v>
      </c>
      <c r="X82" s="681">
        <f>IF(Select2=1,Wood!$W84,"")</f>
        <v>3.2937038225825069E-2</v>
      </c>
      <c r="Y82" s="689">
        <f>IF(Select2=1,Textiles!$W84,"")</f>
        <v>2.0859843981221901E-3</v>
      </c>
      <c r="Z82" s="683">
        <f>Sludge!W84</f>
        <v>0</v>
      </c>
      <c r="AA82" s="683" t="str">
        <f>IF(Select2=2,MSW!$W84,"")</f>
        <v/>
      </c>
      <c r="AB82" s="690">
        <f>Industry!$W84</f>
        <v>0</v>
      </c>
      <c r="AC82" s="691">
        <f t="shared" si="5"/>
        <v>5.1633970926748027E-2</v>
      </c>
      <c r="AD82" s="692">
        <f>Recovery_OX!R77</f>
        <v>0</v>
      </c>
      <c r="AE82" s="648"/>
      <c r="AF82" s="694">
        <f>(AC82-AD82)*(1-Recovery_OX!U77)</f>
        <v>5.1633970926748027E-2</v>
      </c>
    </row>
    <row r="83" spans="2:32">
      <c r="B83" s="687">
        <f t="shared" si="6"/>
        <v>2066</v>
      </c>
      <c r="C83" s="688">
        <f>IF(Select2=1,Food!$K85,"")</f>
        <v>3.3243132228354062E-7</v>
      </c>
      <c r="D83" s="689">
        <f>IF(Select2=1,Paper!$K85,"")</f>
        <v>7.4960159076121156E-3</v>
      </c>
      <c r="E83" s="681">
        <f>IF(Select2=1,Nappies!$K85,"")</f>
        <v>3.5845478188070696E-4</v>
      </c>
      <c r="F83" s="689">
        <f>IF(Select2=1,Garden!$K85,"")</f>
        <v>0</v>
      </c>
      <c r="G83" s="681">
        <f>IF(Select2=1,Wood!$K85,"")</f>
        <v>0</v>
      </c>
      <c r="H83" s="689">
        <f>IF(Select2=1,Textiles!$K85,"")</f>
        <v>1.7747750521217897E-3</v>
      </c>
      <c r="I83" s="690">
        <f>Sludge!K85</f>
        <v>0</v>
      </c>
      <c r="J83" s="690" t="str">
        <f>IF(Select2=2,MSW!$K85,"")</f>
        <v/>
      </c>
      <c r="K83" s="690">
        <f>Industry!$K85</f>
        <v>0</v>
      </c>
      <c r="L83" s="691">
        <f t="shared" ref="L83:L97" si="8">SUM(C83:K83)</f>
        <v>9.6295781729368972E-3</v>
      </c>
      <c r="M83" s="692">
        <f>Recovery_OX!C78</f>
        <v>0</v>
      </c>
      <c r="N83" s="648"/>
      <c r="O83" s="693">
        <f>(L83-M83)*(1-Recovery_OX!F78)</f>
        <v>9.6295781729368972E-3</v>
      </c>
      <c r="P83" s="640"/>
      <c r="Q83" s="650"/>
      <c r="S83" s="687">
        <f t="shared" si="7"/>
        <v>2066</v>
      </c>
      <c r="T83" s="688">
        <f>IF(Select2=1,Food!$W85,"")</f>
        <v>2.2241167860183363E-7</v>
      </c>
      <c r="U83" s="689">
        <f>IF(Select2=1,Paper!$W85,"")</f>
        <v>1.5487636172752306E-2</v>
      </c>
      <c r="V83" s="681">
        <f>IF(Select2=1,Nappies!$W85,"")</f>
        <v>0</v>
      </c>
      <c r="W83" s="689">
        <f>IF(Select2=1,Garden!$W85,"")</f>
        <v>0</v>
      </c>
      <c r="X83" s="681">
        <f>IF(Select2=1,Wood!$W85,"")</f>
        <v>3.1804182506339193E-2</v>
      </c>
      <c r="Y83" s="689">
        <f>IF(Select2=1,Textiles!$W85,"")</f>
        <v>1.9449589612293592E-3</v>
      </c>
      <c r="Z83" s="683">
        <f>Sludge!W85</f>
        <v>0</v>
      </c>
      <c r="AA83" s="683" t="str">
        <f>IF(Select2=2,MSW!$W85,"")</f>
        <v/>
      </c>
      <c r="AB83" s="690">
        <f>Industry!$W85</f>
        <v>0</v>
      </c>
      <c r="AC83" s="691">
        <f t="shared" si="5"/>
        <v>4.9237000051999456E-2</v>
      </c>
      <c r="AD83" s="692">
        <f>Recovery_OX!R78</f>
        <v>0</v>
      </c>
      <c r="AE83" s="648"/>
      <c r="AF83" s="694">
        <f>(AC83-AD83)*(1-Recovery_OX!U78)</f>
        <v>4.9237000051999456E-2</v>
      </c>
    </row>
    <row r="84" spans="2:32">
      <c r="B84" s="687">
        <f t="shared" si="6"/>
        <v>2067</v>
      </c>
      <c r="C84" s="688">
        <f>IF(Select2=1,Food!$K86,"")</f>
        <v>2.2283537925679135E-7</v>
      </c>
      <c r="D84" s="689">
        <f>IF(Select2=1,Paper!$K86,"")</f>
        <v>6.9892389061742138E-3</v>
      </c>
      <c r="E84" s="681">
        <f>IF(Select2=1,Nappies!$K86,"")</f>
        <v>3.0241568781348336E-4</v>
      </c>
      <c r="F84" s="689">
        <f>IF(Select2=1,Garden!$K86,"")</f>
        <v>0</v>
      </c>
      <c r="G84" s="681">
        <f>IF(Select2=1,Wood!$K86,"")</f>
        <v>0</v>
      </c>
      <c r="H84" s="689">
        <f>IF(Select2=1,Textiles!$K86,"")</f>
        <v>1.6547892903216138E-3</v>
      </c>
      <c r="I84" s="690">
        <f>Sludge!K86</f>
        <v>0</v>
      </c>
      <c r="J84" s="690" t="str">
        <f>IF(Select2=2,MSW!$K86,"")</f>
        <v/>
      </c>
      <c r="K84" s="690">
        <f>Industry!$K86</f>
        <v>0</v>
      </c>
      <c r="L84" s="691">
        <f t="shared" si="8"/>
        <v>8.9466667196885681E-3</v>
      </c>
      <c r="M84" s="692">
        <f>Recovery_OX!C79</f>
        <v>0</v>
      </c>
      <c r="N84" s="648"/>
      <c r="O84" s="693">
        <f>(L84-M84)*(1-Recovery_OX!F79)</f>
        <v>8.9466667196885681E-3</v>
      </c>
      <c r="P84" s="640"/>
      <c r="Q84" s="650"/>
      <c r="S84" s="687">
        <f t="shared" si="7"/>
        <v>2067</v>
      </c>
      <c r="T84" s="688">
        <f>IF(Select2=1,Food!$W86,"")</f>
        <v>1.4908700663924492E-7</v>
      </c>
      <c r="U84" s="689">
        <f>IF(Select2=1,Paper!$W86,"")</f>
        <v>1.4440576252426063E-2</v>
      </c>
      <c r="V84" s="681">
        <f>IF(Select2=1,Nappies!$W86,"")</f>
        <v>0</v>
      </c>
      <c r="W84" s="689">
        <f>IF(Select2=1,Garden!$W86,"")</f>
        <v>0</v>
      </c>
      <c r="X84" s="681">
        <f>IF(Select2=1,Wood!$W86,"")</f>
        <v>3.0710290887765269E-2</v>
      </c>
      <c r="Y84" s="689">
        <f>IF(Select2=1,Textiles!$W86,"")</f>
        <v>1.8134677154209473E-3</v>
      </c>
      <c r="Z84" s="683">
        <f>Sludge!W86</f>
        <v>0</v>
      </c>
      <c r="AA84" s="683" t="str">
        <f>IF(Select2=2,MSW!$W86,"")</f>
        <v/>
      </c>
      <c r="AB84" s="690">
        <f>Industry!$W86</f>
        <v>0</v>
      </c>
      <c r="AC84" s="691">
        <f t="shared" si="5"/>
        <v>4.6964483942618915E-2</v>
      </c>
      <c r="AD84" s="692">
        <f>Recovery_OX!R79</f>
        <v>0</v>
      </c>
      <c r="AE84" s="648"/>
      <c r="AF84" s="694">
        <f>(AC84-AD84)*(1-Recovery_OX!U79)</f>
        <v>4.6964483942618915E-2</v>
      </c>
    </row>
    <row r="85" spans="2:32">
      <c r="B85" s="687">
        <f t="shared" si="6"/>
        <v>2068</v>
      </c>
      <c r="C85" s="688">
        <f>IF(Select2=1,Food!$K87,"")</f>
        <v>1.4937102168178155E-7</v>
      </c>
      <c r="D85" s="689">
        <f>IF(Select2=1,Paper!$K87,"")</f>
        <v>6.5167231619630466E-3</v>
      </c>
      <c r="E85" s="681">
        <f>IF(Select2=1,Nappies!$K87,"")</f>
        <v>2.5513747579503164E-4</v>
      </c>
      <c r="F85" s="689">
        <f>IF(Select2=1,Garden!$K87,"")</f>
        <v>0</v>
      </c>
      <c r="G85" s="681">
        <f>IF(Select2=1,Wood!$K87,"")</f>
        <v>0</v>
      </c>
      <c r="H85" s="689">
        <f>IF(Select2=1,Textiles!$K87,"")</f>
        <v>1.5429153075424229E-3</v>
      </c>
      <c r="I85" s="690">
        <f>Sludge!K87</f>
        <v>0</v>
      </c>
      <c r="J85" s="690" t="str">
        <f>IF(Select2=2,MSW!$K87,"")</f>
        <v/>
      </c>
      <c r="K85" s="690">
        <f>Industry!$K87</f>
        <v>0</v>
      </c>
      <c r="L85" s="691">
        <f t="shared" si="8"/>
        <v>8.3149253163221828E-3</v>
      </c>
      <c r="M85" s="692">
        <f>Recovery_OX!C80</f>
        <v>0</v>
      </c>
      <c r="N85" s="648"/>
      <c r="O85" s="693">
        <f>(L85-M85)*(1-Recovery_OX!F80)</f>
        <v>8.3149253163221828E-3</v>
      </c>
      <c r="P85" s="640"/>
      <c r="Q85" s="650"/>
      <c r="S85" s="687">
        <f t="shared" si="7"/>
        <v>2068</v>
      </c>
      <c r="T85" s="688">
        <f>IF(Select2=1,Food!$W87,"")</f>
        <v>9.9936009153734318E-8</v>
      </c>
      <c r="U85" s="689">
        <f>IF(Select2=1,Paper!$W87,"")</f>
        <v>1.346430405364266E-2</v>
      </c>
      <c r="V85" s="681">
        <f>IF(Select2=1,Nappies!$W87,"")</f>
        <v>0</v>
      </c>
      <c r="W85" s="689">
        <f>IF(Select2=1,Garden!$W87,"")</f>
        <v>0</v>
      </c>
      <c r="X85" s="681">
        <f>IF(Select2=1,Wood!$W87,"")</f>
        <v>2.965402321607153E-2</v>
      </c>
      <c r="Y85" s="689">
        <f>IF(Select2=1,Textiles!$W87,"")</f>
        <v>1.69086609045745E-3</v>
      </c>
      <c r="Z85" s="683">
        <f>Sludge!W87</f>
        <v>0</v>
      </c>
      <c r="AA85" s="683" t="str">
        <f>IF(Select2=2,MSW!$W87,"")</f>
        <v/>
      </c>
      <c r="AB85" s="690">
        <f>Industry!$W87</f>
        <v>0</v>
      </c>
      <c r="AC85" s="691">
        <f t="shared" si="5"/>
        <v>4.4809293296180795E-2</v>
      </c>
      <c r="AD85" s="692">
        <f>Recovery_OX!R80</f>
        <v>0</v>
      </c>
      <c r="AE85" s="648"/>
      <c r="AF85" s="694">
        <f>(AC85-AD85)*(1-Recovery_OX!U80)</f>
        <v>4.4809293296180795E-2</v>
      </c>
    </row>
    <row r="86" spans="2:32">
      <c r="B86" s="687">
        <f t="shared" si="6"/>
        <v>2069</v>
      </c>
      <c r="C86" s="688">
        <f>IF(Select2=1,Food!$K88,"")</f>
        <v>1.0012639013012229E-7</v>
      </c>
      <c r="D86" s="689">
        <f>IF(Select2=1,Paper!$K88,"")</f>
        <v>6.0761524022522953E-3</v>
      </c>
      <c r="E86" s="681">
        <f>IF(Select2=1,Nappies!$K88,"")</f>
        <v>2.1525051172347967E-4</v>
      </c>
      <c r="F86" s="689">
        <f>IF(Select2=1,Garden!$K88,"")</f>
        <v>0</v>
      </c>
      <c r="G86" s="681">
        <f>IF(Select2=1,Wood!$K88,"")</f>
        <v>0</v>
      </c>
      <c r="H86" s="689">
        <f>IF(Select2=1,Textiles!$K88,"")</f>
        <v>1.4386046973908404E-3</v>
      </c>
      <c r="I86" s="690">
        <f>Sludge!K88</f>
        <v>0</v>
      </c>
      <c r="J86" s="690" t="str">
        <f>IF(Select2=2,MSW!$K88,"")</f>
        <v/>
      </c>
      <c r="K86" s="690">
        <f>Industry!$K88</f>
        <v>0</v>
      </c>
      <c r="L86" s="691">
        <f t="shared" si="8"/>
        <v>7.7301077377567463E-3</v>
      </c>
      <c r="M86" s="692">
        <f>Recovery_OX!C81</f>
        <v>0</v>
      </c>
      <c r="N86" s="648"/>
      <c r="O86" s="693">
        <f>(L86-M86)*(1-Recovery_OX!F81)</f>
        <v>7.7301077377567463E-3</v>
      </c>
      <c r="P86" s="640"/>
      <c r="Q86" s="650"/>
      <c r="S86" s="687">
        <f t="shared" si="7"/>
        <v>2069</v>
      </c>
      <c r="T86" s="688">
        <f>IF(Select2=1,Food!$W88,"")</f>
        <v>6.6989110256549254E-8</v>
      </c>
      <c r="U86" s="689">
        <f>IF(Select2=1,Paper!$W88,"")</f>
        <v>1.2554033888951023E-2</v>
      </c>
      <c r="V86" s="681">
        <f>IF(Select2=1,Nappies!$W88,"")</f>
        <v>0</v>
      </c>
      <c r="W86" s="689">
        <f>IF(Select2=1,Garden!$W88,"")</f>
        <v>0</v>
      </c>
      <c r="X86" s="681">
        <f>IF(Select2=1,Wood!$W88,"")</f>
        <v>2.863408543126629E-2</v>
      </c>
      <c r="Y86" s="689">
        <f>IF(Select2=1,Textiles!$W88,"")</f>
        <v>1.5765530930310584E-3</v>
      </c>
      <c r="Z86" s="683">
        <f>Sludge!W88</f>
        <v>0</v>
      </c>
      <c r="AA86" s="683" t="str">
        <f>IF(Select2=2,MSW!$W88,"")</f>
        <v/>
      </c>
      <c r="AB86" s="690">
        <f>Industry!$W88</f>
        <v>0</v>
      </c>
      <c r="AC86" s="691">
        <f t="shared" si="5"/>
        <v>4.2764739402358629E-2</v>
      </c>
      <c r="AD86" s="692">
        <f>Recovery_OX!R81</f>
        <v>0</v>
      </c>
      <c r="AE86" s="648"/>
      <c r="AF86" s="694">
        <f>(AC86-AD86)*(1-Recovery_OX!U81)</f>
        <v>4.2764739402358629E-2</v>
      </c>
    </row>
    <row r="87" spans="2:32">
      <c r="B87" s="687">
        <f t="shared" si="6"/>
        <v>2070</v>
      </c>
      <c r="C87" s="688">
        <f>IF(Select2=1,Food!$K89,"")</f>
        <v>6.7116726441405958E-8</v>
      </c>
      <c r="D87" s="689">
        <f>IF(Select2=1,Paper!$K89,"")</f>
        <v>5.6653669486667214E-3</v>
      </c>
      <c r="E87" s="681">
        <f>IF(Select2=1,Nappies!$K89,"")</f>
        <v>1.8159928349546721E-4</v>
      </c>
      <c r="F87" s="689">
        <f>IF(Select2=1,Garden!$K89,"")</f>
        <v>0</v>
      </c>
      <c r="G87" s="681">
        <f>IF(Select2=1,Wood!$K89,"")</f>
        <v>0</v>
      </c>
      <c r="H87" s="689">
        <f>IF(Select2=1,Textiles!$K89,"")</f>
        <v>1.3413461291348866E-3</v>
      </c>
      <c r="I87" s="690">
        <f>Sludge!K89</f>
        <v>0</v>
      </c>
      <c r="J87" s="690" t="str">
        <f>IF(Select2=2,MSW!$K89,"")</f>
        <v/>
      </c>
      <c r="K87" s="690">
        <f>Industry!$K89</f>
        <v>0</v>
      </c>
      <c r="L87" s="691">
        <f t="shared" si="8"/>
        <v>7.1883794780235166E-3</v>
      </c>
      <c r="M87" s="692">
        <f>Recovery_OX!C82</f>
        <v>0</v>
      </c>
      <c r="N87" s="648"/>
      <c r="O87" s="693">
        <f>(L87-M87)*(1-Recovery_OX!F82)</f>
        <v>7.1883794780235166E-3</v>
      </c>
      <c r="P87" s="640"/>
      <c r="Q87" s="650"/>
      <c r="S87" s="687">
        <f t="shared" si="7"/>
        <v>2070</v>
      </c>
      <c r="T87" s="688">
        <f>IF(Select2=1,Food!$W89,"")</f>
        <v>4.4904143471056614E-8</v>
      </c>
      <c r="U87" s="689">
        <f>IF(Select2=1,Paper!$W89,"")</f>
        <v>1.1705303612947773E-2</v>
      </c>
      <c r="V87" s="681">
        <f>IF(Select2=1,Nappies!$W89,"")</f>
        <v>0</v>
      </c>
      <c r="W87" s="689">
        <f>IF(Select2=1,Garden!$W89,"")</f>
        <v>0</v>
      </c>
      <c r="X87" s="681">
        <f>IF(Select2=1,Wood!$W89,"")</f>
        <v>2.7649227982012602E-2</v>
      </c>
      <c r="Y87" s="689">
        <f>IF(Select2=1,Textiles!$W89,"")</f>
        <v>1.4699683606957663E-3</v>
      </c>
      <c r="Z87" s="683">
        <f>Sludge!W89</f>
        <v>0</v>
      </c>
      <c r="AA87" s="683" t="str">
        <f>IF(Select2=2,MSW!$W89,"")</f>
        <v/>
      </c>
      <c r="AB87" s="690">
        <f>Industry!$W89</f>
        <v>0</v>
      </c>
      <c r="AC87" s="691">
        <f t="shared" si="5"/>
        <v>4.0824544859799611E-2</v>
      </c>
      <c r="AD87" s="692">
        <f>Recovery_OX!R82</f>
        <v>0</v>
      </c>
      <c r="AE87" s="648"/>
      <c r="AF87" s="694">
        <f>(AC87-AD87)*(1-Recovery_OX!U82)</f>
        <v>4.0824544859799611E-2</v>
      </c>
    </row>
    <row r="88" spans="2:32">
      <c r="B88" s="687">
        <f t="shared" si="6"/>
        <v>2071</v>
      </c>
      <c r="C88" s="688">
        <f>IF(Select2=1,Food!$K90,"")</f>
        <v>4.4989687157964654E-8</v>
      </c>
      <c r="D88" s="689">
        <f>IF(Select2=1,Paper!$K90,"")</f>
        <v>5.2823531304362712E-3</v>
      </c>
      <c r="E88" s="681">
        <f>IF(Select2=1,Nappies!$K90,"")</f>
        <v>1.5320892620423803E-4</v>
      </c>
      <c r="F88" s="689">
        <f>IF(Select2=1,Garden!$K90,"")</f>
        <v>0</v>
      </c>
      <c r="G88" s="681">
        <f>IF(Select2=1,Wood!$K90,"")</f>
        <v>0</v>
      </c>
      <c r="H88" s="689">
        <f>IF(Select2=1,Textiles!$K90,"")</f>
        <v>1.2506628411601344E-3</v>
      </c>
      <c r="I88" s="690">
        <f>Sludge!K90</f>
        <v>0</v>
      </c>
      <c r="J88" s="690" t="str">
        <f>IF(Select2=2,MSW!$K90,"")</f>
        <v/>
      </c>
      <c r="K88" s="690">
        <f>Industry!$K90</f>
        <v>0</v>
      </c>
      <c r="L88" s="691">
        <f t="shared" si="8"/>
        <v>6.6862698874878019E-3</v>
      </c>
      <c r="M88" s="692">
        <f>Recovery_OX!C83</f>
        <v>0</v>
      </c>
      <c r="N88" s="648"/>
      <c r="O88" s="693">
        <f>(L88-M88)*(1-Recovery_OX!F83)</f>
        <v>6.6862698874878019E-3</v>
      </c>
      <c r="P88" s="640"/>
      <c r="Q88" s="650"/>
      <c r="S88" s="687">
        <f t="shared" si="7"/>
        <v>2071</v>
      </c>
      <c r="T88" s="688">
        <f>IF(Select2=1,Food!$W90,"")</f>
        <v>3.0100147518709625E-8</v>
      </c>
      <c r="U88" s="689">
        <f>IF(Select2=1,Paper!$W90,"")</f>
        <v>1.0913952748835273E-2</v>
      </c>
      <c r="V88" s="681">
        <f>IF(Select2=1,Nappies!$W90,"")</f>
        <v>0</v>
      </c>
      <c r="W88" s="689">
        <f>IF(Select2=1,Garden!$W90,"")</f>
        <v>0</v>
      </c>
      <c r="X88" s="681">
        <f>IF(Select2=1,Wood!$W90,"")</f>
        <v>2.6698244294771634E-2</v>
      </c>
      <c r="Y88" s="689">
        <f>IF(Select2=1,Textiles!$W90,"")</f>
        <v>1.3705894149700104E-3</v>
      </c>
      <c r="Z88" s="683">
        <f>Sludge!W90</f>
        <v>0</v>
      </c>
      <c r="AA88" s="683" t="str">
        <f>IF(Select2=2,MSW!$W90,"")</f>
        <v/>
      </c>
      <c r="AB88" s="690">
        <f>Industry!$W90</f>
        <v>0</v>
      </c>
      <c r="AC88" s="691">
        <f t="shared" si="5"/>
        <v>3.8982816558724431E-2</v>
      </c>
      <c r="AD88" s="692">
        <f>Recovery_OX!R83</f>
        <v>0</v>
      </c>
      <c r="AE88" s="648"/>
      <c r="AF88" s="694">
        <f>(AC88-AD88)*(1-Recovery_OX!U83)</f>
        <v>3.8982816558724431E-2</v>
      </c>
    </row>
    <row r="89" spans="2:32">
      <c r="B89" s="687">
        <f t="shared" si="6"/>
        <v>2072</v>
      </c>
      <c r="C89" s="688">
        <f>IF(Select2=1,Food!$K91,"")</f>
        <v>3.0157489166855879E-8</v>
      </c>
      <c r="D89" s="689">
        <f>IF(Select2=1,Paper!$K91,"")</f>
        <v>4.9252334133796181E-3</v>
      </c>
      <c r="E89" s="681">
        <f>IF(Select2=1,Nappies!$K91,"")</f>
        <v>1.2925698062702735E-4</v>
      </c>
      <c r="F89" s="689">
        <f>IF(Select2=1,Garden!$K91,"")</f>
        <v>0</v>
      </c>
      <c r="G89" s="681">
        <f>IF(Select2=1,Wood!$K91,"")</f>
        <v>0</v>
      </c>
      <c r="H89" s="689">
        <f>IF(Select2=1,Textiles!$K91,"")</f>
        <v>1.1661103038837239E-3</v>
      </c>
      <c r="I89" s="690">
        <f>Sludge!K91</f>
        <v>0</v>
      </c>
      <c r="J89" s="690" t="str">
        <f>IF(Select2=2,MSW!$K91,"")</f>
        <v/>
      </c>
      <c r="K89" s="690">
        <f>Industry!$K91</f>
        <v>0</v>
      </c>
      <c r="L89" s="691">
        <f t="shared" si="8"/>
        <v>6.2206308553795359E-3</v>
      </c>
      <c r="M89" s="692">
        <f>Recovery_OX!C84</f>
        <v>0</v>
      </c>
      <c r="N89" s="648"/>
      <c r="O89" s="693">
        <f>(L89-M89)*(1-Recovery_OX!F84)</f>
        <v>6.2206308553795359E-3</v>
      </c>
      <c r="P89" s="640"/>
      <c r="Q89" s="650"/>
      <c r="S89" s="687">
        <f t="shared" si="7"/>
        <v>2072</v>
      </c>
      <c r="T89" s="688">
        <f>IF(Select2=1,Food!$W91,"")</f>
        <v>2.0176732270420976E-8</v>
      </c>
      <c r="U89" s="689">
        <f>IF(Select2=1,Paper!$W91,"")</f>
        <v>1.0176102093759545E-2</v>
      </c>
      <c r="V89" s="681">
        <f>IF(Select2=1,Nappies!$W91,"")</f>
        <v>0</v>
      </c>
      <c r="W89" s="689">
        <f>IF(Select2=1,Garden!$W91,"")</f>
        <v>0</v>
      </c>
      <c r="X89" s="681">
        <f>IF(Select2=1,Wood!$W91,"")</f>
        <v>2.5779969295599163E-2</v>
      </c>
      <c r="Y89" s="689">
        <f>IF(Select2=1,Textiles!$W91,"")</f>
        <v>1.2779291001465468E-3</v>
      </c>
      <c r="Z89" s="683">
        <f>Sludge!W91</f>
        <v>0</v>
      </c>
      <c r="AA89" s="683" t="str">
        <f>IF(Select2=2,MSW!$W91,"")</f>
        <v/>
      </c>
      <c r="AB89" s="690">
        <f>Industry!$W91</f>
        <v>0</v>
      </c>
      <c r="AC89" s="691">
        <f t="shared" si="5"/>
        <v>3.7234020666237523E-2</v>
      </c>
      <c r="AD89" s="692">
        <f>Recovery_OX!R84</f>
        <v>0</v>
      </c>
      <c r="AE89" s="648"/>
      <c r="AF89" s="694">
        <f>(AC89-AD89)*(1-Recovery_OX!U84)</f>
        <v>3.7234020666237523E-2</v>
      </c>
    </row>
    <row r="90" spans="2:32">
      <c r="B90" s="687">
        <f t="shared" si="6"/>
        <v>2073</v>
      </c>
      <c r="C90" s="688">
        <f>IF(Select2=1,Food!$K92,"")</f>
        <v>2.021516952664613E-8</v>
      </c>
      <c r="D90" s="689">
        <f>IF(Select2=1,Paper!$K92,"")</f>
        <v>4.5922571962294344E-3</v>
      </c>
      <c r="E90" s="681">
        <f>IF(Select2=1,Nappies!$K92,"")</f>
        <v>1.0904956685450335E-4</v>
      </c>
      <c r="F90" s="689">
        <f>IF(Select2=1,Garden!$K92,"")</f>
        <v>0</v>
      </c>
      <c r="G90" s="681">
        <f>IF(Select2=1,Wood!$K92,"")</f>
        <v>0</v>
      </c>
      <c r="H90" s="689">
        <f>IF(Select2=1,Textiles!$K92,"")</f>
        <v>1.0872740406698315E-3</v>
      </c>
      <c r="I90" s="690">
        <f>Sludge!K92</f>
        <v>0</v>
      </c>
      <c r="J90" s="690" t="str">
        <f>IF(Select2=2,MSW!$K92,"")</f>
        <v/>
      </c>
      <c r="K90" s="690">
        <f>Industry!$K92</f>
        <v>0</v>
      </c>
      <c r="L90" s="691">
        <f t="shared" si="8"/>
        <v>5.7886010189232961E-3</v>
      </c>
      <c r="M90" s="692">
        <f>Recovery_OX!C85</f>
        <v>0</v>
      </c>
      <c r="N90" s="648"/>
      <c r="O90" s="693">
        <f>(L90-M90)*(1-Recovery_OX!F85)</f>
        <v>5.7886010189232961E-3</v>
      </c>
      <c r="P90" s="640"/>
      <c r="Q90" s="650"/>
      <c r="S90" s="687">
        <f t="shared" si="7"/>
        <v>2073</v>
      </c>
      <c r="T90" s="688">
        <f>IF(Select2=1,Food!$W92,"")</f>
        <v>1.3524868104357356E-8</v>
      </c>
      <c r="U90" s="689">
        <f>IF(Select2=1,Paper!$W92,"")</f>
        <v>9.4881347029533783E-3</v>
      </c>
      <c r="V90" s="681">
        <f>IF(Select2=1,Nappies!$W92,"")</f>
        <v>0</v>
      </c>
      <c r="W90" s="689">
        <f>IF(Select2=1,Garden!$W92,"")</f>
        <v>0</v>
      </c>
      <c r="X90" s="681">
        <f>IF(Select2=1,Wood!$W92,"")</f>
        <v>2.4893277982784311E-2</v>
      </c>
      <c r="Y90" s="689">
        <f>IF(Select2=1,Textiles!$W92,"")</f>
        <v>1.1915331952546098E-3</v>
      </c>
      <c r="Z90" s="683">
        <f>Sludge!W92</f>
        <v>0</v>
      </c>
      <c r="AA90" s="683" t="str">
        <f>IF(Select2=2,MSW!$W92,"")</f>
        <v/>
      </c>
      <c r="AB90" s="690">
        <f>Industry!$W92</f>
        <v>0</v>
      </c>
      <c r="AC90" s="691">
        <f t="shared" si="5"/>
        <v>3.5572959405860402E-2</v>
      </c>
      <c r="AD90" s="692">
        <f>Recovery_OX!R85</f>
        <v>0</v>
      </c>
      <c r="AE90" s="648"/>
      <c r="AF90" s="694">
        <f>(AC90-AD90)*(1-Recovery_OX!U85)</f>
        <v>3.5572959405860402E-2</v>
      </c>
    </row>
    <row r="91" spans="2:32">
      <c r="B91" s="687">
        <f t="shared" si="6"/>
        <v>2074</v>
      </c>
      <c r="C91" s="688">
        <f>IF(Select2=1,Food!$K93,"")</f>
        <v>1.3550633367719688E-8</v>
      </c>
      <c r="D91" s="689">
        <f>IF(Select2=1,Paper!$K93,"")</f>
        <v>4.281792229182943E-3</v>
      </c>
      <c r="E91" s="681">
        <f>IF(Select2=1,Nappies!$K93,"")</f>
        <v>9.2001282820219652E-5</v>
      </c>
      <c r="F91" s="689">
        <f>IF(Select2=1,Garden!$K93,"")</f>
        <v>0</v>
      </c>
      <c r="G91" s="681">
        <f>IF(Select2=1,Wood!$K93,"")</f>
        <v>0</v>
      </c>
      <c r="H91" s="689">
        <f>IF(Select2=1,Textiles!$K93,"")</f>
        <v>1.0137675960647196E-3</v>
      </c>
      <c r="I91" s="690">
        <f>Sludge!K93</f>
        <v>0</v>
      </c>
      <c r="J91" s="690" t="str">
        <f>IF(Select2=2,MSW!$K93,"")</f>
        <v/>
      </c>
      <c r="K91" s="690">
        <f>Industry!$K93</f>
        <v>0</v>
      </c>
      <c r="L91" s="691">
        <f t="shared" si="8"/>
        <v>5.3875746587012507E-3</v>
      </c>
      <c r="M91" s="692">
        <f>Recovery_OX!C86</f>
        <v>0</v>
      </c>
      <c r="N91" s="648"/>
      <c r="O91" s="693">
        <f>(L91-M91)*(1-Recovery_OX!F86)</f>
        <v>5.3875746587012507E-3</v>
      </c>
      <c r="P91" s="640"/>
      <c r="Q91" s="650"/>
      <c r="S91" s="687">
        <f t="shared" si="7"/>
        <v>2074</v>
      </c>
      <c r="T91" s="688">
        <f>IF(Select2=1,Food!$W93,"")</f>
        <v>9.0659902103387718E-9</v>
      </c>
      <c r="U91" s="689">
        <f>IF(Select2=1,Paper!$W93,"")</f>
        <v>8.8466781594688914E-3</v>
      </c>
      <c r="V91" s="681">
        <f>IF(Select2=1,Nappies!$W93,"")</f>
        <v>0</v>
      </c>
      <c r="W91" s="689">
        <f>IF(Select2=1,Garden!$W93,"")</f>
        <v>0</v>
      </c>
      <c r="X91" s="681">
        <f>IF(Select2=1,Wood!$W93,"")</f>
        <v>2.4037084048581764E-2</v>
      </c>
      <c r="Y91" s="689">
        <f>IF(Select2=1,Textiles!$W93,"")</f>
        <v>1.1109781874681858E-3</v>
      </c>
      <c r="Z91" s="683">
        <f>Sludge!W93</f>
        <v>0</v>
      </c>
      <c r="AA91" s="683" t="str">
        <f>IF(Select2=2,MSW!$W93,"")</f>
        <v/>
      </c>
      <c r="AB91" s="690">
        <f>Industry!$W93</f>
        <v>0</v>
      </c>
      <c r="AC91" s="691">
        <f t="shared" si="5"/>
        <v>3.3994749461509051E-2</v>
      </c>
      <c r="AD91" s="692">
        <f>Recovery_OX!R86</f>
        <v>0</v>
      </c>
      <c r="AE91" s="648"/>
      <c r="AF91" s="694">
        <f>(AC91-AD91)*(1-Recovery_OX!U86)</f>
        <v>3.3994749461509051E-2</v>
      </c>
    </row>
    <row r="92" spans="2:32">
      <c r="B92" s="687">
        <f t="shared" si="6"/>
        <v>2075</v>
      </c>
      <c r="C92" s="688">
        <f>IF(Select2=1,Food!$K94,"")</f>
        <v>9.083261182861931E-9</v>
      </c>
      <c r="D92" s="689">
        <f>IF(Select2=1,Paper!$K94,"")</f>
        <v>3.9923166126114894E-3</v>
      </c>
      <c r="E92" s="681">
        <f>IF(Select2=1,Nappies!$K94,"")</f>
        <v>7.7618245397152646E-5</v>
      </c>
      <c r="F92" s="689">
        <f>IF(Select2=1,Garden!$K94,"")</f>
        <v>0</v>
      </c>
      <c r="G92" s="681">
        <f>IF(Select2=1,Wood!$K94,"")</f>
        <v>0</v>
      </c>
      <c r="H92" s="689">
        <f>IF(Select2=1,Textiles!$K94,"")</f>
        <v>9.4523064139165423E-4</v>
      </c>
      <c r="I92" s="690">
        <f>Sludge!K94</f>
        <v>0</v>
      </c>
      <c r="J92" s="690" t="str">
        <f>IF(Select2=2,MSW!$K94,"")</f>
        <v/>
      </c>
      <c r="K92" s="690">
        <f>Industry!$K94</f>
        <v>0</v>
      </c>
      <c r="L92" s="691">
        <f t="shared" si="8"/>
        <v>5.0151745826614797E-3</v>
      </c>
      <c r="M92" s="692">
        <f>Recovery_OX!C87</f>
        <v>0</v>
      </c>
      <c r="N92" s="648"/>
      <c r="O92" s="693">
        <f>(L92-M92)*(1-Recovery_OX!F87)</f>
        <v>5.0151745826614797E-3</v>
      </c>
      <c r="P92" s="640"/>
      <c r="Q92" s="650"/>
      <c r="S92" s="687">
        <f t="shared" si="7"/>
        <v>2075</v>
      </c>
      <c r="T92" s="688">
        <f>IF(Select2=1,Food!$W94,"")</f>
        <v>6.077114975152941E-9</v>
      </c>
      <c r="U92" s="689">
        <f>IF(Select2=1,Paper!$W94,"")</f>
        <v>8.2485880425857225E-3</v>
      </c>
      <c r="V92" s="681">
        <f>IF(Select2=1,Nappies!$W94,"")</f>
        <v>0</v>
      </c>
      <c r="W92" s="689">
        <f>IF(Select2=1,Garden!$W94,"")</f>
        <v>0</v>
      </c>
      <c r="X92" s="681">
        <f>IF(Select2=1,Wood!$W94,"")</f>
        <v>2.3210338548348905E-2</v>
      </c>
      <c r="Y92" s="689">
        <f>IF(Select2=1,Textiles!$W94,"")</f>
        <v>1.0358691960456485E-3</v>
      </c>
      <c r="Z92" s="683">
        <f>Sludge!W94</f>
        <v>0</v>
      </c>
      <c r="AA92" s="683" t="str">
        <f>IF(Select2=2,MSW!$W94,"")</f>
        <v/>
      </c>
      <c r="AB92" s="690">
        <f>Industry!$W94</f>
        <v>0</v>
      </c>
      <c r="AC92" s="691">
        <f t="shared" si="5"/>
        <v>3.249480186409525E-2</v>
      </c>
      <c r="AD92" s="692">
        <f>Recovery_OX!R87</f>
        <v>0</v>
      </c>
      <c r="AE92" s="648"/>
      <c r="AF92" s="694">
        <f>(AC92-AD92)*(1-Recovery_OX!U87)</f>
        <v>3.249480186409525E-2</v>
      </c>
    </row>
    <row r="93" spans="2:32">
      <c r="B93" s="687">
        <f t="shared" si="6"/>
        <v>2076</v>
      </c>
      <c r="C93" s="688">
        <f>IF(Select2=1,Food!$K95,"")</f>
        <v>6.0886920542497449E-9</v>
      </c>
      <c r="D93" s="689">
        <f>IF(Select2=1,Paper!$K95,"")</f>
        <v>3.7224113367068023E-3</v>
      </c>
      <c r="E93" s="681">
        <f>IF(Select2=1,Nappies!$K95,"")</f>
        <v>6.5483782767521885E-5</v>
      </c>
      <c r="F93" s="689">
        <f>IF(Select2=1,Garden!$K95,"")</f>
        <v>0</v>
      </c>
      <c r="G93" s="681">
        <f>IF(Select2=1,Wood!$K95,"")</f>
        <v>0</v>
      </c>
      <c r="H93" s="689">
        <f>IF(Select2=1,Textiles!$K95,"")</f>
        <v>8.8132720841931403E-4</v>
      </c>
      <c r="I93" s="690">
        <f>Sludge!K95</f>
        <v>0</v>
      </c>
      <c r="J93" s="690" t="str">
        <f>IF(Select2=2,MSW!$K95,"")</f>
        <v/>
      </c>
      <c r="K93" s="690">
        <f>Industry!$K95</f>
        <v>0</v>
      </c>
      <c r="L93" s="691">
        <f t="shared" si="8"/>
        <v>4.6692284165856931E-3</v>
      </c>
      <c r="M93" s="692">
        <f>Recovery_OX!C88</f>
        <v>0</v>
      </c>
      <c r="N93" s="648"/>
      <c r="O93" s="693">
        <f>(L93-M93)*(1-Recovery_OX!F88)</f>
        <v>4.6692284165856931E-3</v>
      </c>
      <c r="P93" s="640"/>
      <c r="Q93" s="650"/>
      <c r="S93" s="687">
        <f t="shared" si="7"/>
        <v>2076</v>
      </c>
      <c r="T93" s="688">
        <f>IF(Select2=1,Food!$W95,"")</f>
        <v>4.0736119899083926E-9</v>
      </c>
      <c r="U93" s="689">
        <f>IF(Select2=1,Paper!$W95,"")</f>
        <v>7.6909325138570309E-3</v>
      </c>
      <c r="V93" s="681">
        <f>IF(Select2=1,Nappies!$W95,"")</f>
        <v>0</v>
      </c>
      <c r="W93" s="689">
        <f>IF(Select2=1,Garden!$W95,"")</f>
        <v>0</v>
      </c>
      <c r="X93" s="681">
        <f>IF(Select2=1,Wood!$W95,"")</f>
        <v>2.2412028615457484E-2</v>
      </c>
      <c r="Y93" s="689">
        <f>IF(Select2=1,Textiles!$W95,"")</f>
        <v>9.6583803662390584E-4</v>
      </c>
      <c r="Z93" s="683">
        <f>Sludge!W95</f>
        <v>0</v>
      </c>
      <c r="AA93" s="683" t="str">
        <f>IF(Select2=2,MSW!$W95,"")</f>
        <v/>
      </c>
      <c r="AB93" s="690">
        <f>Industry!$W95</f>
        <v>0</v>
      </c>
      <c r="AC93" s="691">
        <f t="shared" si="5"/>
        <v>3.106880323955041E-2</v>
      </c>
      <c r="AD93" s="692">
        <f>Recovery_OX!R88</f>
        <v>0</v>
      </c>
      <c r="AE93" s="648"/>
      <c r="AF93" s="694">
        <f>(AC93-AD93)*(1-Recovery_OX!U88)</f>
        <v>3.106880323955041E-2</v>
      </c>
    </row>
    <row r="94" spans="2:32">
      <c r="B94" s="687">
        <f t="shared" si="6"/>
        <v>2077</v>
      </c>
      <c r="C94" s="688">
        <f>IF(Select2=1,Food!$K96,"")</f>
        <v>4.0813723381015204E-9</v>
      </c>
      <c r="D94" s="689">
        <f>IF(Select2=1,Paper!$K96,"")</f>
        <v>3.4707533254932626E-3</v>
      </c>
      <c r="E94" s="681">
        <f>IF(Select2=1,Nappies!$K96,"")</f>
        <v>5.5246363578598793E-5</v>
      </c>
      <c r="F94" s="689">
        <f>IF(Select2=1,Garden!$K96,"")</f>
        <v>0</v>
      </c>
      <c r="G94" s="681">
        <f>IF(Select2=1,Wood!$K96,"")</f>
        <v>0</v>
      </c>
      <c r="H94" s="689">
        <f>IF(Select2=1,Textiles!$K96,"")</f>
        <v>8.217440424451301E-4</v>
      </c>
      <c r="I94" s="690">
        <f>Sludge!K96</f>
        <v>0</v>
      </c>
      <c r="J94" s="690" t="str">
        <f>IF(Select2=2,MSW!$K96,"")</f>
        <v/>
      </c>
      <c r="K94" s="690">
        <f>Industry!$K96</f>
        <v>0</v>
      </c>
      <c r="L94" s="691">
        <f t="shared" si="8"/>
        <v>4.3477478128893295E-3</v>
      </c>
      <c r="M94" s="692">
        <f>Recovery_OX!C89</f>
        <v>0</v>
      </c>
      <c r="N94" s="648"/>
      <c r="O94" s="693">
        <f>(L94-M94)*(1-Recovery_OX!F89)</f>
        <v>4.3477478128893295E-3</v>
      </c>
      <c r="P94" s="640"/>
      <c r="Q94" s="650"/>
      <c r="S94" s="687">
        <f t="shared" si="7"/>
        <v>2077</v>
      </c>
      <c r="T94" s="688">
        <f>IF(Select2=1,Food!$W96,"")</f>
        <v>2.7306237766067262E-9</v>
      </c>
      <c r="U94" s="689">
        <f>IF(Select2=1,Paper!$W96,"")</f>
        <v>7.1709779452340146E-3</v>
      </c>
      <c r="V94" s="681">
        <f>IF(Select2=1,Nappies!$W96,"")</f>
        <v>0</v>
      </c>
      <c r="W94" s="689">
        <f>IF(Select2=1,Garden!$W96,"")</f>
        <v>0</v>
      </c>
      <c r="X94" s="681">
        <f>IF(Select2=1,Wood!$W96,"")</f>
        <v>2.164117622040531E-2</v>
      </c>
      <c r="Y94" s="689">
        <f>IF(Select2=1,Textiles!$W96,"")</f>
        <v>9.0054141637822458E-4</v>
      </c>
      <c r="Z94" s="683">
        <f>Sludge!W96</f>
        <v>0</v>
      </c>
      <c r="AA94" s="683" t="str">
        <f>IF(Select2=2,MSW!$W96,"")</f>
        <v/>
      </c>
      <c r="AB94" s="690">
        <f>Industry!$W96</f>
        <v>0</v>
      </c>
      <c r="AC94" s="691">
        <f t="shared" si="5"/>
        <v>2.9712698312641325E-2</v>
      </c>
      <c r="AD94" s="692">
        <f>Recovery_OX!R89</f>
        <v>0</v>
      </c>
      <c r="AE94" s="648"/>
      <c r="AF94" s="694">
        <f>(AC94-AD94)*(1-Recovery_OX!U89)</f>
        <v>2.9712698312641325E-2</v>
      </c>
    </row>
    <row r="95" spans="2:32">
      <c r="B95" s="687">
        <f t="shared" si="6"/>
        <v>2078</v>
      </c>
      <c r="C95" s="688">
        <f>IF(Select2=1,Food!$K97,"")</f>
        <v>2.7358256935647961E-9</v>
      </c>
      <c r="D95" s="689">
        <f>IF(Select2=1,Paper!$K97,"")</f>
        <v>3.236108951107936E-3</v>
      </c>
      <c r="E95" s="681">
        <f>IF(Select2=1,Nappies!$K97,"")</f>
        <v>4.6609413196155683E-5</v>
      </c>
      <c r="F95" s="689">
        <f>IF(Select2=1,Garden!$K97,"")</f>
        <v>0</v>
      </c>
      <c r="G95" s="681">
        <f>IF(Select2=1,Wood!$K97,"")</f>
        <v>0</v>
      </c>
      <c r="H95" s="689">
        <f>IF(Select2=1,Textiles!$K97,"")</f>
        <v>7.6618906672037068E-4</v>
      </c>
      <c r="I95" s="690">
        <f>Sludge!K97</f>
        <v>0</v>
      </c>
      <c r="J95" s="690" t="str">
        <f>IF(Select2=2,MSW!$K97,"")</f>
        <v/>
      </c>
      <c r="K95" s="690">
        <f>Industry!$K97</f>
        <v>0</v>
      </c>
      <c r="L95" s="691">
        <f t="shared" si="8"/>
        <v>4.0489101668501563E-3</v>
      </c>
      <c r="M95" s="692">
        <f>Recovery_OX!C90</f>
        <v>0</v>
      </c>
      <c r="N95" s="648"/>
      <c r="O95" s="693">
        <f>(L95-M95)*(1-Recovery_OX!F90)</f>
        <v>4.0489101668501563E-3</v>
      </c>
      <c r="P95" s="640"/>
      <c r="Q95" s="650"/>
      <c r="S95" s="687">
        <f t="shared" si="7"/>
        <v>2078</v>
      </c>
      <c r="T95" s="688">
        <f>IF(Select2=1,Food!$W97,"")</f>
        <v>1.8303918556410319E-9</v>
      </c>
      <c r="U95" s="689">
        <f>IF(Select2=1,Paper!$W97,"")</f>
        <v>6.686175518818051E-3</v>
      </c>
      <c r="V95" s="681">
        <f>IF(Select2=1,Nappies!$W97,"")</f>
        <v>0</v>
      </c>
      <c r="W95" s="689">
        <f>IF(Select2=1,Garden!$W97,"")</f>
        <v>0</v>
      </c>
      <c r="X95" s="681">
        <f>IF(Select2=1,Wood!$W97,"")</f>
        <v>2.0896836972607819E-2</v>
      </c>
      <c r="Y95" s="689">
        <f>IF(Select2=1,Textiles!$W97,"")</f>
        <v>8.3965925120040605E-4</v>
      </c>
      <c r="Z95" s="683">
        <f>Sludge!W97</f>
        <v>0</v>
      </c>
      <c r="AA95" s="683" t="str">
        <f>IF(Select2=2,MSW!$W97,"")</f>
        <v/>
      </c>
      <c r="AB95" s="690">
        <f>Industry!$W97</f>
        <v>0</v>
      </c>
      <c r="AC95" s="691">
        <f t="shared" si="5"/>
        <v>2.8422673573018132E-2</v>
      </c>
      <c r="AD95" s="692">
        <f>Recovery_OX!R90</f>
        <v>0</v>
      </c>
      <c r="AE95" s="648"/>
      <c r="AF95" s="694">
        <f>(AC95-AD95)*(1-Recovery_OX!U90)</f>
        <v>2.8422673573018132E-2</v>
      </c>
    </row>
    <row r="96" spans="2:32">
      <c r="B96" s="687">
        <f t="shared" si="6"/>
        <v>2079</v>
      </c>
      <c r="C96" s="688">
        <f>IF(Select2=1,Food!$K98,"")</f>
        <v>1.8338788048558392E-9</v>
      </c>
      <c r="D96" s="689">
        <f>IF(Select2=1,Paper!$K98,"")</f>
        <v>3.0173279865553602E-3</v>
      </c>
      <c r="E96" s="681">
        <f>IF(Select2=1,Nappies!$K98,"")</f>
        <v>3.9322722035799748E-5</v>
      </c>
      <c r="F96" s="689">
        <f>IF(Select2=1,Garden!$K98,"")</f>
        <v>0</v>
      </c>
      <c r="G96" s="681">
        <f>IF(Select2=1,Wood!$K98,"")</f>
        <v>0</v>
      </c>
      <c r="H96" s="689">
        <f>IF(Select2=1,Textiles!$K98,"")</f>
        <v>7.1438995068957986E-4</v>
      </c>
      <c r="I96" s="690">
        <f>Sludge!K98</f>
        <v>0</v>
      </c>
      <c r="J96" s="690" t="str">
        <f>IF(Select2=2,MSW!$K98,"")</f>
        <v/>
      </c>
      <c r="K96" s="690">
        <f>Industry!$K98</f>
        <v>0</v>
      </c>
      <c r="L96" s="691">
        <f t="shared" si="8"/>
        <v>3.7710424931595445E-3</v>
      </c>
      <c r="M96" s="692">
        <f>Recovery_OX!C91</f>
        <v>0</v>
      </c>
      <c r="N96" s="648"/>
      <c r="O96" s="693">
        <f>(L96-M96)*(1-Recovery_OX!F91)</f>
        <v>3.7710424931595445E-3</v>
      </c>
      <c r="P96" s="638"/>
      <c r="S96" s="687">
        <f t="shared" si="7"/>
        <v>2079</v>
      </c>
      <c r="T96" s="688">
        <f>IF(Select2=1,Food!$W98,"")</f>
        <v>1.2269483529365558E-9</v>
      </c>
      <c r="U96" s="689">
        <f>IF(Select2=1,Paper!$W98,"")</f>
        <v>6.2341487325523991E-3</v>
      </c>
      <c r="V96" s="681">
        <f>IF(Select2=1,Nappies!$W98,"")</f>
        <v>0</v>
      </c>
      <c r="W96" s="689">
        <f>IF(Select2=1,Garden!$W98,"")</f>
        <v>0</v>
      </c>
      <c r="X96" s="681">
        <f>IF(Select2=1,Wood!$W98,"")</f>
        <v>2.0178098963401479E-2</v>
      </c>
      <c r="Y96" s="689">
        <f>IF(Select2=1,Textiles!$W98,"")</f>
        <v>7.8289309664611472E-4</v>
      </c>
      <c r="Z96" s="683">
        <f>Sludge!W98</f>
        <v>0</v>
      </c>
      <c r="AA96" s="683" t="str">
        <f>IF(Select2=2,MSW!$W98,"")</f>
        <v/>
      </c>
      <c r="AB96" s="690">
        <f>Industry!$W98</f>
        <v>0</v>
      </c>
      <c r="AC96" s="691">
        <f t="shared" si="5"/>
        <v>2.7195142019548344E-2</v>
      </c>
      <c r="AD96" s="692">
        <f>Recovery_OX!R91</f>
        <v>0</v>
      </c>
      <c r="AE96" s="648"/>
      <c r="AF96" s="694">
        <f>(AC96-AD96)*(1-Recovery_OX!U91)</f>
        <v>2.7195142019548344E-2</v>
      </c>
    </row>
    <row r="97" spans="2:32" ht="13.5" thickBot="1">
      <c r="B97" s="695">
        <f t="shared" si="6"/>
        <v>2080</v>
      </c>
      <c r="C97" s="696">
        <f>IF(Select2=1,Food!$K99,"")</f>
        <v>1.2292857248947494E-9</v>
      </c>
      <c r="D97" s="697">
        <f>IF(Select2=1,Paper!$K99,"")</f>
        <v>2.8133379672934757E-3</v>
      </c>
      <c r="E97" s="697">
        <f>IF(Select2=1,Nappies!$K99,"")</f>
        <v>3.3175197074403569E-5</v>
      </c>
      <c r="F97" s="697">
        <f>IF(Select2=1,Garden!$K99,"")</f>
        <v>0</v>
      </c>
      <c r="G97" s="697">
        <f>IF(Select2=1,Wood!$K99,"")</f>
        <v>0</v>
      </c>
      <c r="H97" s="697">
        <f>IF(Select2=1,Textiles!$K99,"")</f>
        <v>6.6609277502587948E-4</v>
      </c>
      <c r="I97" s="698">
        <f>Sludge!K99</f>
        <v>0</v>
      </c>
      <c r="J97" s="698" t="str">
        <f>IF(Select2=2,MSW!$K99,"")</f>
        <v/>
      </c>
      <c r="K97" s="690">
        <f>Industry!$K99</f>
        <v>0</v>
      </c>
      <c r="L97" s="691">
        <f t="shared" si="8"/>
        <v>3.5126071686794836E-3</v>
      </c>
      <c r="M97" s="699">
        <f>Recovery_OX!C92</f>
        <v>0</v>
      </c>
      <c r="N97" s="648"/>
      <c r="O97" s="700">
        <f>(L97-M97)*(1-Recovery_OX!F92)</f>
        <v>3.5126071686794836E-3</v>
      </c>
      <c r="S97" s="695">
        <f t="shared" si="7"/>
        <v>2080</v>
      </c>
      <c r="T97" s="696">
        <f>IF(Select2=1,Food!$W99,"")</f>
        <v>8.224480764237839E-10</v>
      </c>
      <c r="U97" s="697">
        <f>IF(Select2=1,Paper!$W99,"")</f>
        <v>5.8126817506063558E-3</v>
      </c>
      <c r="V97" s="697">
        <f>IF(Select2=1,Nappies!$W99,"")</f>
        <v>0</v>
      </c>
      <c r="W97" s="697">
        <f>IF(Select2=1,Garden!$W99,"")</f>
        <v>0</v>
      </c>
      <c r="X97" s="697">
        <f>IF(Select2=1,Wood!$W99,"")</f>
        <v>1.9484081648841654E-2</v>
      </c>
      <c r="Y97" s="697">
        <f>IF(Select2=1,Textiles!$W99,"")</f>
        <v>7.2996468495986773E-4</v>
      </c>
      <c r="Z97" s="698">
        <f>Sludge!W99</f>
        <v>0</v>
      </c>
      <c r="AA97" s="698" t="str">
        <f>IF(Select2=2,MSW!$W99,"")</f>
        <v/>
      </c>
      <c r="AB97" s="690">
        <f>Industry!$W99</f>
        <v>0</v>
      </c>
      <c r="AC97" s="701">
        <f t="shared" si="5"/>
        <v>2.6026728906855954E-2</v>
      </c>
      <c r="AD97" s="699">
        <f>Recovery_OX!R92</f>
        <v>0</v>
      </c>
      <c r="AE97" s="648"/>
      <c r="AF97" s="702">
        <f>(AC97-AD97)*(1-Recovery_OX!U92)</f>
        <v>2.6026728906855954E-2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34" t="s">
        <v>284</v>
      </c>
      <c r="D8" s="835"/>
      <c r="E8" s="836"/>
      <c r="F8" s="834" t="s">
        <v>285</v>
      </c>
      <c r="G8" s="835"/>
      <c r="H8" s="837"/>
      <c r="I8" s="435"/>
      <c r="J8" s="834" t="s">
        <v>286</v>
      </c>
      <c r="K8" s="835"/>
      <c r="L8" s="837"/>
      <c r="M8" s="838" t="s">
        <v>287</v>
      </c>
      <c r="N8" s="839"/>
      <c r="O8" s="840"/>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4.8670110720000007E-2</v>
      </c>
      <c r="E12" s="464">
        <f>Stored_C!G18+Stored_C!M18</f>
        <v>4.0152841344000011E-2</v>
      </c>
      <c r="F12" s="465">
        <f>F11+HWP!C12</f>
        <v>0</v>
      </c>
      <c r="G12" s="463">
        <f>G11+HWP!D12</f>
        <v>4.8670110720000007E-2</v>
      </c>
      <c r="H12" s="464">
        <f>H11+HWP!E12</f>
        <v>4.0152841344000011E-2</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4.967544384E-2</v>
      </c>
      <c r="E13" s="473">
        <f>Stored_C!G19+Stored_C!M19</f>
        <v>4.0982241168000005E-2</v>
      </c>
      <c r="F13" s="474">
        <f>F12+HWP!C13</f>
        <v>0</v>
      </c>
      <c r="G13" s="472">
        <f>G12+HWP!D13</f>
        <v>9.8345554560000006E-2</v>
      </c>
      <c r="H13" s="473">
        <f>H12+HWP!E13</f>
        <v>8.1135082512000023E-2</v>
      </c>
      <c r="I13" s="456"/>
      <c r="J13" s="475">
        <f>Garden!J20</f>
        <v>0</v>
      </c>
      <c r="K13" s="476">
        <f>Paper!J20</f>
        <v>1.1155838885223065E-2</v>
      </c>
      <c r="L13" s="477">
        <f>Wood!J20</f>
        <v>0</v>
      </c>
      <c r="M13" s="478">
        <f>J13*(1-Recovery_OX!E13)*(1-Recovery_OX!F13)</f>
        <v>0</v>
      </c>
      <c r="N13" s="476">
        <f>K13*(1-Recovery_OX!E13)*(1-Recovery_OX!F13)</f>
        <v>1.1155838885223065E-2</v>
      </c>
      <c r="O13" s="477">
        <f>L13*(1-Recovery_OX!E13)*(1-Recovery_OX!F13)</f>
        <v>0</v>
      </c>
    </row>
    <row r="14" spans="2:15">
      <c r="B14" s="470">
        <f t="shared" ref="B14:B77" si="0">B13+1</f>
        <v>1952</v>
      </c>
      <c r="C14" s="471">
        <f>Stored_C!E20</f>
        <v>0</v>
      </c>
      <c r="D14" s="472">
        <f>Stored_C!F20+Stored_C!L20</f>
        <v>3.0865089024000005E-2</v>
      </c>
      <c r="E14" s="473">
        <f>Stored_C!G20+Stored_C!M20</f>
        <v>2.5463698444799999E-2</v>
      </c>
      <c r="F14" s="474">
        <f>F13+HWP!C14</f>
        <v>0</v>
      </c>
      <c r="G14" s="472">
        <f>G13+HWP!D14</f>
        <v>0.129210643584</v>
      </c>
      <c r="H14" s="473">
        <f>H13+HWP!E14</f>
        <v>0.10659878095680002</v>
      </c>
      <c r="I14" s="456"/>
      <c r="J14" s="475">
        <f>Garden!J21</f>
        <v>0</v>
      </c>
      <c r="K14" s="476">
        <f>Paper!J21</f>
        <v>2.1787909885061085E-2</v>
      </c>
      <c r="L14" s="477">
        <f>Wood!J21</f>
        <v>0</v>
      </c>
      <c r="M14" s="478">
        <f>J14*(1-Recovery_OX!E14)*(1-Recovery_OX!F14)</f>
        <v>0</v>
      </c>
      <c r="N14" s="476">
        <f>K14*(1-Recovery_OX!E14)*(1-Recovery_OX!F14)</f>
        <v>2.1787909885061085E-2</v>
      </c>
      <c r="O14" s="477">
        <f>L14*(1-Recovery_OX!E14)*(1-Recovery_OX!F14)</f>
        <v>0</v>
      </c>
    </row>
    <row r="15" spans="2:15">
      <c r="B15" s="470">
        <f t="shared" si="0"/>
        <v>1953</v>
      </c>
      <c r="C15" s="471">
        <f>Stored_C!E21</f>
        <v>0</v>
      </c>
      <c r="D15" s="472">
        <f>Stored_C!F21+Stored_C!L21</f>
        <v>3.1394183040000009E-2</v>
      </c>
      <c r="E15" s="473">
        <f>Stored_C!G21+Stored_C!M21</f>
        <v>2.5900201008000001E-2</v>
      </c>
      <c r="F15" s="474">
        <f>F14+HWP!C15</f>
        <v>0</v>
      </c>
      <c r="G15" s="472">
        <f>G14+HWP!D15</f>
        <v>0.160604826624</v>
      </c>
      <c r="H15" s="473">
        <f>H14+HWP!E15</f>
        <v>0.13249898196480003</v>
      </c>
      <c r="I15" s="456"/>
      <c r="J15" s="475">
        <f>Garden!J22</f>
        <v>0</v>
      </c>
      <c r="K15" s="476">
        <f>Paper!J22</f>
        <v>2.738960282794578E-2</v>
      </c>
      <c r="L15" s="477">
        <f>Wood!J22</f>
        <v>0</v>
      </c>
      <c r="M15" s="478">
        <f>J15*(1-Recovery_OX!E15)*(1-Recovery_OX!F15)</f>
        <v>0</v>
      </c>
      <c r="N15" s="476">
        <f>K15*(1-Recovery_OX!E15)*(1-Recovery_OX!F15)</f>
        <v>2.738960282794578E-2</v>
      </c>
      <c r="O15" s="477">
        <f>L15*(1-Recovery_OX!E15)*(1-Recovery_OX!F15)</f>
        <v>0</v>
      </c>
    </row>
    <row r="16" spans="2:15">
      <c r="B16" s="470">
        <f t="shared" si="0"/>
        <v>1954</v>
      </c>
      <c r="C16" s="471">
        <f>Stored_C!E22</f>
        <v>0</v>
      </c>
      <c r="D16" s="472">
        <f>Stored_C!F22+Stored_C!L22</f>
        <v>3.1199473536E-2</v>
      </c>
      <c r="E16" s="473">
        <f>Stored_C!G22+Stored_C!M22</f>
        <v>2.5739565667199999E-2</v>
      </c>
      <c r="F16" s="474">
        <f>F15+HWP!C16</f>
        <v>0</v>
      </c>
      <c r="G16" s="472">
        <f>G15+HWP!D16</f>
        <v>0.19180430016</v>
      </c>
      <c r="H16" s="473">
        <f>H15+HWP!E16</f>
        <v>0.15823854763200004</v>
      </c>
      <c r="I16" s="456"/>
      <c r="J16" s="475">
        <f>Garden!J23</f>
        <v>0</v>
      </c>
      <c r="K16" s="476">
        <f>Paper!J23</f>
        <v>3.2733862118189648E-2</v>
      </c>
      <c r="L16" s="477">
        <f>Wood!J23</f>
        <v>0</v>
      </c>
      <c r="M16" s="478">
        <f>J16*(1-Recovery_OX!E16)*(1-Recovery_OX!F16)</f>
        <v>0</v>
      </c>
      <c r="N16" s="476">
        <f>K16*(1-Recovery_OX!E16)*(1-Recovery_OX!F16)</f>
        <v>3.2733862118189648E-2</v>
      </c>
      <c r="O16" s="477">
        <f>L16*(1-Recovery_OX!E16)*(1-Recovery_OX!F16)</f>
        <v>0</v>
      </c>
    </row>
    <row r="17" spans="2:15">
      <c r="B17" s="470">
        <f t="shared" si="0"/>
        <v>1955</v>
      </c>
      <c r="C17" s="471">
        <f>Stored_C!E23</f>
        <v>0</v>
      </c>
      <c r="D17" s="472">
        <f>Stored_C!F23+Stored_C!L23</f>
        <v>3.2195725056000012E-2</v>
      </c>
      <c r="E17" s="473">
        <f>Stored_C!G23+Stored_C!M23</f>
        <v>2.6561473171200008E-2</v>
      </c>
      <c r="F17" s="474">
        <f>F16+HWP!C17</f>
        <v>0</v>
      </c>
      <c r="G17" s="472">
        <f>G16+HWP!D17</f>
        <v>0.22400002521600001</v>
      </c>
      <c r="H17" s="473">
        <f>H16+HWP!E17</f>
        <v>0.18480002080320004</v>
      </c>
      <c r="I17" s="456"/>
      <c r="J17" s="475">
        <f>Garden!J24</f>
        <v>0</v>
      </c>
      <c r="K17" s="476">
        <f>Paper!J24</f>
        <v>3.7672186435650554E-2</v>
      </c>
      <c r="L17" s="477">
        <f>Wood!J24</f>
        <v>0</v>
      </c>
      <c r="M17" s="478">
        <f>J17*(1-Recovery_OX!E17)*(1-Recovery_OX!F17)</f>
        <v>0</v>
      </c>
      <c r="N17" s="476">
        <f>K17*(1-Recovery_OX!E17)*(1-Recovery_OX!F17)</f>
        <v>3.7672186435650554E-2</v>
      </c>
      <c r="O17" s="477">
        <f>L17*(1-Recovery_OX!E17)*(1-Recovery_OX!F17)</f>
        <v>0</v>
      </c>
    </row>
    <row r="18" spans="2:15">
      <c r="B18" s="470">
        <f t="shared" si="0"/>
        <v>1956</v>
      </c>
      <c r="C18" s="471">
        <f>Stored_C!E24</f>
        <v>0</v>
      </c>
      <c r="D18" s="472">
        <f>Stored_C!F24+Stored_C!L24</f>
        <v>3.2539372800000001E-2</v>
      </c>
      <c r="E18" s="473">
        <f>Stored_C!G24+Stored_C!M24</f>
        <v>2.6844982559999998E-2</v>
      </c>
      <c r="F18" s="474">
        <f>F17+HWP!C18</f>
        <v>0</v>
      </c>
      <c r="G18" s="472">
        <f>G17+HWP!D18</f>
        <v>0.25653939801600001</v>
      </c>
      <c r="H18" s="473">
        <f>H17+HWP!E18</f>
        <v>0.21164500336320005</v>
      </c>
      <c r="I18" s="456"/>
      <c r="J18" s="475">
        <f>Garden!J25</f>
        <v>0</v>
      </c>
      <c r="K18" s="476">
        <f>Paper!J25</f>
        <v>4.2505003653416945E-2</v>
      </c>
      <c r="L18" s="477">
        <f>Wood!J25</f>
        <v>0</v>
      </c>
      <c r="M18" s="478">
        <f>J18*(1-Recovery_OX!E18)*(1-Recovery_OX!F18)</f>
        <v>0</v>
      </c>
      <c r="N18" s="476">
        <f>K18*(1-Recovery_OX!E18)*(1-Recovery_OX!F18)</f>
        <v>4.2505003653416945E-2</v>
      </c>
      <c r="O18" s="477">
        <f>L18*(1-Recovery_OX!E18)*(1-Recovery_OX!F18)</f>
        <v>0</v>
      </c>
    </row>
    <row r="19" spans="2:15">
      <c r="B19" s="470">
        <f t="shared" si="0"/>
        <v>1957</v>
      </c>
      <c r="C19" s="471">
        <f>Stored_C!E25</f>
        <v>0</v>
      </c>
      <c r="D19" s="472">
        <f>Stored_C!F25+Stored_C!L25</f>
        <v>3.2872849151999999E-2</v>
      </c>
      <c r="E19" s="473">
        <f>Stored_C!G25+Stored_C!M25</f>
        <v>2.7120100550400001E-2</v>
      </c>
      <c r="F19" s="474">
        <f>F18+HWP!C19</f>
        <v>0</v>
      </c>
      <c r="G19" s="472">
        <f>G18+HWP!D19</f>
        <v>0.28941224716800001</v>
      </c>
      <c r="H19" s="473">
        <f>H18+HWP!E19</f>
        <v>0.23876510391360006</v>
      </c>
      <c r="I19" s="456"/>
      <c r="J19" s="475">
        <f>Garden!J26</f>
        <v>0</v>
      </c>
      <c r="K19" s="476">
        <f>Paper!J26</f>
        <v>4.7089861208940667E-2</v>
      </c>
      <c r="L19" s="477">
        <f>Wood!J26</f>
        <v>0</v>
      </c>
      <c r="M19" s="478">
        <f>J19*(1-Recovery_OX!E19)*(1-Recovery_OX!F19)</f>
        <v>0</v>
      </c>
      <c r="N19" s="476">
        <f>K19*(1-Recovery_OX!E19)*(1-Recovery_OX!F19)</f>
        <v>4.7089861208940667E-2</v>
      </c>
      <c r="O19" s="477">
        <f>L19*(1-Recovery_OX!E19)*(1-Recovery_OX!F19)</f>
        <v>0</v>
      </c>
    </row>
    <row r="20" spans="2:15">
      <c r="B20" s="470">
        <f t="shared" si="0"/>
        <v>1958</v>
      </c>
      <c r="C20" s="471">
        <f>Stored_C!E26</f>
        <v>0</v>
      </c>
      <c r="D20" s="472">
        <f>Stored_C!F26+Stored_C!L26</f>
        <v>3.3192339840000008E-2</v>
      </c>
      <c r="E20" s="473">
        <f>Stored_C!G26+Stored_C!M26</f>
        <v>2.7383680368000009E-2</v>
      </c>
      <c r="F20" s="474">
        <f>F19+HWP!C20</f>
        <v>0</v>
      </c>
      <c r="G20" s="472">
        <f>G19+HWP!D20</f>
        <v>0.32260458700800004</v>
      </c>
      <c r="H20" s="473">
        <f>H19+HWP!E20</f>
        <v>0.26614878428160005</v>
      </c>
      <c r="I20" s="456"/>
      <c r="J20" s="475">
        <f>Garden!J27</f>
        <v>0</v>
      </c>
      <c r="K20" s="476">
        <f>Paper!J27</f>
        <v>5.144119128901857E-2</v>
      </c>
      <c r="L20" s="477">
        <f>Wood!J27</f>
        <v>0</v>
      </c>
      <c r="M20" s="478">
        <f>J20*(1-Recovery_OX!E20)*(1-Recovery_OX!F20)</f>
        <v>0</v>
      </c>
      <c r="N20" s="476">
        <f>K20*(1-Recovery_OX!E20)*(1-Recovery_OX!F20)</f>
        <v>5.144119128901857E-2</v>
      </c>
      <c r="O20" s="477">
        <f>L20*(1-Recovery_OX!E20)*(1-Recovery_OX!F20)</f>
        <v>0</v>
      </c>
    </row>
    <row r="21" spans="2:15">
      <c r="B21" s="470">
        <f t="shared" si="0"/>
        <v>1959</v>
      </c>
      <c r="C21" s="471">
        <f>Stored_C!E27</f>
        <v>0</v>
      </c>
      <c r="D21" s="472">
        <f>Stored_C!F27+Stored_C!L27</f>
        <v>3.3493304064000008E-2</v>
      </c>
      <c r="E21" s="473">
        <f>Stored_C!G27+Stored_C!M27</f>
        <v>2.7631975852800007E-2</v>
      </c>
      <c r="F21" s="474">
        <f>F20+HWP!C21</f>
        <v>0</v>
      </c>
      <c r="G21" s="472">
        <f>G20+HWP!D21</f>
        <v>0.35609789107200007</v>
      </c>
      <c r="H21" s="473">
        <f>H20+HWP!E21</f>
        <v>0.29378076013440008</v>
      </c>
      <c r="I21" s="456"/>
      <c r="J21" s="475">
        <f>Garden!J28</f>
        <v>0</v>
      </c>
      <c r="K21" s="476">
        <f>Paper!J28</f>
        <v>5.5571576093383472E-2</v>
      </c>
      <c r="L21" s="477">
        <f>Wood!J28</f>
        <v>0</v>
      </c>
      <c r="M21" s="478">
        <f>J21*(1-Recovery_OX!E21)*(1-Recovery_OX!F21)</f>
        <v>0</v>
      </c>
      <c r="N21" s="476">
        <f>K21*(1-Recovery_OX!E21)*(1-Recovery_OX!F21)</f>
        <v>5.5571576093383472E-2</v>
      </c>
      <c r="O21" s="477">
        <f>L21*(1-Recovery_OX!E21)*(1-Recovery_OX!F21)</f>
        <v>0</v>
      </c>
    </row>
    <row r="22" spans="2:15">
      <c r="B22" s="470">
        <f t="shared" si="0"/>
        <v>1960</v>
      </c>
      <c r="C22" s="471">
        <f>Stored_C!E28</f>
        <v>0</v>
      </c>
      <c r="D22" s="472">
        <f>Stored_C!F28+Stored_C!L28</f>
        <v>4.1832755712000007E-2</v>
      </c>
      <c r="E22" s="473">
        <f>Stored_C!G28+Stored_C!M28</f>
        <v>3.4512023462400003E-2</v>
      </c>
      <c r="F22" s="474">
        <f>F21+HWP!C22</f>
        <v>0</v>
      </c>
      <c r="G22" s="472">
        <f>G21+HWP!D22</f>
        <v>0.39793064678400009</v>
      </c>
      <c r="H22" s="473">
        <f>H21+HWP!E22</f>
        <v>0.32829278359680009</v>
      </c>
      <c r="I22" s="456"/>
      <c r="J22" s="475">
        <f>Garden!J29</f>
        <v>0</v>
      </c>
      <c r="K22" s="476">
        <f>Paper!J29</f>
        <v>5.9491706375349569E-2</v>
      </c>
      <c r="L22" s="477">
        <f>Wood!J29</f>
        <v>0</v>
      </c>
      <c r="M22" s="478">
        <f>J22*(1-Recovery_OX!E22)*(1-Recovery_OX!F22)</f>
        <v>0</v>
      </c>
      <c r="N22" s="476">
        <f>K22*(1-Recovery_OX!E22)*(1-Recovery_OX!F22)</f>
        <v>5.9491706375349569E-2</v>
      </c>
      <c r="O22" s="477">
        <f>L22*(1-Recovery_OX!E22)*(1-Recovery_OX!F22)</f>
        <v>0</v>
      </c>
    </row>
    <row r="23" spans="2:15">
      <c r="B23" s="470">
        <f t="shared" si="0"/>
        <v>1961</v>
      </c>
      <c r="C23" s="471">
        <f>Stored_C!E29</f>
        <v>0</v>
      </c>
      <c r="D23" s="472">
        <f>Stored_C!F29+Stored_C!L29</f>
        <v>3.9262728960000007E-2</v>
      </c>
      <c r="E23" s="473">
        <f>Stored_C!G29+Stored_C!M29</f>
        <v>3.2391751392000005E-2</v>
      </c>
      <c r="F23" s="474">
        <f>F22+HWP!C23</f>
        <v>0</v>
      </c>
      <c r="G23" s="472">
        <f>G22+HWP!D23</f>
        <v>0.43719337574400008</v>
      </c>
      <c r="H23" s="473">
        <f>H22+HWP!E23</f>
        <v>0.3606845349888001</v>
      </c>
      <c r="I23" s="456"/>
      <c r="J23" s="475">
        <f>Garden!J30</f>
        <v>0</v>
      </c>
      <c r="K23" s="476">
        <f>Paper!J30</f>
        <v>6.5058325232139405E-2</v>
      </c>
      <c r="L23" s="477">
        <f>Wood!J30</f>
        <v>0</v>
      </c>
      <c r="M23" s="478">
        <f>J23*(1-Recovery_OX!E23)*(1-Recovery_OX!F23)</f>
        <v>0</v>
      </c>
      <c r="N23" s="476">
        <f>K23*(1-Recovery_OX!E23)*(1-Recovery_OX!F23)</f>
        <v>6.5058325232139405E-2</v>
      </c>
      <c r="O23" s="477">
        <f>L23*(1-Recovery_OX!E23)*(1-Recovery_OX!F23)</f>
        <v>0</v>
      </c>
    </row>
    <row r="24" spans="2:15">
      <c r="B24" s="470">
        <f t="shared" si="0"/>
        <v>1962</v>
      </c>
      <c r="C24" s="471">
        <f>Stored_C!E30</f>
        <v>0</v>
      </c>
      <c r="D24" s="472">
        <f>Stored_C!F30+Stored_C!L30</f>
        <v>4.0307608320000007E-2</v>
      </c>
      <c r="E24" s="473">
        <f>Stored_C!G30+Stored_C!M30</f>
        <v>3.3253776864000009E-2</v>
      </c>
      <c r="F24" s="474">
        <f>F23+HWP!C24</f>
        <v>0</v>
      </c>
      <c r="G24" s="472">
        <f>G23+HWP!D24</f>
        <v>0.4775009840640001</v>
      </c>
      <c r="H24" s="473">
        <f>H23+HWP!E24</f>
        <v>0.39393831185280009</v>
      </c>
      <c r="I24" s="456"/>
      <c r="J24" s="475">
        <f>Garden!J31</f>
        <v>0</v>
      </c>
      <c r="K24" s="476">
        <f>Paper!J31</f>
        <v>6.9659521823122572E-2</v>
      </c>
      <c r="L24" s="477">
        <f>Wood!J31</f>
        <v>0</v>
      </c>
      <c r="M24" s="478">
        <f>J24*(1-Recovery_OX!E24)*(1-Recovery_OX!F24)</f>
        <v>0</v>
      </c>
      <c r="N24" s="476">
        <f>K24*(1-Recovery_OX!E24)*(1-Recovery_OX!F24)</f>
        <v>6.9659521823122572E-2</v>
      </c>
      <c r="O24" s="477">
        <f>L24*(1-Recovery_OX!E24)*(1-Recovery_OX!F24)</f>
        <v>0</v>
      </c>
    </row>
    <row r="25" spans="2:15">
      <c r="B25" s="470">
        <f t="shared" si="0"/>
        <v>1963</v>
      </c>
      <c r="C25" s="471">
        <f>Stored_C!E31</f>
        <v>0</v>
      </c>
      <c r="D25" s="472">
        <f>Stored_C!F31+Stored_C!L31</f>
        <v>4.127851392000001E-2</v>
      </c>
      <c r="E25" s="473">
        <f>Stored_C!G31+Stored_C!M31</f>
        <v>3.4054773984000003E-2</v>
      </c>
      <c r="F25" s="474">
        <f>F24+HWP!C25</f>
        <v>0</v>
      </c>
      <c r="G25" s="472">
        <f>G24+HWP!D25</f>
        <v>0.51877949798400014</v>
      </c>
      <c r="H25" s="473">
        <f>H24+HWP!E25</f>
        <v>0.42799308583680007</v>
      </c>
      <c r="I25" s="456"/>
      <c r="J25" s="475">
        <f>Garden!J32</f>
        <v>0</v>
      </c>
      <c r="K25" s="476">
        <f>Paper!J32</f>
        <v>7.4189149382074257E-2</v>
      </c>
      <c r="L25" s="477">
        <f>Wood!J32</f>
        <v>0</v>
      </c>
      <c r="M25" s="478">
        <f>J25*(1-Recovery_OX!E25)*(1-Recovery_OX!F25)</f>
        <v>0</v>
      </c>
      <c r="N25" s="476">
        <f>K25*(1-Recovery_OX!E25)*(1-Recovery_OX!F25)</f>
        <v>7.4189149382074257E-2</v>
      </c>
      <c r="O25" s="477">
        <f>L25*(1-Recovery_OX!E25)*(1-Recovery_OX!F25)</f>
        <v>0</v>
      </c>
    </row>
    <row r="26" spans="2:15">
      <c r="B26" s="470">
        <f t="shared" si="0"/>
        <v>1964</v>
      </c>
      <c r="C26" s="471">
        <f>Stored_C!E32</f>
        <v>0</v>
      </c>
      <c r="D26" s="472">
        <f>Stored_C!F32+Stored_C!L32</f>
        <v>4.2299616000000012E-2</v>
      </c>
      <c r="E26" s="473">
        <f>Stored_C!G32+Stored_C!M32</f>
        <v>3.4897183200000001E-2</v>
      </c>
      <c r="F26" s="474">
        <f>F25+HWP!C26</f>
        <v>0</v>
      </c>
      <c r="G26" s="472">
        <f>G25+HWP!D26</f>
        <v>0.56107911398400012</v>
      </c>
      <c r="H26" s="473">
        <f>H25+HWP!E26</f>
        <v>0.46289026903680008</v>
      </c>
      <c r="I26" s="456"/>
      <c r="J26" s="475">
        <f>Garden!J33</f>
        <v>0</v>
      </c>
      <c r="K26" s="476">
        <f>Paper!J33</f>
        <v>7.8635090644882846E-2</v>
      </c>
      <c r="L26" s="477">
        <f>Wood!J33</f>
        <v>0</v>
      </c>
      <c r="M26" s="478">
        <f>J26*(1-Recovery_OX!E26)*(1-Recovery_OX!F26)</f>
        <v>0</v>
      </c>
      <c r="N26" s="476">
        <f>K26*(1-Recovery_OX!E26)*(1-Recovery_OX!F26)</f>
        <v>7.8635090644882846E-2</v>
      </c>
      <c r="O26" s="477">
        <f>L26*(1-Recovery_OX!E26)*(1-Recovery_OX!F26)</f>
        <v>0</v>
      </c>
    </row>
    <row r="27" spans="2:15">
      <c r="B27" s="470">
        <f t="shared" si="0"/>
        <v>1965</v>
      </c>
      <c r="C27" s="471">
        <f>Stored_C!E33</f>
        <v>0</v>
      </c>
      <c r="D27" s="472">
        <f>Stored_C!F33+Stored_C!L33</f>
        <v>4.3311141120000007E-2</v>
      </c>
      <c r="E27" s="473">
        <f>Stored_C!G33+Stored_C!M33</f>
        <v>3.5731691424000005E-2</v>
      </c>
      <c r="F27" s="474">
        <f>F26+HWP!C27</f>
        <v>0</v>
      </c>
      <c r="G27" s="472">
        <f>G26+HWP!D27</f>
        <v>0.60439025510400013</v>
      </c>
      <c r="H27" s="473">
        <f>H26+HWP!E27</f>
        <v>0.4986219604608001</v>
      </c>
      <c r="I27" s="456"/>
      <c r="J27" s="475">
        <f>Garden!J34</f>
        <v>0</v>
      </c>
      <c r="K27" s="476">
        <f>Paper!J34</f>
        <v>8.3014509025450586E-2</v>
      </c>
      <c r="L27" s="477">
        <f>Wood!J34</f>
        <v>0</v>
      </c>
      <c r="M27" s="478">
        <f>J27*(1-Recovery_OX!E27)*(1-Recovery_OX!F27)</f>
        <v>0</v>
      </c>
      <c r="N27" s="476">
        <f>K27*(1-Recovery_OX!E27)*(1-Recovery_OX!F27)</f>
        <v>8.3014509025450586E-2</v>
      </c>
      <c r="O27" s="477">
        <f>L27*(1-Recovery_OX!E27)*(1-Recovery_OX!F27)</f>
        <v>0</v>
      </c>
    </row>
    <row r="28" spans="2:15">
      <c r="B28" s="470">
        <f t="shared" si="0"/>
        <v>1966</v>
      </c>
      <c r="C28" s="471">
        <f>Stored_C!E34</f>
        <v>0</v>
      </c>
      <c r="D28" s="472">
        <f>Stored_C!F34+Stored_C!L34</f>
        <v>4.4295256320000011E-2</v>
      </c>
      <c r="E28" s="473">
        <f>Stored_C!G34+Stored_C!M34</f>
        <v>3.6543586464000008E-2</v>
      </c>
      <c r="F28" s="474">
        <f>F27+HWP!C28</f>
        <v>0</v>
      </c>
      <c r="G28" s="472">
        <f>G27+HWP!D28</f>
        <v>0.64868551142400011</v>
      </c>
      <c r="H28" s="473">
        <f>H27+HWP!E28</f>
        <v>0.53516554692480012</v>
      </c>
      <c r="I28" s="456"/>
      <c r="J28" s="475">
        <f>Garden!J35</f>
        <v>0</v>
      </c>
      <c r="K28" s="476">
        <f>Paper!J35</f>
        <v>8.7329706714696975E-2</v>
      </c>
      <c r="L28" s="477">
        <f>Wood!J35</f>
        <v>0</v>
      </c>
      <c r="M28" s="478">
        <f>J28*(1-Recovery_OX!E28)*(1-Recovery_OX!F28)</f>
        <v>0</v>
      </c>
      <c r="N28" s="476">
        <f>K28*(1-Recovery_OX!E28)*(1-Recovery_OX!F28)</f>
        <v>8.7329706714696975E-2</v>
      </c>
      <c r="O28" s="477">
        <f>L28*(1-Recovery_OX!E28)*(1-Recovery_OX!F28)</f>
        <v>0</v>
      </c>
    </row>
    <row r="29" spans="2:15">
      <c r="B29" s="470">
        <f t="shared" si="0"/>
        <v>1967</v>
      </c>
      <c r="C29" s="471">
        <f>Stored_C!E35</f>
        <v>0</v>
      </c>
      <c r="D29" s="472">
        <f>Stored_C!F35+Stored_C!L35</f>
        <v>4.5262184674560002E-2</v>
      </c>
      <c r="E29" s="473">
        <f>Stored_C!G35+Stored_C!M35</f>
        <v>3.7341302356512E-2</v>
      </c>
      <c r="F29" s="474">
        <f>F28+HWP!C29</f>
        <v>0</v>
      </c>
      <c r="G29" s="472">
        <f>G28+HWP!D29</f>
        <v>0.69394769609856011</v>
      </c>
      <c r="H29" s="473">
        <f>H28+HWP!E29</f>
        <v>0.57250684928131212</v>
      </c>
      <c r="I29" s="456"/>
      <c r="J29" s="475">
        <f>Garden!J36</f>
        <v>0</v>
      </c>
      <c r="K29" s="476">
        <f>Paper!J36</f>
        <v>9.1578742708792751E-2</v>
      </c>
      <c r="L29" s="477">
        <f>Wood!J36</f>
        <v>0</v>
      </c>
      <c r="M29" s="478">
        <f>J29*(1-Recovery_OX!E29)*(1-Recovery_OX!F29)</f>
        <v>0</v>
      </c>
      <c r="N29" s="476">
        <f>K29*(1-Recovery_OX!E29)*(1-Recovery_OX!F29)</f>
        <v>9.1578742708792751E-2</v>
      </c>
      <c r="O29" s="477">
        <f>L29*(1-Recovery_OX!E29)*(1-Recovery_OX!F29)</f>
        <v>0</v>
      </c>
    </row>
    <row r="30" spans="2:15">
      <c r="B30" s="470">
        <f t="shared" si="0"/>
        <v>1968</v>
      </c>
      <c r="C30" s="471">
        <f>Stored_C!E36</f>
        <v>0</v>
      </c>
      <c r="D30" s="472">
        <f>Stored_C!F36+Stored_C!L36</f>
        <v>4.6159440437853139E-2</v>
      </c>
      <c r="E30" s="473">
        <f>Stored_C!G36+Stored_C!M36</f>
        <v>3.8081538361228837E-2</v>
      </c>
      <c r="F30" s="474">
        <f>F29+HWP!C30</f>
        <v>0</v>
      </c>
      <c r="G30" s="472">
        <f>G29+HWP!D30</f>
        <v>0.74010713653641325</v>
      </c>
      <c r="H30" s="473">
        <f>H29+HWP!E30</f>
        <v>0.61058838764254098</v>
      </c>
      <c r="I30" s="456"/>
      <c r="J30" s="475">
        <f>Garden!J37</f>
        <v>0</v>
      </c>
      <c r="K30" s="476">
        <f>Paper!J37</f>
        <v>9.5612369408965933E-2</v>
      </c>
      <c r="L30" s="477">
        <f>Wood!J37</f>
        <v>0</v>
      </c>
      <c r="M30" s="478">
        <f>J30*(1-Recovery_OX!E30)*(1-Recovery_OX!F30)</f>
        <v>0</v>
      </c>
      <c r="N30" s="476">
        <f>K30*(1-Recovery_OX!E30)*(1-Recovery_OX!F30)</f>
        <v>9.5612369408965933E-2</v>
      </c>
      <c r="O30" s="477">
        <f>L30*(1-Recovery_OX!E30)*(1-Recovery_OX!F30)</f>
        <v>0</v>
      </c>
    </row>
    <row r="31" spans="2:15">
      <c r="B31" s="470">
        <f t="shared" si="0"/>
        <v>1969</v>
      </c>
      <c r="C31" s="471">
        <f>Stored_C!E37</f>
        <v>0</v>
      </c>
      <c r="D31" s="472">
        <f>Stored_C!F37+Stored_C!L37</f>
        <v>4.7035563429476818E-2</v>
      </c>
      <c r="E31" s="473">
        <f>Stored_C!G37+Stored_C!M37</f>
        <v>3.8804339829318371E-2</v>
      </c>
      <c r="F31" s="474">
        <f>F30+HWP!C31</f>
        <v>0</v>
      </c>
      <c r="G31" s="472">
        <f>G30+HWP!D31</f>
        <v>0.78714269996589004</v>
      </c>
      <c r="H31" s="473">
        <f>H30+HWP!E31</f>
        <v>0.64939272747185939</v>
      </c>
      <c r="I31" s="456"/>
      <c r="J31" s="475">
        <f>Garden!J38</f>
        <v>0</v>
      </c>
      <c r="K31" s="476">
        <f>Paper!J38</f>
        <v>9.9425446829840142E-2</v>
      </c>
      <c r="L31" s="477">
        <f>Wood!J38</f>
        <v>0</v>
      </c>
      <c r="M31" s="478">
        <f>J31*(1-Recovery_OX!E31)*(1-Recovery_OX!F31)</f>
        <v>0</v>
      </c>
      <c r="N31" s="476">
        <f>K31*(1-Recovery_OX!E31)*(1-Recovery_OX!F31)</f>
        <v>9.9425446829840142E-2</v>
      </c>
      <c r="O31" s="477">
        <f>L31*(1-Recovery_OX!E31)*(1-Recovery_OX!F31)</f>
        <v>0</v>
      </c>
    </row>
    <row r="32" spans="2:15">
      <c r="B32" s="470">
        <f t="shared" si="0"/>
        <v>1970</v>
      </c>
      <c r="C32" s="471">
        <f>Stored_C!E38</f>
        <v>0</v>
      </c>
      <c r="D32" s="472">
        <f>Stored_C!F38+Stored_C!L38</f>
        <v>4.7890874194760111E-2</v>
      </c>
      <c r="E32" s="473">
        <f>Stored_C!G38+Stored_C!M38</f>
        <v>3.9509971210677092E-2</v>
      </c>
      <c r="F32" s="474">
        <f>F31+HWP!C32</f>
        <v>0</v>
      </c>
      <c r="G32" s="472">
        <f>G31+HWP!D32</f>
        <v>0.83503357416065016</v>
      </c>
      <c r="H32" s="473">
        <f>H31+HWP!E32</f>
        <v>0.68890269868253651</v>
      </c>
      <c r="I32" s="456"/>
      <c r="J32" s="475">
        <f>Garden!J39</f>
        <v>0</v>
      </c>
      <c r="K32" s="476">
        <f>Paper!J39</f>
        <v>0.10302461138093966</v>
      </c>
      <c r="L32" s="477">
        <f>Wood!J39</f>
        <v>0</v>
      </c>
      <c r="M32" s="478">
        <f>J32*(1-Recovery_OX!E32)*(1-Recovery_OX!F32)</f>
        <v>0</v>
      </c>
      <c r="N32" s="476">
        <f>K32*(1-Recovery_OX!E32)*(1-Recovery_OX!F32)</f>
        <v>0.10302461138093966</v>
      </c>
      <c r="O32" s="477">
        <f>L32*(1-Recovery_OX!E32)*(1-Recovery_OX!F32)</f>
        <v>0</v>
      </c>
    </row>
    <row r="33" spans="2:15">
      <c r="B33" s="470">
        <f t="shared" si="0"/>
        <v>1971</v>
      </c>
      <c r="C33" s="471">
        <f>Stored_C!E39</f>
        <v>0</v>
      </c>
      <c r="D33" s="472">
        <f>Stored_C!F39+Stored_C!L39</f>
        <v>4.8725689095903531E-2</v>
      </c>
      <c r="E33" s="473">
        <f>Stored_C!G39+Stored_C!M39</f>
        <v>4.019869350412042E-2</v>
      </c>
      <c r="F33" s="474">
        <f>F32+HWP!C33</f>
        <v>0</v>
      </c>
      <c r="G33" s="472">
        <f>G32+HWP!D33</f>
        <v>0.88375926325655374</v>
      </c>
      <c r="H33" s="473">
        <f>H32+HWP!E33</f>
        <v>0.72910139218665693</v>
      </c>
      <c r="I33" s="456"/>
      <c r="J33" s="475">
        <f>Garden!J40</f>
        <v>0</v>
      </c>
      <c r="K33" s="476">
        <f>Paper!J40</f>
        <v>0.10641641511675229</v>
      </c>
      <c r="L33" s="477">
        <f>Wood!J40</f>
        <v>0</v>
      </c>
      <c r="M33" s="478">
        <f>J33*(1-Recovery_OX!E33)*(1-Recovery_OX!F33)</f>
        <v>0</v>
      </c>
      <c r="N33" s="476">
        <f>K33*(1-Recovery_OX!E33)*(1-Recovery_OX!F33)</f>
        <v>0.10641641511675229</v>
      </c>
      <c r="O33" s="477">
        <f>L33*(1-Recovery_OX!E33)*(1-Recovery_OX!F33)</f>
        <v>0</v>
      </c>
    </row>
    <row r="34" spans="2:15">
      <c r="B34" s="470">
        <f t="shared" si="0"/>
        <v>1972</v>
      </c>
      <c r="C34" s="471">
        <f>Stored_C!E40</f>
        <v>0</v>
      </c>
      <c r="D34" s="472">
        <f>Stored_C!F40+Stored_C!L40</f>
        <v>4.9540320362529144E-2</v>
      </c>
      <c r="E34" s="473">
        <f>Stored_C!G40+Stored_C!M40</f>
        <v>4.0870764299086551E-2</v>
      </c>
      <c r="F34" s="474">
        <f>F33+HWP!C34</f>
        <v>0</v>
      </c>
      <c r="G34" s="472">
        <f>G33+HWP!D34</f>
        <v>0.93329958361908294</v>
      </c>
      <c r="H34" s="473">
        <f>H33+HWP!E34</f>
        <v>0.76997215648574346</v>
      </c>
      <c r="I34" s="456"/>
      <c r="J34" s="475">
        <f>Garden!J41</f>
        <v>0</v>
      </c>
      <c r="K34" s="476">
        <f>Paper!J41</f>
        <v>0.10960731878539814</v>
      </c>
      <c r="L34" s="477">
        <f>Wood!J41</f>
        <v>0</v>
      </c>
      <c r="M34" s="478">
        <f>J34*(1-Recovery_OX!E34)*(1-Recovery_OX!F34)</f>
        <v>0</v>
      </c>
      <c r="N34" s="476">
        <f>K34*(1-Recovery_OX!E34)*(1-Recovery_OX!F34)</f>
        <v>0.10960731878539814</v>
      </c>
      <c r="O34" s="477">
        <f>L34*(1-Recovery_OX!E34)*(1-Recovery_OX!F34)</f>
        <v>0</v>
      </c>
    </row>
    <row r="35" spans="2:15">
      <c r="B35" s="470">
        <f t="shared" si="0"/>
        <v>1973</v>
      </c>
      <c r="C35" s="471">
        <f>Stored_C!E41</f>
        <v>0</v>
      </c>
      <c r="D35" s="472">
        <f>Stored_C!F41+Stored_C!L41</f>
        <v>5.0335076141647977E-2</v>
      </c>
      <c r="E35" s="473">
        <f>Stored_C!G41+Stored_C!M41</f>
        <v>4.1526437816859579E-2</v>
      </c>
      <c r="F35" s="474">
        <f>F34+HWP!C35</f>
        <v>0</v>
      </c>
      <c r="G35" s="472">
        <f>G34+HWP!D35</f>
        <v>0.98363465976073094</v>
      </c>
      <c r="H35" s="473">
        <f>H34+HWP!E35</f>
        <v>0.81149859430260307</v>
      </c>
      <c r="I35" s="456"/>
      <c r="J35" s="475">
        <f>Garden!J42</f>
        <v>0</v>
      </c>
      <c r="K35" s="476">
        <f>Paper!J42</f>
        <v>0.11260368574323561</v>
      </c>
      <c r="L35" s="477">
        <f>Wood!J42</f>
        <v>0</v>
      </c>
      <c r="M35" s="478">
        <f>J35*(1-Recovery_OX!E35)*(1-Recovery_OX!F35)</f>
        <v>0</v>
      </c>
      <c r="N35" s="476">
        <f>K35*(1-Recovery_OX!E35)*(1-Recovery_OX!F35)</f>
        <v>0.11260368574323561</v>
      </c>
      <c r="O35" s="477">
        <f>L35*(1-Recovery_OX!E35)*(1-Recovery_OX!F35)</f>
        <v>0</v>
      </c>
    </row>
    <row r="36" spans="2:15">
      <c r="B36" s="470">
        <f t="shared" si="0"/>
        <v>1974</v>
      </c>
      <c r="C36" s="471">
        <f>Stored_C!E42</f>
        <v>0</v>
      </c>
      <c r="D36" s="472">
        <f>Stored_C!F42+Stored_C!L42</f>
        <v>5.1110260547050812E-2</v>
      </c>
      <c r="E36" s="473">
        <f>Stored_C!G42+Stored_C!M42</f>
        <v>4.2165964951316921E-2</v>
      </c>
      <c r="F36" s="474">
        <f>F35+HWP!C36</f>
        <v>0</v>
      </c>
      <c r="G36" s="472">
        <f>G35+HWP!D36</f>
        <v>1.0347449203077819</v>
      </c>
      <c r="H36" s="473">
        <f>H35+HWP!E36</f>
        <v>0.85366455925392004</v>
      </c>
      <c r="I36" s="456"/>
      <c r="J36" s="475">
        <f>Garden!J43</f>
        <v>0</v>
      </c>
      <c r="K36" s="476">
        <f>Paper!J43</f>
        <v>0.11541177666518063</v>
      </c>
      <c r="L36" s="477">
        <f>Wood!J43</f>
        <v>0</v>
      </c>
      <c r="M36" s="478">
        <f>J36*(1-Recovery_OX!E36)*(1-Recovery_OX!F36)</f>
        <v>0</v>
      </c>
      <c r="N36" s="476">
        <f>K36*(1-Recovery_OX!E36)*(1-Recovery_OX!F36)</f>
        <v>0.11541177666518063</v>
      </c>
      <c r="O36" s="477">
        <f>L36*(1-Recovery_OX!E36)*(1-Recovery_OX!F36)</f>
        <v>0</v>
      </c>
    </row>
    <row r="37" spans="2:15">
      <c r="B37" s="470">
        <f t="shared" si="0"/>
        <v>1975</v>
      </c>
      <c r="C37" s="471">
        <f>Stored_C!E43</f>
        <v>0</v>
      </c>
      <c r="D37" s="472">
        <f>Stored_C!F43+Stored_C!L43</f>
        <v>5.1866173708129217E-2</v>
      </c>
      <c r="E37" s="473">
        <f>Stored_C!G43+Stored_C!M43</f>
        <v>4.2789593309206606E-2</v>
      </c>
      <c r="F37" s="474">
        <f>F36+HWP!C37</f>
        <v>0</v>
      </c>
      <c r="G37" s="472">
        <f>G36+HWP!D37</f>
        <v>1.086611094015911</v>
      </c>
      <c r="H37" s="473">
        <f>H36+HWP!E37</f>
        <v>0.89645415256312666</v>
      </c>
      <c r="I37" s="456"/>
      <c r="J37" s="475">
        <f>Garden!J44</f>
        <v>0</v>
      </c>
      <c r="K37" s="476">
        <f>Paper!J44</f>
        <v>0.11803774498559547</v>
      </c>
      <c r="L37" s="477">
        <f>Wood!J44</f>
        <v>0</v>
      </c>
      <c r="M37" s="478">
        <f>J37*(1-Recovery_OX!E37)*(1-Recovery_OX!F37)</f>
        <v>0</v>
      </c>
      <c r="N37" s="476">
        <f>K37*(1-Recovery_OX!E37)*(1-Recovery_OX!F37)</f>
        <v>0.11803774498559547</v>
      </c>
      <c r="O37" s="477">
        <f>L37*(1-Recovery_OX!E37)*(1-Recovery_OX!F37)</f>
        <v>0</v>
      </c>
    </row>
    <row r="38" spans="2:15">
      <c r="B38" s="470">
        <f t="shared" si="0"/>
        <v>1976</v>
      </c>
      <c r="C38" s="471">
        <f>Stored_C!E44</f>
        <v>0</v>
      </c>
      <c r="D38" s="472">
        <f>Stored_C!F44+Stored_C!L44</f>
        <v>5.2603111818132778E-2</v>
      </c>
      <c r="E38" s="473">
        <f>Stored_C!G44+Stored_C!M44</f>
        <v>4.3397567249959544E-2</v>
      </c>
      <c r="F38" s="474">
        <f>F37+HWP!C38</f>
        <v>0</v>
      </c>
      <c r="G38" s="472">
        <f>G37+HWP!D38</f>
        <v>1.1392142058340438</v>
      </c>
      <c r="H38" s="473">
        <f>H37+HWP!E38</f>
        <v>0.93985171981308624</v>
      </c>
      <c r="I38" s="456"/>
      <c r="J38" s="475">
        <f>Garden!J45</f>
        <v>0</v>
      </c>
      <c r="K38" s="476">
        <f>Paper!J45</f>
        <v>0.12048763300932845</v>
      </c>
      <c r="L38" s="477">
        <f>Wood!J45</f>
        <v>0</v>
      </c>
      <c r="M38" s="478">
        <f>J38*(1-Recovery_OX!E38)*(1-Recovery_OX!F38)</f>
        <v>0</v>
      </c>
      <c r="N38" s="476">
        <f>K38*(1-Recovery_OX!E38)*(1-Recovery_OX!F38)</f>
        <v>0.12048763300932845</v>
      </c>
      <c r="O38" s="477">
        <f>L38*(1-Recovery_OX!E38)*(1-Recovery_OX!F38)</f>
        <v>0</v>
      </c>
    </row>
    <row r="39" spans="2:15">
      <c r="B39" s="470">
        <f t="shared" si="0"/>
        <v>1977</v>
      </c>
      <c r="C39" s="471">
        <f>Stored_C!E45</f>
        <v>0</v>
      </c>
      <c r="D39" s="472">
        <f>Stored_C!F45+Stored_C!L45</f>
        <v>5.3321367181869077E-2</v>
      </c>
      <c r="E39" s="473">
        <f>Stored_C!G45+Stored_C!M45</f>
        <v>4.3990127925041998E-2</v>
      </c>
      <c r="F39" s="474">
        <f>F38+HWP!C39</f>
        <v>0</v>
      </c>
      <c r="G39" s="472">
        <f>G38+HWP!D39</f>
        <v>1.1925355730159128</v>
      </c>
      <c r="H39" s="473">
        <f>H38+HWP!E39</f>
        <v>0.98384184773812822</v>
      </c>
      <c r="I39" s="456"/>
      <c r="J39" s="475">
        <f>Garden!J46</f>
        <v>0</v>
      </c>
      <c r="K39" s="476">
        <f>Paper!J46</f>
        <v>0.12276736863688596</v>
      </c>
      <c r="L39" s="477">
        <f>Wood!J46</f>
        <v>0</v>
      </c>
      <c r="M39" s="478">
        <f>J39*(1-Recovery_OX!E39)*(1-Recovery_OX!F39)</f>
        <v>0</v>
      </c>
      <c r="N39" s="476">
        <f>K39*(1-Recovery_OX!E39)*(1-Recovery_OX!F39)</f>
        <v>0.12276736863688596</v>
      </c>
      <c r="O39" s="477">
        <f>L39*(1-Recovery_OX!E39)*(1-Recovery_OX!F39)</f>
        <v>0</v>
      </c>
    </row>
    <row r="40" spans="2:15">
      <c r="B40" s="470">
        <f t="shared" si="0"/>
        <v>1978</v>
      </c>
      <c r="C40" s="471">
        <f>Stored_C!E46</f>
        <v>0</v>
      </c>
      <c r="D40" s="472">
        <f>Stored_C!F46+Stored_C!L46</f>
        <v>5.4021228262852827E-2</v>
      </c>
      <c r="E40" s="473">
        <f>Stored_C!G46+Stored_C!M46</f>
        <v>4.4567513316853581E-2</v>
      </c>
      <c r="F40" s="474">
        <f>F39+HWP!C40</f>
        <v>0</v>
      </c>
      <c r="G40" s="472">
        <f>G39+HWP!D40</f>
        <v>1.2465568012787656</v>
      </c>
      <c r="H40" s="473">
        <f>H39+HWP!E40</f>
        <v>1.0284093610549818</v>
      </c>
      <c r="I40" s="456"/>
      <c r="J40" s="475">
        <f>Garden!J47</f>
        <v>0</v>
      </c>
      <c r="K40" s="476">
        <f>Paper!J47</f>
        <v>0.12488276265180884</v>
      </c>
      <c r="L40" s="477">
        <f>Wood!J47</f>
        <v>0</v>
      </c>
      <c r="M40" s="478">
        <f>J40*(1-Recovery_OX!E40)*(1-Recovery_OX!F40)</f>
        <v>0</v>
      </c>
      <c r="N40" s="476">
        <f>K40*(1-Recovery_OX!E40)*(1-Recovery_OX!F40)</f>
        <v>0.12488276265180884</v>
      </c>
      <c r="O40" s="477">
        <f>L40*(1-Recovery_OX!E40)*(1-Recovery_OX!F40)</f>
        <v>0</v>
      </c>
    </row>
    <row r="41" spans="2:15">
      <c r="B41" s="470">
        <f t="shared" si="0"/>
        <v>1979</v>
      </c>
      <c r="C41" s="471">
        <f>Stored_C!E47</f>
        <v>0</v>
      </c>
      <c r="D41" s="472">
        <f>Stored_C!F47+Stored_C!L47</f>
        <v>5.4702979729909729E-2</v>
      </c>
      <c r="E41" s="473">
        <f>Stored_C!G47+Stored_C!M47</f>
        <v>4.512995827717553E-2</v>
      </c>
      <c r="F41" s="474">
        <f>F40+HWP!C41</f>
        <v>0</v>
      </c>
      <c r="G41" s="472">
        <f>G40+HWP!D41</f>
        <v>1.3012597810086752</v>
      </c>
      <c r="H41" s="473">
        <f>H40+HWP!E41</f>
        <v>1.0735393193321574</v>
      </c>
      <c r="I41" s="456"/>
      <c r="J41" s="475">
        <f>Garden!J48</f>
        <v>0</v>
      </c>
      <c r="K41" s="476">
        <f>Paper!J48</f>
        <v>0.1268395065221333</v>
      </c>
      <c r="L41" s="477">
        <f>Wood!J48</f>
        <v>0</v>
      </c>
      <c r="M41" s="478">
        <f>J41*(1-Recovery_OX!E41)*(1-Recovery_OX!F41)</f>
        <v>0</v>
      </c>
      <c r="N41" s="476">
        <f>K41*(1-Recovery_OX!E41)*(1-Recovery_OX!F41)</f>
        <v>0.1268395065221333</v>
      </c>
      <c r="O41" s="477">
        <f>L41*(1-Recovery_OX!E41)*(1-Recovery_OX!F41)</f>
        <v>0</v>
      </c>
    </row>
    <row r="42" spans="2:15">
      <c r="B42" s="470">
        <f t="shared" si="0"/>
        <v>1980</v>
      </c>
      <c r="C42" s="471">
        <f>Stored_C!E48</f>
        <v>0</v>
      </c>
      <c r="D42" s="472">
        <f>Stored_C!F48+Stored_C!L48</f>
        <v>5.5372682400000012E-2</v>
      </c>
      <c r="E42" s="473">
        <f>Stored_C!G48+Stored_C!M48</f>
        <v>4.5682462980000005E-2</v>
      </c>
      <c r="F42" s="474">
        <f>F41+HWP!C42</f>
        <v>0</v>
      </c>
      <c r="G42" s="472">
        <f>G41+HWP!D42</f>
        <v>1.3566324634086753</v>
      </c>
      <c r="H42" s="473">
        <f>H41+HWP!E42</f>
        <v>1.1192217823121573</v>
      </c>
      <c r="I42" s="456"/>
      <c r="J42" s="475">
        <f>Garden!J49</f>
        <v>0</v>
      </c>
      <c r="K42" s="476">
        <f>Paper!J49</f>
        <v>0.12864317067135758</v>
      </c>
      <c r="L42" s="477">
        <f>Wood!J49</f>
        <v>0</v>
      </c>
      <c r="M42" s="478">
        <f>J42*(1-Recovery_OX!E42)*(1-Recovery_OX!F42)</f>
        <v>0</v>
      </c>
      <c r="N42" s="476">
        <f>K42*(1-Recovery_OX!E42)*(1-Recovery_OX!F42)</f>
        <v>0.12864317067135758</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1.3566324634086753</v>
      </c>
      <c r="H43" s="473">
        <f>H42+HWP!E43</f>
        <v>1.1192217823121573</v>
      </c>
      <c r="I43" s="456"/>
      <c r="J43" s="475">
        <f>Garden!J50</f>
        <v>0</v>
      </c>
      <c r="K43" s="476">
        <f>Paper!J50</f>
        <v>0.13029964702533459</v>
      </c>
      <c r="L43" s="477">
        <f>Wood!J50</f>
        <v>0</v>
      </c>
      <c r="M43" s="478">
        <f>J43*(1-Recovery_OX!E43)*(1-Recovery_OX!F43)</f>
        <v>0</v>
      </c>
      <c r="N43" s="476">
        <f>K43*(1-Recovery_OX!E43)*(1-Recovery_OX!F43)</f>
        <v>0.13029964702533459</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1.3566324634086753</v>
      </c>
      <c r="H44" s="473">
        <f>H43+HWP!E44</f>
        <v>1.1192217823121573</v>
      </c>
      <c r="I44" s="456"/>
      <c r="J44" s="475">
        <f>Garden!J51</f>
        <v>0</v>
      </c>
      <c r="K44" s="476">
        <f>Paper!J51</f>
        <v>0.12149058562234845</v>
      </c>
      <c r="L44" s="477">
        <f>Wood!J51</f>
        <v>0</v>
      </c>
      <c r="M44" s="478">
        <f>J44*(1-Recovery_OX!E44)*(1-Recovery_OX!F44)</f>
        <v>0</v>
      </c>
      <c r="N44" s="476">
        <f>K44*(1-Recovery_OX!E44)*(1-Recovery_OX!F44)</f>
        <v>0.12149058562234845</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1.3566324634086753</v>
      </c>
      <c r="H45" s="473">
        <f>H44+HWP!E45</f>
        <v>1.1192217823121573</v>
      </c>
      <c r="I45" s="456"/>
      <c r="J45" s="475">
        <f>Garden!J52</f>
        <v>0</v>
      </c>
      <c r="K45" s="476">
        <f>Paper!J52</f>
        <v>0.11327707121103216</v>
      </c>
      <c r="L45" s="477">
        <f>Wood!J52</f>
        <v>0</v>
      </c>
      <c r="M45" s="478">
        <f>J45*(1-Recovery_OX!E45)*(1-Recovery_OX!F45)</f>
        <v>0</v>
      </c>
      <c r="N45" s="476">
        <f>K45*(1-Recovery_OX!E45)*(1-Recovery_OX!F45)</f>
        <v>0.11327707121103216</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1.3566324634086753</v>
      </c>
      <c r="H46" s="473">
        <f>H45+HWP!E46</f>
        <v>1.1192217823121573</v>
      </c>
      <c r="I46" s="456"/>
      <c r="J46" s="475">
        <f>Garden!J53</f>
        <v>0</v>
      </c>
      <c r="K46" s="476">
        <f>Paper!J53</f>
        <v>0.10561884113421238</v>
      </c>
      <c r="L46" s="477">
        <f>Wood!J53</f>
        <v>0</v>
      </c>
      <c r="M46" s="478">
        <f>J46*(1-Recovery_OX!E46)*(1-Recovery_OX!F46)</f>
        <v>0</v>
      </c>
      <c r="N46" s="476">
        <f>K46*(1-Recovery_OX!E46)*(1-Recovery_OX!F46)</f>
        <v>0.10561884113421238</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1.3566324634086753</v>
      </c>
      <c r="H47" s="473">
        <f>H46+HWP!E47</f>
        <v>1.1192217823121573</v>
      </c>
      <c r="I47" s="456"/>
      <c r="J47" s="475">
        <f>Garden!J54</f>
        <v>0</v>
      </c>
      <c r="K47" s="476">
        <f>Paper!J54</f>
        <v>9.8478354739167773E-2</v>
      </c>
      <c r="L47" s="477">
        <f>Wood!J54</f>
        <v>0</v>
      </c>
      <c r="M47" s="478">
        <f>J47*(1-Recovery_OX!E47)*(1-Recovery_OX!F47)</f>
        <v>0</v>
      </c>
      <c r="N47" s="476">
        <f>K47*(1-Recovery_OX!E47)*(1-Recovery_OX!F47)</f>
        <v>9.8478354739167773E-2</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1.3566324634086753</v>
      </c>
      <c r="H48" s="473">
        <f>H47+HWP!E48</f>
        <v>1.1192217823121573</v>
      </c>
      <c r="I48" s="456"/>
      <c r="J48" s="475">
        <f>Garden!J55</f>
        <v>0</v>
      </c>
      <c r="K48" s="476">
        <f>Paper!J55</f>
        <v>9.1820609353305674E-2</v>
      </c>
      <c r="L48" s="477">
        <f>Wood!J55</f>
        <v>0</v>
      </c>
      <c r="M48" s="478">
        <f>J48*(1-Recovery_OX!E48)*(1-Recovery_OX!F48)</f>
        <v>0</v>
      </c>
      <c r="N48" s="476">
        <f>K48*(1-Recovery_OX!E48)*(1-Recovery_OX!F48)</f>
        <v>9.1820609353305674E-2</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1.3566324634086753</v>
      </c>
      <c r="H49" s="473">
        <f>H48+HWP!E49</f>
        <v>1.1192217823121573</v>
      </c>
      <c r="I49" s="456"/>
      <c r="J49" s="475">
        <f>Garden!J56</f>
        <v>0</v>
      </c>
      <c r="K49" s="476">
        <f>Paper!J56</f>
        <v>8.5612968701020531E-2</v>
      </c>
      <c r="L49" s="477">
        <f>Wood!J56</f>
        <v>0</v>
      </c>
      <c r="M49" s="478">
        <f>J49*(1-Recovery_OX!E49)*(1-Recovery_OX!F49)</f>
        <v>0</v>
      </c>
      <c r="N49" s="476">
        <f>K49*(1-Recovery_OX!E49)*(1-Recovery_OX!F49)</f>
        <v>8.5612968701020531E-2</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1.3566324634086753</v>
      </c>
      <c r="H50" s="473">
        <f>H49+HWP!E50</f>
        <v>1.1192217823121573</v>
      </c>
      <c r="I50" s="456"/>
      <c r="J50" s="475">
        <f>Garden!J57</f>
        <v>0</v>
      </c>
      <c r="K50" s="476">
        <f>Paper!J57</f>
        <v>7.9825002920632923E-2</v>
      </c>
      <c r="L50" s="477">
        <f>Wood!J57</f>
        <v>0</v>
      </c>
      <c r="M50" s="478">
        <f>J50*(1-Recovery_OX!E50)*(1-Recovery_OX!F50)</f>
        <v>0</v>
      </c>
      <c r="N50" s="476">
        <f>K50*(1-Recovery_OX!E50)*(1-Recovery_OX!F50)</f>
        <v>7.9825002920632923E-2</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1.3566324634086753</v>
      </c>
      <c r="H51" s="473">
        <f>H50+HWP!E51</f>
        <v>1.1192217823121573</v>
      </c>
      <c r="I51" s="456"/>
      <c r="J51" s="475">
        <f>Garden!J58</f>
        <v>0</v>
      </c>
      <c r="K51" s="476">
        <f>Paper!J58</f>
        <v>7.4428339397172416E-2</v>
      </c>
      <c r="L51" s="477">
        <f>Wood!J58</f>
        <v>0</v>
      </c>
      <c r="M51" s="478">
        <f>J51*(1-Recovery_OX!E51)*(1-Recovery_OX!F51)</f>
        <v>0</v>
      </c>
      <c r="N51" s="476">
        <f>K51*(1-Recovery_OX!E51)*(1-Recovery_OX!F51)</f>
        <v>7.4428339397172416E-2</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1.3566324634086753</v>
      </c>
      <c r="H52" s="473">
        <f>H51+HWP!E52</f>
        <v>1.1192217823121573</v>
      </c>
      <c r="I52" s="456"/>
      <c r="J52" s="475">
        <f>Garden!J59</f>
        <v>0</v>
      </c>
      <c r="K52" s="476">
        <f>Paper!J59</f>
        <v>6.9396523679785979E-2</v>
      </c>
      <c r="L52" s="477">
        <f>Wood!J59</f>
        <v>0</v>
      </c>
      <c r="M52" s="478">
        <f>J52*(1-Recovery_OX!E52)*(1-Recovery_OX!F52)</f>
        <v>0</v>
      </c>
      <c r="N52" s="476">
        <f>K52*(1-Recovery_OX!E52)*(1-Recovery_OX!F52)</f>
        <v>6.9396523679785979E-2</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1.3566324634086753</v>
      </c>
      <c r="H53" s="473">
        <f>H52+HWP!E53</f>
        <v>1.1192217823121573</v>
      </c>
      <c r="I53" s="456"/>
      <c r="J53" s="475">
        <f>Garden!J60</f>
        <v>0</v>
      </c>
      <c r="K53" s="476">
        <f>Paper!J60</f>
        <v>6.470488980198924E-2</v>
      </c>
      <c r="L53" s="477">
        <f>Wood!J60</f>
        <v>0</v>
      </c>
      <c r="M53" s="478">
        <f>J53*(1-Recovery_OX!E53)*(1-Recovery_OX!F53)</f>
        <v>0</v>
      </c>
      <c r="N53" s="476">
        <f>K53*(1-Recovery_OX!E53)*(1-Recovery_OX!F53)</f>
        <v>6.470488980198924E-2</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1.3566324634086753</v>
      </c>
      <c r="H54" s="473">
        <f>H53+HWP!E54</f>
        <v>1.1192217823121573</v>
      </c>
      <c r="I54" s="456"/>
      <c r="J54" s="475">
        <f>Garden!J61</f>
        <v>0</v>
      </c>
      <c r="K54" s="476">
        <f>Paper!J61</f>
        <v>6.0330439369070184E-2</v>
      </c>
      <c r="L54" s="477">
        <f>Wood!J61</f>
        <v>0</v>
      </c>
      <c r="M54" s="478">
        <f>J54*(1-Recovery_OX!E54)*(1-Recovery_OX!F54)</f>
        <v>0</v>
      </c>
      <c r="N54" s="476">
        <f>K54*(1-Recovery_OX!E54)*(1-Recovery_OX!F54)</f>
        <v>6.0330439369070184E-2</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1.3566324634086753</v>
      </c>
      <c r="H55" s="473">
        <f>H54+HWP!E55</f>
        <v>1.1192217823121573</v>
      </c>
      <c r="I55" s="456"/>
      <c r="J55" s="475">
        <f>Garden!J62</f>
        <v>0</v>
      </c>
      <c r="K55" s="476">
        <f>Paper!J62</f>
        <v>5.6251728819931554E-2</v>
      </c>
      <c r="L55" s="477">
        <f>Wood!J62</f>
        <v>0</v>
      </c>
      <c r="M55" s="478">
        <f>J55*(1-Recovery_OX!E55)*(1-Recovery_OX!F55)</f>
        <v>0</v>
      </c>
      <c r="N55" s="476">
        <f>K55*(1-Recovery_OX!E55)*(1-Recovery_OX!F55)</f>
        <v>5.6251728819931554E-2</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1.3566324634086753</v>
      </c>
      <c r="H56" s="473">
        <f>H55+HWP!E56</f>
        <v>1.1192217823121573</v>
      </c>
      <c r="I56" s="456"/>
      <c r="J56" s="475">
        <f>Garden!J63</f>
        <v>0</v>
      </c>
      <c r="K56" s="476">
        <f>Paper!J63</f>
        <v>5.24487643107295E-2</v>
      </c>
      <c r="L56" s="477">
        <f>Wood!J63</f>
        <v>0</v>
      </c>
      <c r="M56" s="478">
        <f>J56*(1-Recovery_OX!E56)*(1-Recovery_OX!F56)</f>
        <v>0</v>
      </c>
      <c r="N56" s="476">
        <f>K56*(1-Recovery_OX!E56)*(1-Recovery_OX!F56)</f>
        <v>5.24487643107295E-2</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1.3566324634086753</v>
      </c>
      <c r="H57" s="473">
        <f>H56+HWP!E57</f>
        <v>1.1192217823121573</v>
      </c>
      <c r="I57" s="456"/>
      <c r="J57" s="475">
        <f>Garden!J64</f>
        <v>0</v>
      </c>
      <c r="K57" s="476">
        <f>Paper!J64</f>
        <v>4.8902903705027846E-2</v>
      </c>
      <c r="L57" s="477">
        <f>Wood!J64</f>
        <v>0</v>
      </c>
      <c r="M57" s="478">
        <f>J57*(1-Recovery_OX!E57)*(1-Recovery_OX!F57)</f>
        <v>0</v>
      </c>
      <c r="N57" s="476">
        <f>K57*(1-Recovery_OX!E57)*(1-Recovery_OX!F57)</f>
        <v>4.8902903705027846E-2</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1.3566324634086753</v>
      </c>
      <c r="H58" s="473">
        <f>H57+HWP!E58</f>
        <v>1.1192217823121573</v>
      </c>
      <c r="I58" s="456"/>
      <c r="J58" s="475">
        <f>Garden!J65</f>
        <v>0</v>
      </c>
      <c r="K58" s="476">
        <f>Paper!J65</f>
        <v>4.5596765190023668E-2</v>
      </c>
      <c r="L58" s="477">
        <f>Wood!J65</f>
        <v>0</v>
      </c>
      <c r="M58" s="478">
        <f>J58*(1-Recovery_OX!E58)*(1-Recovery_OX!F58)</f>
        <v>0</v>
      </c>
      <c r="N58" s="476">
        <f>K58*(1-Recovery_OX!E58)*(1-Recovery_OX!F58)</f>
        <v>4.5596765190023668E-2</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1.3566324634086753</v>
      </c>
      <c r="H59" s="473">
        <f>H58+HWP!E59</f>
        <v>1.1192217823121573</v>
      </c>
      <c r="I59" s="456"/>
      <c r="J59" s="475">
        <f>Garden!J66</f>
        <v>0</v>
      </c>
      <c r="K59" s="476">
        <f>Paper!J66</f>
        <v>4.2514142070880737E-2</v>
      </c>
      <c r="L59" s="477">
        <f>Wood!J66</f>
        <v>0</v>
      </c>
      <c r="M59" s="478">
        <f>J59*(1-Recovery_OX!E59)*(1-Recovery_OX!F59)</f>
        <v>0</v>
      </c>
      <c r="N59" s="476">
        <f>K59*(1-Recovery_OX!E59)*(1-Recovery_OX!F59)</f>
        <v>4.2514142070880737E-2</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1.3566324634086753</v>
      </c>
      <c r="H60" s="473">
        <f>H59+HWP!E60</f>
        <v>1.1192217823121573</v>
      </c>
      <c r="I60" s="456"/>
      <c r="J60" s="475">
        <f>Garden!J67</f>
        <v>0</v>
      </c>
      <c r="K60" s="476">
        <f>Paper!J67</f>
        <v>3.9639923325492675E-2</v>
      </c>
      <c r="L60" s="477">
        <f>Wood!J67</f>
        <v>0</v>
      </c>
      <c r="M60" s="478">
        <f>J60*(1-Recovery_OX!E60)*(1-Recovery_OX!F60)</f>
        <v>0</v>
      </c>
      <c r="N60" s="476">
        <f>K60*(1-Recovery_OX!E60)*(1-Recovery_OX!F60)</f>
        <v>3.9639923325492675E-2</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1.3566324634086753</v>
      </c>
      <c r="H61" s="473">
        <f>H60+HWP!E61</f>
        <v>1.1192217823121573</v>
      </c>
      <c r="I61" s="456"/>
      <c r="J61" s="475">
        <f>Garden!J68</f>
        <v>0</v>
      </c>
      <c r="K61" s="476">
        <f>Paper!J68</f>
        <v>3.6960019530235012E-2</v>
      </c>
      <c r="L61" s="477">
        <f>Wood!J68</f>
        <v>0</v>
      </c>
      <c r="M61" s="478">
        <f>J61*(1-Recovery_OX!E61)*(1-Recovery_OX!F61)</f>
        <v>0</v>
      </c>
      <c r="N61" s="476">
        <f>K61*(1-Recovery_OX!E61)*(1-Recovery_OX!F61)</f>
        <v>3.6960019530235012E-2</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1.3566324634086753</v>
      </c>
      <c r="H62" s="473">
        <f>H61+HWP!E62</f>
        <v>1.1192217823121573</v>
      </c>
      <c r="I62" s="456"/>
      <c r="J62" s="475">
        <f>Garden!J69</f>
        <v>0</v>
      </c>
      <c r="K62" s="476">
        <f>Paper!J69</f>
        <v>3.4461293793594278E-2</v>
      </c>
      <c r="L62" s="477">
        <f>Wood!J69</f>
        <v>0</v>
      </c>
      <c r="M62" s="478">
        <f>J62*(1-Recovery_OX!E62)*(1-Recovery_OX!F62)</f>
        <v>0</v>
      </c>
      <c r="N62" s="476">
        <f>K62*(1-Recovery_OX!E62)*(1-Recovery_OX!F62)</f>
        <v>3.4461293793594278E-2</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1.3566324634086753</v>
      </c>
      <c r="H63" s="473">
        <f>H62+HWP!E63</f>
        <v>1.1192217823121573</v>
      </c>
      <c r="I63" s="456"/>
      <c r="J63" s="475">
        <f>Garden!J70</f>
        <v>0</v>
      </c>
      <c r="K63" s="476">
        <f>Paper!J70</f>
        <v>3.2131497359110514E-2</v>
      </c>
      <c r="L63" s="477">
        <f>Wood!J70</f>
        <v>0</v>
      </c>
      <c r="M63" s="478">
        <f>J63*(1-Recovery_OX!E63)*(1-Recovery_OX!F63)</f>
        <v>0</v>
      </c>
      <c r="N63" s="476">
        <f>K63*(1-Recovery_OX!E63)*(1-Recovery_OX!F63)</f>
        <v>3.2131497359110514E-2</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1.3566324634086753</v>
      </c>
      <c r="H64" s="473">
        <f>H63+HWP!E64</f>
        <v>1.1192217823121573</v>
      </c>
      <c r="I64" s="456"/>
      <c r="J64" s="475">
        <f>Garden!J71</f>
        <v>0</v>
      </c>
      <c r="K64" s="476">
        <f>Paper!J71</f>
        <v>2.9959209561958942E-2</v>
      </c>
      <c r="L64" s="477">
        <f>Wood!J71</f>
        <v>0</v>
      </c>
      <c r="M64" s="478">
        <f>J64*(1-Recovery_OX!E64)*(1-Recovery_OX!F64)</f>
        <v>0</v>
      </c>
      <c r="N64" s="476">
        <f>K64*(1-Recovery_OX!E64)*(1-Recovery_OX!F64)</f>
        <v>2.9959209561958942E-2</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1.3566324634086753</v>
      </c>
      <c r="H65" s="473">
        <f>H64+HWP!E65</f>
        <v>1.1192217823121573</v>
      </c>
      <c r="I65" s="456"/>
      <c r="J65" s="475">
        <f>Garden!J72</f>
        <v>0</v>
      </c>
      <c r="K65" s="476">
        <f>Paper!J72</f>
        <v>2.7933781844837708E-2</v>
      </c>
      <c r="L65" s="477">
        <f>Wood!J72</f>
        <v>0</v>
      </c>
      <c r="M65" s="478">
        <f>J65*(1-Recovery_OX!E65)*(1-Recovery_OX!F65)</f>
        <v>0</v>
      </c>
      <c r="N65" s="476">
        <f>K65*(1-Recovery_OX!E65)*(1-Recovery_OX!F65)</f>
        <v>2.7933781844837708E-2</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1.3566324634086753</v>
      </c>
      <c r="H66" s="473">
        <f>H65+HWP!E66</f>
        <v>1.1192217823121573</v>
      </c>
      <c r="I66" s="456"/>
      <c r="J66" s="475">
        <f>Garden!J73</f>
        <v>0</v>
      </c>
      <c r="K66" s="476">
        <f>Paper!J73</f>
        <v>2.6045285558727659E-2</v>
      </c>
      <c r="L66" s="477">
        <f>Wood!J73</f>
        <v>0</v>
      </c>
      <c r="M66" s="478">
        <f>J66*(1-Recovery_OX!E66)*(1-Recovery_OX!F66)</f>
        <v>0</v>
      </c>
      <c r="N66" s="476">
        <f>K66*(1-Recovery_OX!E66)*(1-Recovery_OX!F66)</f>
        <v>2.6045285558727659E-2</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1.3566324634086753</v>
      </c>
      <c r="H67" s="473">
        <f>H66+HWP!E67</f>
        <v>1.1192217823121573</v>
      </c>
      <c r="I67" s="456"/>
      <c r="J67" s="475">
        <f>Garden!J74</f>
        <v>0</v>
      </c>
      <c r="K67" s="476">
        <f>Paper!J74</f>
        <v>2.4284463292643312E-2</v>
      </c>
      <c r="L67" s="477">
        <f>Wood!J74</f>
        <v>0</v>
      </c>
      <c r="M67" s="478">
        <f>J67*(1-Recovery_OX!E67)*(1-Recovery_OX!F67)</f>
        <v>0</v>
      </c>
      <c r="N67" s="476">
        <f>K67*(1-Recovery_OX!E67)*(1-Recovery_OX!F67)</f>
        <v>2.4284463292643312E-2</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1.3566324634086753</v>
      </c>
      <c r="H68" s="473">
        <f>H67+HWP!E68</f>
        <v>1.1192217823121573</v>
      </c>
      <c r="I68" s="456"/>
      <c r="J68" s="475">
        <f>Garden!J75</f>
        <v>0</v>
      </c>
      <c r="K68" s="476">
        <f>Paper!J75</f>
        <v>2.2642683493793479E-2</v>
      </c>
      <c r="L68" s="477">
        <f>Wood!J75</f>
        <v>0</v>
      </c>
      <c r="M68" s="478">
        <f>J68*(1-Recovery_OX!E68)*(1-Recovery_OX!F68)</f>
        <v>0</v>
      </c>
      <c r="N68" s="476">
        <f>K68*(1-Recovery_OX!E68)*(1-Recovery_OX!F68)</f>
        <v>2.2642683493793479E-2</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1.3566324634086753</v>
      </c>
      <c r="H69" s="473">
        <f>H68+HWP!E69</f>
        <v>1.1192217823121573</v>
      </c>
      <c r="I69" s="456"/>
      <c r="J69" s="475">
        <f>Garden!J76</f>
        <v>0</v>
      </c>
      <c r="K69" s="476">
        <f>Paper!J76</f>
        <v>2.1111898155699464E-2</v>
      </c>
      <c r="L69" s="477">
        <f>Wood!J76</f>
        <v>0</v>
      </c>
      <c r="M69" s="478">
        <f>J69*(1-Recovery_OX!E69)*(1-Recovery_OX!F69)</f>
        <v>0</v>
      </c>
      <c r="N69" s="476">
        <f>K69*(1-Recovery_OX!E69)*(1-Recovery_OX!F69)</f>
        <v>2.1111898155699464E-2</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1.3566324634086753</v>
      </c>
      <c r="H70" s="473">
        <f>H69+HWP!E70</f>
        <v>1.1192217823121573</v>
      </c>
      <c r="I70" s="456"/>
      <c r="J70" s="475">
        <f>Garden!J77</f>
        <v>0</v>
      </c>
      <c r="K70" s="476">
        <f>Paper!J77</f>
        <v>1.9684603366857966E-2</v>
      </c>
      <c r="L70" s="477">
        <f>Wood!J77</f>
        <v>0</v>
      </c>
      <c r="M70" s="478">
        <f>J70*(1-Recovery_OX!E70)*(1-Recovery_OX!F70)</f>
        <v>0</v>
      </c>
      <c r="N70" s="476">
        <f>K70*(1-Recovery_OX!E70)*(1-Recovery_OX!F70)</f>
        <v>1.9684603366857966E-2</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1.3566324634086753</v>
      </c>
      <c r="H71" s="473">
        <f>H70+HWP!E71</f>
        <v>1.1192217823121573</v>
      </c>
      <c r="I71" s="456"/>
      <c r="J71" s="475">
        <f>Garden!J78</f>
        <v>0</v>
      </c>
      <c r="K71" s="476">
        <f>Paper!J78</f>
        <v>1.8353802526558188E-2</v>
      </c>
      <c r="L71" s="477">
        <f>Wood!J78</f>
        <v>0</v>
      </c>
      <c r="M71" s="478">
        <f>J71*(1-Recovery_OX!E71)*(1-Recovery_OX!F71)</f>
        <v>0</v>
      </c>
      <c r="N71" s="476">
        <f>K71*(1-Recovery_OX!E71)*(1-Recovery_OX!F71)</f>
        <v>1.8353802526558188E-2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1.3566324634086753</v>
      </c>
      <c r="H72" s="473">
        <f>H71+HWP!E72</f>
        <v>1.1192217823121573</v>
      </c>
      <c r="I72" s="456"/>
      <c r="J72" s="475">
        <f>Garden!J79</f>
        <v>0</v>
      </c>
      <c r="K72" s="476">
        <f>Paper!J79</f>
        <v>1.7112972047537034E-2</v>
      </c>
      <c r="L72" s="477">
        <f>Wood!J79</f>
        <v>0</v>
      </c>
      <c r="M72" s="478">
        <f>J72*(1-Recovery_OX!E72)*(1-Recovery_OX!F72)</f>
        <v>0</v>
      </c>
      <c r="N72" s="476">
        <f>K72*(1-Recovery_OX!E72)*(1-Recovery_OX!F72)</f>
        <v>1.7112972047537034E-2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1.3566324634086753</v>
      </c>
      <c r="H73" s="473">
        <f>H72+HWP!E73</f>
        <v>1.1192217823121573</v>
      </c>
      <c r="I73" s="456"/>
      <c r="J73" s="475">
        <f>Garden!J80</f>
        <v>0</v>
      </c>
      <c r="K73" s="476">
        <f>Paper!J80</f>
        <v>1.5956029377346772E-2</v>
      </c>
      <c r="L73" s="477">
        <f>Wood!J80</f>
        <v>0</v>
      </c>
      <c r="M73" s="478">
        <f>J73*(1-Recovery_OX!E73)*(1-Recovery_OX!F73)</f>
        <v>0</v>
      </c>
      <c r="N73" s="476">
        <f>K73*(1-Recovery_OX!E73)*(1-Recovery_OX!F73)</f>
        <v>1.5956029377346772E-2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1.3566324634086753</v>
      </c>
      <c r="H74" s="473">
        <f>H73+HWP!E74</f>
        <v>1.1192217823121573</v>
      </c>
      <c r="I74" s="456"/>
      <c r="J74" s="475">
        <f>Garden!J81</f>
        <v>0</v>
      </c>
      <c r="K74" s="476">
        <f>Paper!J81</f>
        <v>1.4877303181675886E-2</v>
      </c>
      <c r="L74" s="477">
        <f>Wood!J81</f>
        <v>0</v>
      </c>
      <c r="M74" s="478">
        <f>J74*(1-Recovery_OX!E74)*(1-Recovery_OX!F74)</f>
        <v>0</v>
      </c>
      <c r="N74" s="476">
        <f>K74*(1-Recovery_OX!E74)*(1-Recovery_OX!F74)</f>
        <v>1.4877303181675886E-2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1.3566324634086753</v>
      </c>
      <c r="H75" s="473">
        <f>H74+HWP!E75</f>
        <v>1.1192217823121573</v>
      </c>
      <c r="I75" s="456"/>
      <c r="J75" s="475">
        <f>Garden!J82</f>
        <v>0</v>
      </c>
      <c r="K75" s="476">
        <f>Paper!J82</f>
        <v>1.3871505543461697E-2</v>
      </c>
      <c r="L75" s="477">
        <f>Wood!J82</f>
        <v>0</v>
      </c>
      <c r="M75" s="478">
        <f>J75*(1-Recovery_OX!E75)*(1-Recovery_OX!F75)</f>
        <v>0</v>
      </c>
      <c r="N75" s="476">
        <f>K75*(1-Recovery_OX!E75)*(1-Recovery_OX!F75)</f>
        <v>1.3871505543461697E-2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1.3566324634086753</v>
      </c>
      <c r="H76" s="473">
        <f>H75+HWP!E76</f>
        <v>1.1192217823121573</v>
      </c>
      <c r="I76" s="456"/>
      <c r="J76" s="475">
        <f>Garden!J83</f>
        <v>0</v>
      </c>
      <c r="K76" s="476">
        <f>Paper!J83</f>
        <v>1.293370604151479E-2</v>
      </c>
      <c r="L76" s="477">
        <f>Wood!J83</f>
        <v>0</v>
      </c>
      <c r="M76" s="478">
        <f>J76*(1-Recovery_OX!E76)*(1-Recovery_OX!F76)</f>
        <v>0</v>
      </c>
      <c r="N76" s="476">
        <f>K76*(1-Recovery_OX!E76)*(1-Recovery_OX!F76)</f>
        <v>1.293370604151479E-2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1.3566324634086753</v>
      </c>
      <c r="H77" s="473">
        <f>H76+HWP!E77</f>
        <v>1.1192217823121573</v>
      </c>
      <c r="I77" s="456"/>
      <c r="J77" s="475">
        <f>Garden!J84</f>
        <v>0</v>
      </c>
      <c r="K77" s="476">
        <f>Paper!J84</f>
        <v>1.2059307581588616E-2</v>
      </c>
      <c r="L77" s="477">
        <f>Wood!J84</f>
        <v>0</v>
      </c>
      <c r="M77" s="478">
        <f>J77*(1-Recovery_OX!E77)*(1-Recovery_OX!F77)</f>
        <v>0</v>
      </c>
      <c r="N77" s="476">
        <f>K77*(1-Recovery_OX!E77)*(1-Recovery_OX!F77)</f>
        <v>1.2059307581588616E-2</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1.3566324634086753</v>
      </c>
      <c r="H78" s="473">
        <f>H77+HWP!E78</f>
        <v>1.1192217823121573</v>
      </c>
      <c r="I78" s="456"/>
      <c r="J78" s="475">
        <f>Garden!J85</f>
        <v>0</v>
      </c>
      <c r="K78" s="476">
        <f>Paper!J85</f>
        <v>1.1244023861418173E-2</v>
      </c>
      <c r="L78" s="477">
        <f>Wood!J85</f>
        <v>0</v>
      </c>
      <c r="M78" s="478">
        <f>J78*(1-Recovery_OX!E78)*(1-Recovery_OX!F78)</f>
        <v>0</v>
      </c>
      <c r="N78" s="476">
        <f>K78*(1-Recovery_OX!E78)*(1-Recovery_OX!F78)</f>
        <v>1.1244023861418173E-2</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1.3566324634086753</v>
      </c>
      <c r="H79" s="473">
        <f>H78+HWP!E79</f>
        <v>1.1192217823121573</v>
      </c>
      <c r="I79" s="456"/>
      <c r="J79" s="475">
        <f>Garden!J86</f>
        <v>0</v>
      </c>
      <c r="K79" s="476">
        <f>Paper!J86</f>
        <v>1.0483858359261321E-2</v>
      </c>
      <c r="L79" s="477">
        <f>Wood!J86</f>
        <v>0</v>
      </c>
      <c r="M79" s="478">
        <f>J79*(1-Recovery_OX!E79)*(1-Recovery_OX!F79)</f>
        <v>0</v>
      </c>
      <c r="N79" s="476">
        <f>K79*(1-Recovery_OX!E79)*(1-Recovery_OX!F79)</f>
        <v>1.0483858359261321E-2</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1.3566324634086753</v>
      </c>
      <c r="H80" s="473">
        <f>H79+HWP!E80</f>
        <v>1.1192217823121573</v>
      </c>
      <c r="I80" s="456"/>
      <c r="J80" s="475">
        <f>Garden!J87</f>
        <v>0</v>
      </c>
      <c r="K80" s="476">
        <f>Paper!J87</f>
        <v>9.7750847429445703E-3</v>
      </c>
      <c r="L80" s="477">
        <f>Wood!J87</f>
        <v>0</v>
      </c>
      <c r="M80" s="478">
        <f>J80*(1-Recovery_OX!E80)*(1-Recovery_OX!F80)</f>
        <v>0</v>
      </c>
      <c r="N80" s="476">
        <f>K80*(1-Recovery_OX!E80)*(1-Recovery_OX!F80)</f>
        <v>9.7750847429445703E-3</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1.3566324634086753</v>
      </c>
      <c r="H81" s="473">
        <f>H80+HWP!E81</f>
        <v>1.1192217823121573</v>
      </c>
      <c r="I81" s="456"/>
      <c r="J81" s="475">
        <f>Garden!J88</f>
        <v>0</v>
      </c>
      <c r="K81" s="476">
        <f>Paper!J88</f>
        <v>9.114228603378443E-3</v>
      </c>
      <c r="L81" s="477">
        <f>Wood!J88</f>
        <v>0</v>
      </c>
      <c r="M81" s="478">
        <f>J81*(1-Recovery_OX!E81)*(1-Recovery_OX!F81)</f>
        <v>0</v>
      </c>
      <c r="N81" s="476">
        <f>K81*(1-Recovery_OX!E81)*(1-Recovery_OX!F81)</f>
        <v>9.114228603378443E-3</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1.3566324634086753</v>
      </c>
      <c r="H82" s="473">
        <f>H81+HWP!E82</f>
        <v>1.1192217823121573</v>
      </c>
      <c r="I82" s="456"/>
      <c r="J82" s="475">
        <f>Garden!J89</f>
        <v>0</v>
      </c>
      <c r="K82" s="476">
        <f>Paper!J89</f>
        <v>8.4980504230000829E-3</v>
      </c>
      <c r="L82" s="477">
        <f>Wood!J89</f>
        <v>0</v>
      </c>
      <c r="M82" s="478">
        <f>J82*(1-Recovery_OX!E82)*(1-Recovery_OX!F82)</f>
        <v>0</v>
      </c>
      <c r="N82" s="476">
        <f>K82*(1-Recovery_OX!E82)*(1-Recovery_OX!F82)</f>
        <v>8.4980504230000829E-3</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1.3566324634086753</v>
      </c>
      <c r="H83" s="473">
        <f>H82+HWP!E83</f>
        <v>1.1192217823121573</v>
      </c>
      <c r="I83" s="456"/>
      <c r="J83" s="475">
        <f>Garden!J90</f>
        <v>0</v>
      </c>
      <c r="K83" s="476">
        <f>Paper!J90</f>
        <v>7.9235296956544077E-3</v>
      </c>
      <c r="L83" s="477">
        <f>Wood!J90</f>
        <v>0</v>
      </c>
      <c r="M83" s="478">
        <f>J83*(1-Recovery_OX!E83)*(1-Recovery_OX!F83)</f>
        <v>0</v>
      </c>
      <c r="N83" s="476">
        <f>K83*(1-Recovery_OX!E83)*(1-Recovery_OX!F83)</f>
        <v>7.9235296956544077E-3</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1.3566324634086753</v>
      </c>
      <c r="H84" s="473">
        <f>H83+HWP!E84</f>
        <v>1.1192217823121573</v>
      </c>
      <c r="I84" s="456"/>
      <c r="J84" s="475">
        <f>Garden!J91</f>
        <v>0</v>
      </c>
      <c r="K84" s="476">
        <f>Paper!J91</f>
        <v>7.387850120069428E-3</v>
      </c>
      <c r="L84" s="477">
        <f>Wood!J91</f>
        <v>0</v>
      </c>
      <c r="M84" s="478">
        <f>J84*(1-Recovery_OX!E84)*(1-Recovery_OX!F84)</f>
        <v>0</v>
      </c>
      <c r="N84" s="476">
        <f>K84*(1-Recovery_OX!E84)*(1-Recovery_OX!F84)</f>
        <v>7.387850120069428E-3</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1.3566324634086753</v>
      </c>
      <c r="H85" s="473">
        <f>H84+HWP!E85</f>
        <v>1.1192217823121573</v>
      </c>
      <c r="I85" s="456"/>
      <c r="J85" s="475">
        <f>Garden!J92</f>
        <v>0</v>
      </c>
      <c r="K85" s="476">
        <f>Paper!J92</f>
        <v>6.8883857943441524E-3</v>
      </c>
      <c r="L85" s="477">
        <f>Wood!J92</f>
        <v>0</v>
      </c>
      <c r="M85" s="478">
        <f>J85*(1-Recovery_OX!E85)*(1-Recovery_OX!F85)</f>
        <v>0</v>
      </c>
      <c r="N85" s="476">
        <f>K85*(1-Recovery_OX!E85)*(1-Recovery_OX!F85)</f>
        <v>6.8883857943441524E-3</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1.3566324634086753</v>
      </c>
      <c r="H86" s="473">
        <f>H85+HWP!E86</f>
        <v>1.1192217823121573</v>
      </c>
      <c r="I86" s="456"/>
      <c r="J86" s="475">
        <f>Garden!J93</f>
        <v>0</v>
      </c>
      <c r="K86" s="476">
        <f>Paper!J93</f>
        <v>6.4226883437744145E-3</v>
      </c>
      <c r="L86" s="477">
        <f>Wood!J93</f>
        <v>0</v>
      </c>
      <c r="M86" s="478">
        <f>J86*(1-Recovery_OX!E86)*(1-Recovery_OX!F86)</f>
        <v>0</v>
      </c>
      <c r="N86" s="476">
        <f>K86*(1-Recovery_OX!E86)*(1-Recovery_OX!F86)</f>
        <v>6.4226883437744145E-3</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1.3566324634086753</v>
      </c>
      <c r="H87" s="473">
        <f>H86+HWP!E87</f>
        <v>1.1192217823121573</v>
      </c>
      <c r="I87" s="456"/>
      <c r="J87" s="475">
        <f>Garden!J94</f>
        <v>0</v>
      </c>
      <c r="K87" s="476">
        <f>Paper!J94</f>
        <v>5.9884749189172345E-3</v>
      </c>
      <c r="L87" s="477">
        <f>Wood!J94</f>
        <v>0</v>
      </c>
      <c r="M87" s="478">
        <f>J87*(1-Recovery_OX!E87)*(1-Recovery_OX!F87)</f>
        <v>0</v>
      </c>
      <c r="N87" s="476">
        <f>K87*(1-Recovery_OX!E87)*(1-Recovery_OX!F87)</f>
        <v>5.9884749189172345E-3</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1.3566324634086753</v>
      </c>
      <c r="H88" s="473">
        <f>H87+HWP!E88</f>
        <v>1.1192217823121573</v>
      </c>
      <c r="I88" s="456"/>
      <c r="J88" s="475">
        <f>Garden!J95</f>
        <v>0</v>
      </c>
      <c r="K88" s="476">
        <f>Paper!J95</f>
        <v>5.5836170050602039E-3</v>
      </c>
      <c r="L88" s="477">
        <f>Wood!J95</f>
        <v>0</v>
      </c>
      <c r="M88" s="478">
        <f>J88*(1-Recovery_OX!E88)*(1-Recovery_OX!F88)</f>
        <v>0</v>
      </c>
      <c r="N88" s="476">
        <f>K88*(1-Recovery_OX!E88)*(1-Recovery_OX!F88)</f>
        <v>5.5836170050602039E-3</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1.3566324634086753</v>
      </c>
      <c r="H89" s="473">
        <f>H88+HWP!E89</f>
        <v>1.1192217823121573</v>
      </c>
      <c r="I89" s="456"/>
      <c r="J89" s="475">
        <f>Garden!J96</f>
        <v>0</v>
      </c>
      <c r="K89" s="476">
        <f>Paper!J96</f>
        <v>5.2061299882398939E-3</v>
      </c>
      <c r="L89" s="477">
        <f>Wood!J96</f>
        <v>0</v>
      </c>
      <c r="M89" s="478">
        <f>J89*(1-Recovery_OX!E89)*(1-Recovery_OX!F89)</f>
        <v>0</v>
      </c>
      <c r="N89" s="476">
        <f>K89*(1-Recovery_OX!E89)*(1-Recovery_OX!F89)</f>
        <v>5.2061299882398939E-3</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1.3566324634086753</v>
      </c>
      <c r="H90" s="473">
        <f>H89+HWP!E90</f>
        <v>1.1192217823121573</v>
      </c>
      <c r="I90" s="456"/>
      <c r="J90" s="475">
        <f>Garden!J97</f>
        <v>0</v>
      </c>
      <c r="K90" s="476">
        <f>Paper!J97</f>
        <v>4.8541634266619045E-3</v>
      </c>
      <c r="L90" s="477">
        <f>Wood!J97</f>
        <v>0</v>
      </c>
      <c r="M90" s="478">
        <f>J90*(1-Recovery_OX!E90)*(1-Recovery_OX!F90)</f>
        <v>0</v>
      </c>
      <c r="N90" s="476">
        <f>K90*(1-Recovery_OX!E90)*(1-Recovery_OX!F90)</f>
        <v>4.8541634266619045E-3</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1.3566324634086753</v>
      </c>
      <c r="H91" s="473">
        <f>H90+HWP!E91</f>
        <v>1.1192217823121573</v>
      </c>
      <c r="I91" s="456"/>
      <c r="J91" s="475">
        <f>Garden!J98</f>
        <v>0</v>
      </c>
      <c r="K91" s="476">
        <f>Paper!J98</f>
        <v>4.5259919798330403E-3</v>
      </c>
      <c r="L91" s="477">
        <f>Wood!J98</f>
        <v>0</v>
      </c>
      <c r="M91" s="478">
        <f>J91*(1-Recovery_OX!E91)*(1-Recovery_OX!F91)</f>
        <v>0</v>
      </c>
      <c r="N91" s="476">
        <f>K91*(1-Recovery_OX!E91)*(1-Recovery_OX!F91)</f>
        <v>4.5259919798330403E-3</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1.3566324634086753</v>
      </c>
      <c r="H92" s="482">
        <f>H91+HWP!E92</f>
        <v>1.1192217823121573</v>
      </c>
      <c r="I92" s="456"/>
      <c r="J92" s="484">
        <f>Garden!J99</f>
        <v>0</v>
      </c>
      <c r="K92" s="485">
        <f>Paper!J99</f>
        <v>4.2200069509402138E-3</v>
      </c>
      <c r="L92" s="486">
        <f>Wood!J99</f>
        <v>0</v>
      </c>
      <c r="M92" s="487">
        <f>J92*(1-Recovery_OX!E92)*(1-Recovery_OX!F92)</f>
        <v>0</v>
      </c>
      <c r="N92" s="485">
        <f>K92*(1-Recovery_OX!E92)*(1-Recovery_OX!F92)</f>
        <v>4.2200069509402138E-3</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2017-09-14T06:49:46Z</dcterms:modified>
</cp:coreProperties>
</file>