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Samarinda\"/>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G54" i="7" s="1"/>
  <c r="P59" i="34" s="1"/>
  <c r="I52" i="6"/>
  <c r="I51" i="6"/>
  <c r="I50" i="6"/>
  <c r="I49" i="6"/>
  <c r="I48" i="6"/>
  <c r="I47" i="6"/>
  <c r="I46" i="6"/>
  <c r="I45" i="6"/>
  <c r="I44" i="6"/>
  <c r="G45" i="7" s="1"/>
  <c r="P50" i="34" s="1"/>
  <c r="I43" i="6"/>
  <c r="I42" i="6"/>
  <c r="G43" i="7" s="1"/>
  <c r="P48" i="34" s="1"/>
  <c r="I41" i="6"/>
  <c r="I40" i="6"/>
  <c r="I39" i="6"/>
  <c r="I38" i="6"/>
  <c r="I37" i="6"/>
  <c r="I36" i="6"/>
  <c r="I35" i="6"/>
  <c r="I34" i="6"/>
  <c r="I33" i="6"/>
  <c r="I32" i="6"/>
  <c r="G33" i="7" s="1"/>
  <c r="P38" i="34" s="1"/>
  <c r="I31" i="6"/>
  <c r="I30" i="6"/>
  <c r="I29" i="6"/>
  <c r="G30" i="7" s="1"/>
  <c r="P35" i="34" s="1"/>
  <c r="I28" i="6"/>
  <c r="I27" i="6"/>
  <c r="G28" i="7" s="1"/>
  <c r="P33" i="34" s="1"/>
  <c r="I26" i="6"/>
  <c r="I25" i="6"/>
  <c r="G26" i="7" s="1"/>
  <c r="P31" i="34" s="1"/>
  <c r="I24" i="6"/>
  <c r="I23" i="6"/>
  <c r="I22" i="6"/>
  <c r="I21" i="6"/>
  <c r="I20" i="6"/>
  <c r="I19" i="6"/>
  <c r="I18" i="6"/>
  <c r="I17" i="6"/>
  <c r="I16" i="6"/>
  <c r="I15" i="6"/>
  <c r="G16" i="7" s="1"/>
  <c r="P21" i="34" s="1"/>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E46" i="7" s="1"/>
  <c r="P51" i="35" s="1"/>
  <c r="G44" i="6"/>
  <c r="G43" i="6"/>
  <c r="G42" i="6"/>
  <c r="G41" i="6"/>
  <c r="G40" i="6"/>
  <c r="G39" i="6"/>
  <c r="G38" i="6"/>
  <c r="G37" i="6"/>
  <c r="G36" i="6"/>
  <c r="G35" i="6"/>
  <c r="G34" i="6"/>
  <c r="G33" i="6"/>
  <c r="G32" i="6"/>
  <c r="G31" i="6"/>
  <c r="G30" i="6"/>
  <c r="G29" i="6"/>
  <c r="G28" i="6"/>
  <c r="G27" i="6"/>
  <c r="E28" i="7" s="1"/>
  <c r="P33" i="35" s="1"/>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L20" i="7" s="1"/>
  <c r="M20" i="6"/>
  <c r="N20" i="6"/>
  <c r="M21" i="6"/>
  <c r="N21" i="6"/>
  <c r="M22" i="6"/>
  <c r="N22" i="6"/>
  <c r="M23" i="6"/>
  <c r="K24" i="7" s="1"/>
  <c r="N23" i="6"/>
  <c r="M24" i="6"/>
  <c r="N24" i="6"/>
  <c r="M25" i="6"/>
  <c r="K26" i="7" s="1"/>
  <c r="N25" i="6"/>
  <c r="L26" i="7" s="1"/>
  <c r="M26" i="6"/>
  <c r="N26" i="6"/>
  <c r="M27" i="6"/>
  <c r="K28" i="7" s="1"/>
  <c r="N27" i="6"/>
  <c r="M28" i="6"/>
  <c r="N28" i="6"/>
  <c r="M29" i="6"/>
  <c r="N29" i="6"/>
  <c r="L30" i="7" s="1"/>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L43" i="7" s="1"/>
  <c r="M43" i="6"/>
  <c r="K44" i="7" s="1"/>
  <c r="N43" i="6"/>
  <c r="M44" i="6"/>
  <c r="N44" i="6"/>
  <c r="L45" i="7" s="1"/>
  <c r="M45" i="6"/>
  <c r="N45" i="6"/>
  <c r="M46" i="6"/>
  <c r="N46" i="6"/>
  <c r="M47" i="6"/>
  <c r="K48" i="7" s="1"/>
  <c r="N47" i="6"/>
  <c r="M48" i="6"/>
  <c r="N48" i="6"/>
  <c r="M49" i="6"/>
  <c r="N49" i="6"/>
  <c r="M50" i="6"/>
  <c r="N50" i="6"/>
  <c r="M51" i="6"/>
  <c r="N51" i="6"/>
  <c r="M52" i="6"/>
  <c r="N52" i="6"/>
  <c r="M53" i="6"/>
  <c r="N53" i="6"/>
  <c r="M54" i="6"/>
  <c r="N54" i="6"/>
  <c r="M55" i="6"/>
  <c r="K56" i="7" s="1"/>
  <c r="N55" i="6"/>
  <c r="M56" i="6"/>
  <c r="N56" i="6"/>
  <c r="M57" i="6"/>
  <c r="N57" i="6"/>
  <c r="M58" i="6"/>
  <c r="N58" i="6"/>
  <c r="M59" i="6"/>
  <c r="N59" i="6"/>
  <c r="M60" i="6"/>
  <c r="N60" i="6"/>
  <c r="M61" i="6"/>
  <c r="N61" i="6"/>
  <c r="M62" i="6"/>
  <c r="K63" i="7" s="1"/>
  <c r="N62" i="6"/>
  <c r="M63" i="6"/>
  <c r="N63" i="6"/>
  <c r="L64" i="7" s="1"/>
  <c r="M64" i="6"/>
  <c r="N64" i="6"/>
  <c r="M65" i="6"/>
  <c r="N65" i="6"/>
  <c r="M66" i="6"/>
  <c r="N66" i="6"/>
  <c r="M67" i="6"/>
  <c r="N67" i="6"/>
  <c r="M68" i="6"/>
  <c r="N68" i="6"/>
  <c r="M69" i="6"/>
  <c r="N69" i="6"/>
  <c r="M70" i="6"/>
  <c r="N70" i="6"/>
  <c r="M71" i="6"/>
  <c r="N71" i="6"/>
  <c r="M72" i="6"/>
  <c r="N72" i="6"/>
  <c r="M73" i="6"/>
  <c r="N73" i="6"/>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K92" i="7" s="1"/>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H39" i="7" s="1"/>
  <c r="C44" i="33" s="1"/>
  <c r="K17" i="6"/>
  <c r="F91" i="6"/>
  <c r="D92" i="7" s="1"/>
  <c r="K42" i="6"/>
  <c r="L93" i="6"/>
  <c r="L54" i="6"/>
  <c r="K23" i="6"/>
  <c r="K88" i="6"/>
  <c r="I89" i="7" s="1"/>
  <c r="L40" i="6"/>
  <c r="L24" i="6"/>
  <c r="L42" i="6"/>
  <c r="K65" i="6"/>
  <c r="F18" i="6"/>
  <c r="K26" i="6"/>
  <c r="L34" i="6"/>
  <c r="F41" i="6"/>
  <c r="F93" i="6"/>
  <c r="O23" i="7"/>
  <c r="F20" i="6"/>
  <c r="L71" i="6"/>
  <c r="L55" i="6"/>
  <c r="L25" i="6"/>
  <c r="K22" i="6"/>
  <c r="E22" i="6"/>
  <c r="F22" i="6"/>
  <c r="H22" i="6"/>
  <c r="L22" i="6"/>
  <c r="F92" i="6"/>
  <c r="K47" i="6"/>
  <c r="F26" i="6"/>
  <c r="L17" i="6"/>
  <c r="L75" i="6"/>
  <c r="G85" i="7"/>
  <c r="P90" i="34" s="1"/>
  <c r="E26" i="7"/>
  <c r="P31" i="35" s="1"/>
  <c r="J55" i="7"/>
  <c r="F77" i="6"/>
  <c r="L52" i="6"/>
  <c r="L57" i="6"/>
  <c r="L70" i="6"/>
  <c r="L72" i="6"/>
  <c r="K25" i="6"/>
  <c r="K72" i="6"/>
  <c r="E72" i="6"/>
  <c r="F72" i="6"/>
  <c r="D73" i="7" s="1"/>
  <c r="C78" i="35" s="1"/>
  <c r="H72" i="6"/>
  <c r="J72" i="6"/>
  <c r="H73" i="7" s="1"/>
  <c r="C78" i="33" s="1"/>
  <c r="K46" i="6"/>
  <c r="F53" i="6"/>
  <c r="L86" i="6"/>
  <c r="K92" i="6"/>
  <c r="F59" i="6"/>
  <c r="K48" i="6"/>
  <c r="I49" i="7" s="1"/>
  <c r="L46" i="6"/>
  <c r="O68" i="7"/>
  <c r="F19" i="6"/>
  <c r="L68" i="6"/>
  <c r="L39" i="6"/>
  <c r="L29" i="6"/>
  <c r="J30" i="7" s="1"/>
  <c r="K77" i="6"/>
  <c r="K55" i="6"/>
  <c r="K81" i="6"/>
  <c r="K59" i="6"/>
  <c r="K74" i="6"/>
  <c r="E71" i="7"/>
  <c r="P76" i="35" s="1"/>
  <c r="F86" i="6"/>
  <c r="H14" i="6"/>
  <c r="K68" i="6"/>
  <c r="L31" i="6"/>
  <c r="L59" i="6"/>
  <c r="L83" i="6"/>
  <c r="H86" i="6"/>
  <c r="H26" i="6"/>
  <c r="L18" i="6"/>
  <c r="L80" i="6"/>
  <c r="L81" i="6"/>
  <c r="L44" i="6"/>
  <c r="L82" i="6"/>
  <c r="L45" i="6"/>
  <c r="L78" i="6"/>
  <c r="K53" i="6"/>
  <c r="I54" i="7" s="1"/>
  <c r="K87" i="6"/>
  <c r="K33" i="6"/>
  <c r="K78" i="6"/>
  <c r="K19" i="6"/>
  <c r="K75" i="6"/>
  <c r="K52" i="6"/>
  <c r="K18" i="6"/>
  <c r="I19" i="7" s="1"/>
  <c r="L23" i="6"/>
  <c r="H67" i="6"/>
  <c r="H80" i="6"/>
  <c r="H71" i="6"/>
  <c r="H53" i="6"/>
  <c r="K36" i="6"/>
  <c r="K70" i="6"/>
  <c r="L87" i="6"/>
  <c r="H36" i="6"/>
  <c r="F37" i="7" s="1"/>
  <c r="P42" i="32" s="1"/>
  <c r="H48" i="6"/>
  <c r="L26" i="6"/>
  <c r="L27" i="6"/>
  <c r="L20" i="6"/>
  <c r="L49" i="6"/>
  <c r="L16" i="6"/>
  <c r="J17" i="7" s="1"/>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J92" i="7" s="1"/>
  <c r="L47" i="6"/>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K62" i="6"/>
  <c r="K20" i="6"/>
  <c r="K58" i="6"/>
  <c r="L15" i="6"/>
  <c r="J16" i="7" s="1"/>
  <c r="L36" i="6"/>
  <c r="L61" i="6"/>
  <c r="L77" i="6"/>
  <c r="J78" i="7" s="1"/>
  <c r="F83" i="6"/>
  <c r="F57" i="6"/>
  <c r="F23" i="6"/>
  <c r="D24" i="7" s="1"/>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H35" i="7" s="1"/>
  <c r="P40" i="33" s="1"/>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F28" i="7" s="1"/>
  <c r="J56" i="6"/>
  <c r="H74" i="6"/>
  <c r="J20" i="6"/>
  <c r="H21" i="7" s="1"/>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F57" i="7" s="1"/>
  <c r="C62" i="32" s="1"/>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D81" i="7" s="1"/>
  <c r="C86" i="31" s="1"/>
  <c r="F36" i="6"/>
  <c r="F40" i="6"/>
  <c r="F25" i="6"/>
  <c r="D26" i="7" s="1"/>
  <c r="C31" i="31" s="1"/>
  <c r="F76" i="6"/>
  <c r="E19" i="6"/>
  <c r="E56" i="6"/>
  <c r="C57" i="7" s="1"/>
  <c r="E24" i="6"/>
  <c r="E40" i="6"/>
  <c r="E49" i="6"/>
  <c r="E32" i="6"/>
  <c r="C33" i="7" s="1"/>
  <c r="E31" i="6"/>
  <c r="E71" i="6"/>
  <c r="E92" i="6"/>
  <c r="H69" i="6"/>
  <c r="J89" i="6"/>
  <c r="J48" i="6"/>
  <c r="J23" i="6"/>
  <c r="J81" i="6"/>
  <c r="J69" i="6"/>
  <c r="J36" i="6"/>
  <c r="O81" i="7"/>
  <c r="C86" i="37" s="1"/>
  <c r="O56" i="7"/>
  <c r="C61" i="37" s="1"/>
  <c r="L89" i="7"/>
  <c r="I83"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E35" i="7"/>
  <c r="P40" i="35" s="1"/>
  <c r="O46" i="4"/>
  <c r="K7" i="34"/>
  <c r="W7" i="34"/>
  <c r="K13" i="34"/>
  <c r="W13" i="34"/>
  <c r="K7" i="35"/>
  <c r="K13" i="35"/>
  <c r="L17" i="7"/>
  <c r="J48" i="7"/>
  <c r="O24" i="7"/>
  <c r="P29" i="37" s="1"/>
  <c r="O52" i="7"/>
  <c r="C57" i="37" s="1"/>
  <c r="G22" i="7"/>
  <c r="P27" i="34" s="1"/>
  <c r="O26" i="7"/>
  <c r="C31" i="37" s="1"/>
  <c r="L93" i="7"/>
  <c r="H50" i="7"/>
  <c r="K89" i="7"/>
  <c r="O89" i="7"/>
  <c r="P94" i="37" s="1"/>
  <c r="D79" i="7"/>
  <c r="C84" i="31" s="1"/>
  <c r="O79" i="7"/>
  <c r="C84" i="37" s="1"/>
  <c r="I46" i="7"/>
  <c r="O46" i="7"/>
  <c r="C51" i="37" s="1"/>
  <c r="G88" i="7"/>
  <c r="P93" i="34" s="1"/>
  <c r="O21" i="7"/>
  <c r="C26" i="37" s="1"/>
  <c r="O28" i="7"/>
  <c r="P33" i="37" s="1"/>
  <c r="F65" i="7"/>
  <c r="P70" i="32" s="1"/>
  <c r="K75" i="7"/>
  <c r="O74" i="7"/>
  <c r="O45" i="7"/>
  <c r="O92" i="7"/>
  <c r="P97" i="37" s="1"/>
  <c r="L49" i="7"/>
  <c r="J81" i="7"/>
  <c r="F81" i="7"/>
  <c r="H81" i="7"/>
  <c r="W13" i="35"/>
  <c r="W7" i="36"/>
  <c r="W13" i="36"/>
  <c r="W7" i="37"/>
  <c r="W13" i="37"/>
  <c r="K7" i="36"/>
  <c r="K13" i="36"/>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O19" i="40"/>
  <c r="W6" i="36"/>
  <c r="W8" i="35"/>
  <c r="R15" i="4"/>
  <c r="F10" i="39" s="1"/>
  <c r="K8" i="33"/>
  <c r="K8" i="37"/>
  <c r="K12" i="37" s="1"/>
  <c r="W8" i="37"/>
  <c r="W10" i="35"/>
  <c r="K12" i="34"/>
  <c r="K9" i="34"/>
  <c r="K12" i="35"/>
  <c r="K9" i="37"/>
  <c r="K10" i="37"/>
  <c r="W10" i="37"/>
  <c r="W12" i="37"/>
  <c r="W9" i="37"/>
  <c r="C42" i="32" l="1"/>
  <c r="B19" i="31"/>
  <c r="B19" i="37"/>
  <c r="P51" i="37"/>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80" i="33" s="1"/>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P88" i="18" s="1"/>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B20" i="37" s="1"/>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C83" i="34"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P50" i="33" s="1"/>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E32" i="36"/>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E82" i="18"/>
  <c r="Q82" i="33"/>
  <c r="E82" i="34"/>
  <c r="Q82" i="37"/>
  <c r="Q82" i="32"/>
  <c r="Q20" i="31"/>
  <c r="E82" i="32"/>
  <c r="H77" i="8"/>
  <c r="R77" i="8"/>
  <c r="R93" i="8"/>
  <c r="Q94" i="35" s="1"/>
  <c r="H93" i="8"/>
  <c r="Q82" i="34"/>
  <c r="E8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E76" i="31"/>
  <c r="E58" i="31"/>
  <c r="E35" i="18"/>
  <c r="E35" i="34"/>
  <c r="E35" i="33"/>
  <c r="E35" i="32"/>
  <c r="R85" i="8"/>
  <c r="H85" i="8"/>
  <c r="E35" i="40"/>
  <c r="F35" i="40" s="1"/>
  <c r="Q96" i="40"/>
  <c r="Q96" i="34"/>
  <c r="E96" i="36"/>
  <c r="R89" i="8"/>
  <c r="R27" i="8"/>
  <c r="R53" i="8"/>
  <c r="H53" i="8"/>
  <c r="E83" i="32"/>
  <c r="Q96" i="33"/>
  <c r="Q96" i="37"/>
  <c r="E96" i="34"/>
  <c r="E68" i="36"/>
  <c r="Q82" i="40"/>
  <c r="E82" i="35"/>
  <c r="E82" i="31"/>
  <c r="Q82" i="35"/>
  <c r="Q82" i="31"/>
  <c r="E34" i="40"/>
  <c r="F34" i="40" s="1"/>
  <c r="Q92" i="34"/>
  <c r="H87" i="8"/>
  <c r="I88" i="7"/>
  <c r="P79" i="32"/>
  <c r="P83" i="32"/>
  <c r="C67" i="32"/>
  <c r="P67" i="32"/>
  <c r="C67" i="34"/>
  <c r="C62" i="34"/>
  <c r="P62" i="32"/>
  <c r="C42" i="34"/>
  <c r="F46" i="7"/>
  <c r="E16" i="7"/>
  <c r="P21" i="35" s="1"/>
  <c r="E56" i="7"/>
  <c r="P61" i="35" s="1"/>
  <c r="O62" i="6"/>
  <c r="M63" i="7" s="1"/>
  <c r="O74" i="6"/>
  <c r="M75" i="7" s="1"/>
  <c r="O23" i="6"/>
  <c r="M24" i="7" s="1"/>
  <c r="J26" i="7"/>
  <c r="P82" i="33"/>
  <c r="C82" i="33"/>
  <c r="F82" i="33" s="1"/>
  <c r="O89" i="6"/>
  <c r="M90" i="7" s="1"/>
  <c r="O76" i="6"/>
  <c r="M77" i="7" s="1"/>
  <c r="P78" i="33"/>
  <c r="O82" i="6"/>
  <c r="M83" i="7" s="1"/>
  <c r="O30" i="6"/>
  <c r="M31" i="7" s="1"/>
  <c r="O24" i="6"/>
  <c r="M25" i="7" s="1"/>
  <c r="H15" i="7"/>
  <c r="C20" i="33" s="1"/>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P38" i="18"/>
  <c r="C62" i="18"/>
  <c r="P62" i="18"/>
  <c r="P78" i="18"/>
  <c r="C78"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C22" i="33"/>
  <c r="P22" i="18"/>
  <c r="C59" i="18"/>
  <c r="P59" i="18"/>
  <c r="P65" i="33"/>
  <c r="C65" i="33"/>
  <c r="C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26" i="33"/>
  <c r="P26" i="33"/>
  <c r="C50" i="33"/>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3" i="37"/>
  <c r="C29" i="37"/>
  <c r="C33" i="32"/>
  <c r="C29" i="34"/>
  <c r="B20" i="35"/>
  <c r="O20" i="34"/>
  <c r="P84" i="31"/>
  <c r="C84" i="35"/>
  <c r="C21" i="31"/>
  <c r="P21" i="31"/>
  <c r="C55" i="33"/>
  <c r="P55"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W12" i="33"/>
  <c r="W10" i="33"/>
  <c r="D12" i="39"/>
  <c r="W6" i="34"/>
  <c r="K9" i="18"/>
  <c r="C31" i="35"/>
  <c r="C29" i="32"/>
  <c r="P93" i="32"/>
  <c r="P33" i="31"/>
  <c r="P86" i="31"/>
  <c r="C83" i="32"/>
  <c r="P44" i="33"/>
  <c r="C86" i="35"/>
  <c r="C97" i="18"/>
  <c r="C64" i="33"/>
  <c r="C38" i="18"/>
  <c r="C33" i="31"/>
  <c r="C93" i="34"/>
  <c r="C68" i="18"/>
  <c r="P31" i="31"/>
  <c r="C94" i="31"/>
  <c r="P78" i="31"/>
  <c r="P94" i="31"/>
  <c r="P41" i="31"/>
  <c r="C41" i="35"/>
  <c r="C73" i="18" l="1"/>
  <c r="P76" i="33"/>
  <c r="C82" i="31"/>
  <c r="C67" i="18"/>
  <c r="C77" i="35"/>
  <c r="C82" i="35"/>
  <c r="C79" i="33"/>
  <c r="C63" i="32"/>
  <c r="P90" i="32"/>
  <c r="C63" i="33"/>
  <c r="P77" i="33"/>
  <c r="C83" i="31"/>
  <c r="P82" i="18"/>
  <c r="R82" i="18" s="1"/>
  <c r="P83" i="31"/>
  <c r="M76" i="7"/>
  <c r="P55" i="31"/>
  <c r="C76" i="18"/>
  <c r="F76" i="18" s="1"/>
  <c r="C79" i="32"/>
  <c r="P80" i="32"/>
  <c r="C80" i="34"/>
  <c r="P51" i="33"/>
  <c r="P88" i="33"/>
  <c r="C90" i="34"/>
  <c r="M69" i="7"/>
  <c r="M37" i="7"/>
  <c r="C59" i="33"/>
  <c r="P23" i="6"/>
  <c r="C42" i="31"/>
  <c r="P42" i="18"/>
  <c r="C44" i="18"/>
  <c r="C41" i="32"/>
  <c r="C34" i="31"/>
  <c r="C39" i="32"/>
  <c r="C41" i="34"/>
  <c r="P42" i="31"/>
  <c r="O20" i="32"/>
  <c r="O20" i="18"/>
  <c r="B20" i="36"/>
  <c r="O20" i="36"/>
  <c r="O20" i="37"/>
  <c r="B20" i="40"/>
  <c r="P31" i="32"/>
  <c r="P26" i="18"/>
  <c r="C31" i="34"/>
  <c r="C31" i="33"/>
  <c r="O20" i="40"/>
  <c r="O20" i="35"/>
  <c r="B20" i="31"/>
  <c r="B20" i="32"/>
  <c r="B20" i="34"/>
  <c r="B20" i="18"/>
  <c r="P22" i="37"/>
  <c r="P28" i="18"/>
  <c r="P21" i="37"/>
  <c r="C45" i="34"/>
  <c r="P63" i="32"/>
  <c r="P54" i="18"/>
  <c r="C52" i="18"/>
  <c r="F52" i="18" s="1"/>
  <c r="P54" i="37"/>
  <c r="C61" i="33"/>
  <c r="F61" i="33" s="1"/>
  <c r="H61" i="33" s="1"/>
  <c r="P41" i="33"/>
  <c r="P34" i="18"/>
  <c r="C68" i="37"/>
  <c r="P48" i="18"/>
  <c r="P53" i="37"/>
  <c r="C35" i="33"/>
  <c r="F35" i="33" s="1"/>
  <c r="H35" i="33" s="1"/>
  <c r="C50" i="32"/>
  <c r="C50" i="34"/>
  <c r="C89" i="33"/>
  <c r="C39" i="35"/>
  <c r="P47" i="33"/>
  <c r="C45" i="33"/>
  <c r="P52" i="32"/>
  <c r="F88" i="31"/>
  <c r="G88" i="31" s="1"/>
  <c r="P68" i="32"/>
  <c r="C58" i="33"/>
  <c r="P80" i="18"/>
  <c r="P45" i="32"/>
  <c r="P77" i="37"/>
  <c r="C28" i="32"/>
  <c r="P28" i="32"/>
  <c r="P32" i="37"/>
  <c r="C35" i="31"/>
  <c r="F35" i="31" s="1"/>
  <c r="G35" i="31" s="1"/>
  <c r="C45" i="31"/>
  <c r="C38" i="35"/>
  <c r="P38" i="31"/>
  <c r="C48" i="33"/>
  <c r="P34" i="33"/>
  <c r="P45" i="31"/>
  <c r="C35" i="35"/>
  <c r="F35" i="35" s="1"/>
  <c r="P38" i="32"/>
  <c r="C34" i="34"/>
  <c r="F34" i="34" s="1"/>
  <c r="H34" i="34" s="1"/>
  <c r="C32" i="35"/>
  <c r="C34" i="32"/>
  <c r="C35" i="18"/>
  <c r="F35" i="18" s="1"/>
  <c r="C32" i="31"/>
  <c r="P21" i="18"/>
  <c r="C19" i="32"/>
  <c r="Q76" i="18"/>
  <c r="R76" i="18" s="1"/>
  <c r="Q20" i="40"/>
  <c r="Q76" i="33"/>
  <c r="E52" i="33"/>
  <c r="F52" i="33" s="1"/>
  <c r="E52" i="34"/>
  <c r="Q52" i="37"/>
  <c r="C53" i="34"/>
  <c r="C53" i="32"/>
  <c r="P53" i="32"/>
  <c r="P85" i="32"/>
  <c r="P77" i="18"/>
  <c r="E99" i="36"/>
  <c r="C79" i="18"/>
  <c r="C38" i="32"/>
  <c r="R82" i="31"/>
  <c r="Q58" i="35"/>
  <c r="E83" i="40"/>
  <c r="F83" i="40" s="1"/>
  <c r="Q34" i="40"/>
  <c r="B20" i="33"/>
  <c r="O20" i="31"/>
  <c r="O20" i="33"/>
  <c r="B16" i="7"/>
  <c r="P78" i="37"/>
  <c r="C78" i="37"/>
  <c r="C88" i="32"/>
  <c r="C31" i="18"/>
  <c r="Q83" i="33"/>
  <c r="C85" i="32"/>
  <c r="P55" i="18"/>
  <c r="P88" i="32"/>
  <c r="C28" i="33"/>
  <c r="P76" i="6"/>
  <c r="Q58" i="37"/>
  <c r="C35" i="32"/>
  <c r="F35" i="32" s="1"/>
  <c r="C35" i="34"/>
  <c r="F35" i="34" s="1"/>
  <c r="C30" i="32"/>
  <c r="P51" i="18"/>
  <c r="C48" i="35"/>
  <c r="P24" i="6"/>
  <c r="E83" i="37"/>
  <c r="P22" i="31"/>
  <c r="M94" i="7"/>
  <c r="E83" i="31"/>
  <c r="P73" i="33"/>
  <c r="C73" i="33"/>
  <c r="P68" i="31"/>
  <c r="F82" i="34"/>
  <c r="H82" i="34" s="1"/>
  <c r="C52" i="34"/>
  <c r="C52" i="37"/>
  <c r="P52" i="37"/>
  <c r="R52" i="37" s="1"/>
  <c r="C69" i="18"/>
  <c r="C68" i="31"/>
  <c r="F68" i="31" s="1"/>
  <c r="G68" i="31" s="1"/>
  <c r="P44" i="31"/>
  <c r="P96" i="32"/>
  <c r="P34" i="31"/>
  <c r="C61" i="34"/>
  <c r="C43" i="32"/>
  <c r="C61" i="31"/>
  <c r="C92" i="33"/>
  <c r="C56" i="34"/>
  <c r="C90" i="37"/>
  <c r="C56" i="32"/>
  <c r="P52" i="33"/>
  <c r="P42" i="33"/>
  <c r="C68" i="34"/>
  <c r="F68" i="34" s="1"/>
  <c r="F52" i="34"/>
  <c r="H52" i="34" s="1"/>
  <c r="P57" i="31"/>
  <c r="P44" i="37"/>
  <c r="P20" i="33"/>
  <c r="P59" i="31"/>
  <c r="C44" i="35"/>
  <c r="C92" i="34"/>
  <c r="C82" i="32"/>
  <c r="F82" i="32" s="1"/>
  <c r="C39" i="31"/>
  <c r="C29" i="18"/>
  <c r="C37" i="33"/>
  <c r="C77" i="31"/>
  <c r="C55" i="32"/>
  <c r="C83" i="37"/>
  <c r="P83" i="37"/>
  <c r="C28" i="31"/>
  <c r="C28" i="35"/>
  <c r="R82" i="37"/>
  <c r="T82" i="37" s="1"/>
  <c r="P98" i="32"/>
  <c r="P49" i="33"/>
  <c r="C45" i="37"/>
  <c r="C76" i="37"/>
  <c r="Q35" i="33"/>
  <c r="R35" i="33" s="1"/>
  <c r="T35" i="33" s="1"/>
  <c r="E35" i="37"/>
  <c r="E69" i="34"/>
  <c r="E34" i="34"/>
  <c r="Q58" i="40"/>
  <c r="R58" i="40" s="1"/>
  <c r="Q96" i="35"/>
  <c r="E96" i="33"/>
  <c r="E96" i="32"/>
  <c r="E58" i="34"/>
  <c r="E68" i="18"/>
  <c r="Q35" i="40"/>
  <c r="R35" i="40" s="1"/>
  <c r="Q58" i="34"/>
  <c r="E76" i="36"/>
  <c r="E72" i="18"/>
  <c r="E52" i="32"/>
  <c r="F52" i="32" s="1"/>
  <c r="E20" i="40"/>
  <c r="F20" i="40" s="1"/>
  <c r="R96" i="18"/>
  <c r="S96" i="18" s="1"/>
  <c r="Q35" i="18"/>
  <c r="R35" i="18" s="1"/>
  <c r="Q35" i="35"/>
  <c r="R35" i="35" s="1"/>
  <c r="E68" i="31"/>
  <c r="E35" i="35"/>
  <c r="Q96" i="36"/>
  <c r="R96" i="36" s="1"/>
  <c r="Q35" i="31"/>
  <c r="R35" i="31" s="1"/>
  <c r="Q96" i="18"/>
  <c r="E96" i="40"/>
  <c r="F96" i="40" s="1"/>
  <c r="E35" i="36"/>
  <c r="Q76" i="36"/>
  <c r="R76" i="36" s="1"/>
  <c r="E96" i="35"/>
  <c r="Q20" i="33"/>
  <c r="E96" i="37"/>
  <c r="E61" i="18"/>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E61" i="31"/>
  <c r="R76" i="33"/>
  <c r="T76" i="33" s="1"/>
  <c r="Q61" i="18"/>
  <c r="Q61" i="34"/>
  <c r="Q61" i="37"/>
  <c r="R61" i="37" s="1"/>
  <c r="S61" i="37" s="1"/>
  <c r="E52" i="40"/>
  <c r="F52" i="40" s="1"/>
  <c r="Q32" i="32"/>
  <c r="E61" i="35"/>
  <c r="E32" i="18"/>
  <c r="E61" i="34"/>
  <c r="F61" i="34" s="1"/>
  <c r="G61" i="34" s="1"/>
  <c r="Q32" i="18"/>
  <c r="E68" i="40"/>
  <c r="E32" i="37"/>
  <c r="Q32" i="40"/>
  <c r="R32" i="40" s="1"/>
  <c r="Q76" i="40"/>
  <c r="R76" i="40" s="1"/>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R52" i="33"/>
  <c r="T52" i="33" s="1"/>
  <c r="Q94" i="31"/>
  <c r="R94" i="31" s="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T52" i="31" s="1"/>
  <c r="Q20" i="18"/>
  <c r="Q20" i="35"/>
  <c r="R20" i="35" s="1"/>
  <c r="F83" i="32"/>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Q34" i="31"/>
  <c r="E34" i="18"/>
  <c r="Q34" i="33"/>
  <c r="E34" i="36"/>
  <c r="Q34" i="32"/>
  <c r="F83" i="37"/>
  <c r="H83" i="37" s="1"/>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F96" i="34" s="1"/>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R26" i="33" s="1"/>
  <c r="T26" i="33" s="1"/>
  <c r="E26" i="37"/>
  <c r="E26" i="40"/>
  <c r="F26" i="40" s="1"/>
  <c r="Q26" i="34"/>
  <c r="Q26" i="40"/>
  <c r="R26" i="40" s="1"/>
  <c r="E26" i="31"/>
  <c r="Q26" i="18"/>
  <c r="Q26" i="32"/>
  <c r="Q26" i="31"/>
  <c r="E26" i="18"/>
  <c r="Q80" i="35"/>
  <c r="Q80" i="18"/>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R84" i="18" s="1"/>
  <c r="E98" i="35"/>
  <c r="Q98" i="33"/>
  <c r="E98" i="32"/>
  <c r="F98" i="32" s="1"/>
  <c r="E98" i="37"/>
  <c r="E98" i="36"/>
  <c r="E98" i="40"/>
  <c r="Q98" i="37"/>
  <c r="E98" i="33"/>
  <c r="Q27" i="37"/>
  <c r="Q27" i="34"/>
  <c r="R27" i="34" s="1"/>
  <c r="E27" i="37"/>
  <c r="E27" i="31"/>
  <c r="Q27" i="33"/>
  <c r="Q27" i="36"/>
  <c r="R27" i="36" s="1"/>
  <c r="Q27" i="18"/>
  <c r="E27" i="36"/>
  <c r="F82" i="35"/>
  <c r="H82" i="35" s="1"/>
  <c r="Q69" i="31"/>
  <c r="Q69" i="35"/>
  <c r="R69" i="35" s="1"/>
  <c r="S69" i="35" s="1"/>
  <c r="Q69" i="37"/>
  <c r="Q99" i="31"/>
  <c r="Q99" i="35"/>
  <c r="R99" i="35" s="1"/>
  <c r="S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E19" i="36"/>
  <c r="Q19" i="33"/>
  <c r="E38" i="35"/>
  <c r="E38" i="18"/>
  <c r="Q38" i="34"/>
  <c r="E38" i="31"/>
  <c r="E38" i="34"/>
  <c r="F38" i="34" s="1"/>
  <c r="G38" i="34" s="1"/>
  <c r="Q38" i="37"/>
  <c r="Q38" i="33"/>
  <c r="Q38" i="31"/>
  <c r="R38" i="31" s="1"/>
  <c r="E38" i="37"/>
  <c r="E38" i="33"/>
  <c r="E38" i="36"/>
  <c r="Q38" i="32"/>
  <c r="E38" i="32"/>
  <c r="Q38" i="35"/>
  <c r="R38" i="35" s="1"/>
  <c r="Q38" i="18"/>
  <c r="R38" i="18" s="1"/>
  <c r="S38" i="18" s="1"/>
  <c r="Q38" i="36"/>
  <c r="R38" i="36" s="1"/>
  <c r="R19" i="35"/>
  <c r="S19" i="35" s="1"/>
  <c r="U19" i="35" s="1"/>
  <c r="Q19" i="36"/>
  <c r="R19" i="36" s="1"/>
  <c r="Q66" i="35"/>
  <c r="R66" i="35" s="1"/>
  <c r="E66" i="37"/>
  <c r="E98" i="34"/>
  <c r="Q98" i="18"/>
  <c r="E27" i="33"/>
  <c r="Q27" i="40"/>
  <c r="R27" i="40" s="1"/>
  <c r="E27" i="32"/>
  <c r="E27" i="40"/>
  <c r="F27" i="40" s="1"/>
  <c r="Q27" i="31"/>
  <c r="Q27" i="35"/>
  <c r="R27" i="35" s="1"/>
  <c r="R80" i="31"/>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Q62" i="34"/>
  <c r="R62" i="34" s="1"/>
  <c r="Q62" i="32"/>
  <c r="E88" i="18"/>
  <c r="Q30" i="18"/>
  <c r="Q88" i="32"/>
  <c r="Q30" i="33"/>
  <c r="R30" i="33" s="1"/>
  <c r="S30" i="33" s="1"/>
  <c r="E94" i="37"/>
  <c r="E94" i="31"/>
  <c r="F94" i="31" s="1"/>
  <c r="G94" i="31" s="1"/>
  <c r="Q94" i="33"/>
  <c r="R94" i="33" s="1"/>
  <c r="S94" i="33" s="1"/>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T62" i="18" s="1"/>
  <c r="Q62" i="40"/>
  <c r="R62" i="40" s="1"/>
  <c r="E62" i="34"/>
  <c r="F62" i="34" s="1"/>
  <c r="H62" i="34" s="1"/>
  <c r="Q62" i="33"/>
  <c r="Q62" i="35"/>
  <c r="R62" i="35" s="1"/>
  <c r="S62" i="35" s="1"/>
  <c r="E62" i="35"/>
  <c r="F62" i="35" s="1"/>
  <c r="G62" i="35" s="1"/>
  <c r="E62" i="37"/>
  <c r="Q30" i="37"/>
  <c r="E88" i="36"/>
  <c r="E56" i="34"/>
  <c r="E56" i="18"/>
  <c r="Q56" i="34"/>
  <c r="R56" i="34" s="1"/>
  <c r="Q56" i="18"/>
  <c r="E56" i="40"/>
  <c r="E56" i="37"/>
  <c r="E56" i="33"/>
  <c r="Q56" i="37"/>
  <c r="Q56" i="33"/>
  <c r="E56" i="31"/>
  <c r="F56" i="31" s="1"/>
  <c r="Q56" i="31"/>
  <c r="E56" i="35"/>
  <c r="E56" i="36"/>
  <c r="Q56" i="36"/>
  <c r="R56" i="36" s="1"/>
  <c r="Q56" i="35"/>
  <c r="R56" i="35" s="1"/>
  <c r="S56" i="35" s="1"/>
  <c r="Q56" i="40"/>
  <c r="E56" i="32"/>
  <c r="Q56" i="32"/>
  <c r="F96" i="32"/>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R78" i="33" s="1"/>
  <c r="T78" i="33" s="1"/>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F72" i="34"/>
  <c r="G72" i="34"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R96" i="37" s="1"/>
  <c r="S96" i="37" s="1"/>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68" i="18"/>
  <c r="F52" i="37"/>
  <c r="H52" i="37" s="1"/>
  <c r="E93" i="18"/>
  <c r="Q93" i="37"/>
  <c r="R93" i="37" s="1"/>
  <c r="S93" i="37" s="1"/>
  <c r="Q93" i="36"/>
  <c r="R93" i="36" s="1"/>
  <c r="E93" i="37"/>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F89" i="34" s="1"/>
  <c r="E89" i="32"/>
  <c r="F89" i="32" s="1"/>
  <c r="Q89" i="40"/>
  <c r="R89" i="40" s="1"/>
  <c r="E89" i="40"/>
  <c r="F89" i="40" s="1"/>
  <c r="E71" i="18"/>
  <c r="E71" i="37"/>
  <c r="E71" i="36"/>
  <c r="Q71" i="35"/>
  <c r="R71" i="35" s="1"/>
  <c r="S71" i="35" s="1"/>
  <c r="Q71" i="34"/>
  <c r="R71" i="34" s="1"/>
  <c r="Q71" i="33"/>
  <c r="Q71" i="32"/>
  <c r="Q71" i="31"/>
  <c r="Q71" i="37"/>
  <c r="R71" i="37" s="1"/>
  <c r="T71" i="37" s="1"/>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R31" i="37" s="1"/>
  <c r="S31" i="37" s="1"/>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R45" i="35" s="1"/>
  <c r="S45" i="35" s="1"/>
  <c r="Q45" i="34"/>
  <c r="R45" i="34" s="1"/>
  <c r="Q45" i="33"/>
  <c r="R45" i="33" s="1"/>
  <c r="S45" i="33" s="1"/>
  <c r="Q45" i="32"/>
  <c r="Q45" i="31"/>
  <c r="Q45" i="18"/>
  <c r="Q45" i="37"/>
  <c r="R45" i="37" s="1"/>
  <c r="T45" i="37" s="1"/>
  <c r="E45" i="34"/>
  <c r="E45" i="32"/>
  <c r="F45" i="32" s="1"/>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R47" i="40" s="1"/>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R91" i="18" s="1"/>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R20" i="31" s="1"/>
  <c r="C37" i="31"/>
  <c r="C37" i="35"/>
  <c r="P37" i="31"/>
  <c r="P37" i="18"/>
  <c r="C37" i="18"/>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Q51" i="32"/>
  <c r="Q51" i="31"/>
  <c r="E51" i="18"/>
  <c r="Q51" i="37"/>
  <c r="R51" i="37" s="1"/>
  <c r="T51" i="37" s="1"/>
  <c r="E51" i="36"/>
  <c r="E51" i="35"/>
  <c r="E51" i="33"/>
  <c r="E51" i="31"/>
  <c r="F51" i="31" s="1"/>
  <c r="G51" i="31" s="1"/>
  <c r="Q51" i="18"/>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Q73" i="32"/>
  <c r="Q73" i="31"/>
  <c r="Q73" i="18"/>
  <c r="R73" i="18" s="1"/>
  <c r="E73" i="18"/>
  <c r="E73" i="35"/>
  <c r="E73" i="33"/>
  <c r="E73" i="31"/>
  <c r="E73" i="36"/>
  <c r="E73" i="34"/>
  <c r="E73" i="32"/>
  <c r="E73" i="40"/>
  <c r="Q73" i="40"/>
  <c r="R73" i="40" s="1"/>
  <c r="E63" i="35"/>
  <c r="E63" i="34"/>
  <c r="F63" i="34" s="1"/>
  <c r="E63" i="33"/>
  <c r="E63" i="32"/>
  <c r="E63" i="31"/>
  <c r="E63" i="18"/>
  <c r="E63" i="37"/>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E75" i="37"/>
  <c r="E75" i="40"/>
  <c r="Q75" i="40"/>
  <c r="R75" i="40" s="1"/>
  <c r="E79" i="35"/>
  <c r="E79" i="34"/>
  <c r="F79" i="34" s="1"/>
  <c r="E79" i="33"/>
  <c r="E79" i="32"/>
  <c r="E79" i="31"/>
  <c r="E79" i="18"/>
  <c r="E79" i="37"/>
  <c r="E79" i="36"/>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R59" i="31" s="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24" i="18"/>
  <c r="F82" i="18"/>
  <c r="W8" i="32"/>
  <c r="K8" i="32"/>
  <c r="K10" i="18"/>
  <c r="K12" i="18"/>
  <c r="R40" i="40"/>
  <c r="R60" i="40"/>
  <c r="R84" i="40"/>
  <c r="R34" i="40"/>
  <c r="R38" i="40"/>
  <c r="R92" i="40"/>
  <c r="R61" i="40"/>
  <c r="R96" i="40"/>
  <c r="R82" i="40"/>
  <c r="R20" i="40"/>
  <c r="R56" i="40"/>
  <c r="F76" i="37"/>
  <c r="H76" i="37" s="1"/>
  <c r="R61" i="35"/>
  <c r="T61" i="35" s="1"/>
  <c r="F36" i="36"/>
  <c r="H36" i="36" s="1"/>
  <c r="R96" i="35"/>
  <c r="R94" i="35"/>
  <c r="R82" i="35"/>
  <c r="F61" i="36"/>
  <c r="F58" i="36"/>
  <c r="F69" i="36"/>
  <c r="F90" i="36"/>
  <c r="F35" i="36"/>
  <c r="F99" i="36"/>
  <c r="F64" i="36"/>
  <c r="F86" i="36"/>
  <c r="F96" i="36"/>
  <c r="F30" i="36"/>
  <c r="F32" i="36"/>
  <c r="F82" i="36"/>
  <c r="W10" i="18"/>
  <c r="W9" i="18"/>
  <c r="W12" i="18"/>
  <c r="F83" i="31"/>
  <c r="G83" i="31" s="1"/>
  <c r="F76" i="31"/>
  <c r="H76" i="31" s="1"/>
  <c r="F11" i="39"/>
  <c r="W6" i="32"/>
  <c r="W12" i="36"/>
  <c r="W9" i="36"/>
  <c r="W10" i="36"/>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H88" i="31"/>
  <c r="T99" i="35"/>
  <c r="R76" i="34"/>
  <c r="R58" i="34"/>
  <c r="R98" i="34"/>
  <c r="R32" i="34"/>
  <c r="R52" i="34"/>
  <c r="R38" i="34"/>
  <c r="R36" i="34"/>
  <c r="R26" i="34"/>
  <c r="R96" i="34"/>
  <c r="R82" i="34"/>
  <c r="R35" i="34"/>
  <c r="R34" i="34"/>
  <c r="R61" i="34"/>
  <c r="R83" i="34"/>
  <c r="R92" i="34"/>
  <c r="S41" i="36"/>
  <c r="G82" i="34" l="1"/>
  <c r="R21" i="37"/>
  <c r="S21" i="37" s="1"/>
  <c r="R42" i="31"/>
  <c r="S42" i="31" s="1"/>
  <c r="R51" i="33"/>
  <c r="S51" i="33" s="1"/>
  <c r="R80" i="18"/>
  <c r="R77" i="33"/>
  <c r="S77" i="33" s="1"/>
  <c r="F79" i="32"/>
  <c r="R57" i="31"/>
  <c r="T57" i="31" s="1"/>
  <c r="R88" i="33"/>
  <c r="S88" i="33" s="1"/>
  <c r="F90" i="34"/>
  <c r="H90" i="34" s="1"/>
  <c r="F63" i="32"/>
  <c r="R73" i="33"/>
  <c r="S73" i="33" s="1"/>
  <c r="F97" i="32"/>
  <c r="F56" i="34"/>
  <c r="H56" i="34" s="1"/>
  <c r="F98" i="34"/>
  <c r="F75" i="31"/>
  <c r="G75" i="31" s="1"/>
  <c r="F57" i="35"/>
  <c r="G57" i="35" s="1"/>
  <c r="R42" i="18"/>
  <c r="T42" i="18" s="1"/>
  <c r="F42" i="31"/>
  <c r="H42" i="31" s="1"/>
  <c r="R48" i="18"/>
  <c r="S48" i="18" s="1"/>
  <c r="F39" i="32"/>
  <c r="F43" i="32"/>
  <c r="R22" i="37"/>
  <c r="S22" i="37" s="1"/>
  <c r="F48" i="35"/>
  <c r="G48" i="35" s="1"/>
  <c r="F41" i="32"/>
  <c r="R28" i="18"/>
  <c r="S28" i="18" s="1"/>
  <c r="R47" i="33"/>
  <c r="S47" i="33" s="1"/>
  <c r="R44" i="31"/>
  <c r="S44" i="31" s="1"/>
  <c r="R44" i="37"/>
  <c r="S44" i="37" s="1"/>
  <c r="F45" i="34"/>
  <c r="H45" i="34" s="1"/>
  <c r="R26" i="18"/>
  <c r="T26" i="18" s="1"/>
  <c r="F31" i="34"/>
  <c r="H31" i="34" s="1"/>
  <c r="R34" i="18"/>
  <c r="S34" i="18" s="1"/>
  <c r="F34" i="32"/>
  <c r="F21" i="34"/>
  <c r="G21" i="34" s="1"/>
  <c r="R22" i="31"/>
  <c r="T22" i="31" s="1"/>
  <c r="F25" i="34"/>
  <c r="H25" i="34" s="1"/>
  <c r="R21" i="18"/>
  <c r="T21" i="18" s="1"/>
  <c r="F19" i="32"/>
  <c r="S68" i="37"/>
  <c r="F73" i="34"/>
  <c r="G73" i="34" s="1"/>
  <c r="S35" i="33"/>
  <c r="R33" i="33"/>
  <c r="S33" i="33" s="1"/>
  <c r="R45" i="18"/>
  <c r="S45" i="18" s="1"/>
  <c r="T61" i="37"/>
  <c r="R57" i="33"/>
  <c r="T57" i="33" s="1"/>
  <c r="R49" i="33"/>
  <c r="S49" i="33" s="1"/>
  <c r="F50" i="32"/>
  <c r="S64" i="33"/>
  <c r="F48" i="32"/>
  <c r="R51" i="18"/>
  <c r="S51" i="18" s="1"/>
  <c r="R41" i="33"/>
  <c r="S41" i="33" s="1"/>
  <c r="R47" i="37"/>
  <c r="S47" i="37" s="1"/>
  <c r="G52" i="34"/>
  <c r="F50" i="34"/>
  <c r="H50" i="34" s="1"/>
  <c r="R55" i="18"/>
  <c r="T55" i="18" s="1"/>
  <c r="R54" i="18"/>
  <c r="S54" i="18" s="1"/>
  <c r="R32" i="37"/>
  <c r="T32" i="37" s="1"/>
  <c r="R63" i="31"/>
  <c r="S63" i="31" s="1"/>
  <c r="R62" i="33"/>
  <c r="T62" i="33" s="1"/>
  <c r="R85" i="37"/>
  <c r="S85" i="37" s="1"/>
  <c r="F28" i="32"/>
  <c r="F48" i="34"/>
  <c r="G48" i="34" s="1"/>
  <c r="F44" i="35"/>
  <c r="H44" i="35" s="1"/>
  <c r="R42" i="33"/>
  <c r="T42" i="33" s="1"/>
  <c r="R45" i="31"/>
  <c r="T45" i="31" s="1"/>
  <c r="F38" i="32"/>
  <c r="F38" i="35"/>
  <c r="G38" i="35" s="1"/>
  <c r="F32" i="35"/>
  <c r="H32" i="35" s="1"/>
  <c r="F44" i="32"/>
  <c r="R34" i="31"/>
  <c r="S34" i="31" s="1"/>
  <c r="F30" i="32"/>
  <c r="R34" i="33"/>
  <c r="S34" i="33" s="1"/>
  <c r="S36" i="35"/>
  <c r="R40" i="37"/>
  <c r="T40" i="37" s="1"/>
  <c r="S82" i="37"/>
  <c r="F96" i="33"/>
  <c r="H96" i="33" s="1"/>
  <c r="F53" i="31"/>
  <c r="H53" i="31" s="1"/>
  <c r="F87" i="36"/>
  <c r="F80" i="31"/>
  <c r="H80" i="31" s="1"/>
  <c r="R69" i="31"/>
  <c r="S69" i="31" s="1"/>
  <c r="H35" i="34"/>
  <c r="G35" i="34"/>
  <c r="G68" i="34"/>
  <c r="H68" i="34"/>
  <c r="T77" i="18"/>
  <c r="H76" i="18"/>
  <c r="T86" i="31"/>
  <c r="R90" i="31"/>
  <c r="T90" i="31" s="1"/>
  <c r="T94" i="36"/>
  <c r="S88" i="18"/>
  <c r="T38" i="18"/>
  <c r="S69" i="18"/>
  <c r="T40" i="18"/>
  <c r="S83" i="18"/>
  <c r="S44" i="18"/>
  <c r="T97" i="36"/>
  <c r="T29" i="18"/>
  <c r="S31" i="18"/>
  <c r="G76" i="36"/>
  <c r="T54" i="31"/>
  <c r="T74" i="31"/>
  <c r="S78" i="31"/>
  <c r="S88" i="31"/>
  <c r="S62" i="18"/>
  <c r="T96" i="31"/>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T61" i="18" s="1"/>
  <c r="T22" i="18"/>
  <c r="R81" i="31"/>
  <c r="R79" i="31"/>
  <c r="S79" i="31" s="1"/>
  <c r="F57" i="32"/>
  <c r="R46" i="31"/>
  <c r="T46" i="31" s="1"/>
  <c r="R65" i="37"/>
  <c r="T65" i="37" s="1"/>
  <c r="F58" i="18"/>
  <c r="H58" i="18" s="1"/>
  <c r="R81" i="32"/>
  <c r="R55" i="37"/>
  <c r="T55" i="37" s="1"/>
  <c r="F56" i="32"/>
  <c r="R27" i="31"/>
  <c r="S27" i="31" s="1"/>
  <c r="G83" i="37"/>
  <c r="F22" i="36"/>
  <c r="H22" i="36" s="1"/>
  <c r="T76" i="37"/>
  <c r="F20" i="34"/>
  <c r="H20" i="34" s="1"/>
  <c r="R36" i="33"/>
  <c r="S36" i="33" s="1"/>
  <c r="F69" i="34"/>
  <c r="H69" i="34" s="1"/>
  <c r="S22" i="33"/>
  <c r="G68" i="18"/>
  <c r="F69" i="18"/>
  <c r="G69" i="18" s="1"/>
  <c r="F34" i="18"/>
  <c r="H34" i="18" s="1"/>
  <c r="R32" i="18"/>
  <c r="T32" i="18" s="1"/>
  <c r="F36" i="31"/>
  <c r="G36" i="31" s="1"/>
  <c r="F66" i="35"/>
  <c r="H66" i="35" s="1"/>
  <c r="F64" i="35"/>
  <c r="H64" i="35" s="1"/>
  <c r="D33" i="38"/>
  <c r="G34" i="34"/>
  <c r="F61" i="18"/>
  <c r="H61" i="18" s="1"/>
  <c r="H36" i="33"/>
  <c r="G36" i="33"/>
  <c r="T84" i="33"/>
  <c r="S84" i="33"/>
  <c r="T40" i="33"/>
  <c r="F32" i="18"/>
  <c r="G32" i="18" s="1"/>
  <c r="F20" i="35"/>
  <c r="G20" i="35" s="1"/>
  <c r="I20" i="35" s="1"/>
  <c r="F26" i="32"/>
  <c r="F92" i="32"/>
  <c r="R27" i="18"/>
  <c r="S27" i="18" s="1"/>
  <c r="F83" i="34"/>
  <c r="G83" i="34" s="1"/>
  <c r="F19" i="34"/>
  <c r="H19" i="34" s="1"/>
  <c r="J19" i="34" s="1"/>
  <c r="K19" i="34" s="1"/>
  <c r="G17" i="17" s="1"/>
  <c r="S80" i="31"/>
  <c r="G76" i="37"/>
  <c r="E62" i="38"/>
  <c r="F34" i="31"/>
  <c r="H34" i="31" s="1"/>
  <c r="F43" i="34"/>
  <c r="H43" i="34" s="1"/>
  <c r="R99" i="18"/>
  <c r="S99" i="18" s="1"/>
  <c r="T54" i="36"/>
  <c r="F22" i="31"/>
  <c r="G22" i="31" s="1"/>
  <c r="F24" i="36"/>
  <c r="G24" i="36" s="1"/>
  <c r="F67" i="31"/>
  <c r="G67" i="31" s="1"/>
  <c r="D69" i="38"/>
  <c r="R58" i="18"/>
  <c r="T58" i="18" s="1"/>
  <c r="F32" i="32"/>
  <c r="F50" i="31"/>
  <c r="G50" i="31" s="1"/>
  <c r="F94" i="32"/>
  <c r="F58" i="37"/>
  <c r="H58" i="37" s="1"/>
  <c r="F22" i="35"/>
  <c r="H22" i="35" s="1"/>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T20" i="31"/>
  <c r="G68" i="36"/>
  <c r="E35" i="38"/>
  <c r="E51" i="38"/>
  <c r="S88" i="35"/>
  <c r="F32" i="31"/>
  <c r="G32" i="31" s="1"/>
  <c r="F88" i="36"/>
  <c r="G88" i="36" s="1"/>
  <c r="F20" i="36"/>
  <c r="G20" i="36" s="1"/>
  <c r="F53" i="18"/>
  <c r="H53" i="18" s="1"/>
  <c r="F22" i="37"/>
  <c r="G22" i="37" s="1"/>
  <c r="R20" i="18"/>
  <c r="S20" i="18" s="1"/>
  <c r="F20" i="32"/>
  <c r="R74" i="37"/>
  <c r="T74" i="37" s="1"/>
  <c r="F80" i="35"/>
  <c r="G80" i="35" s="1"/>
  <c r="F32" i="34"/>
  <c r="H32" i="34" s="1"/>
  <c r="F98" i="18"/>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T72" i="33"/>
  <c r="F97" i="31"/>
  <c r="H97" i="31" s="1"/>
  <c r="F19" i="36"/>
  <c r="G19" i="36" s="1"/>
  <c r="I19" i="36" s="1"/>
  <c r="F84" i="18"/>
  <c r="G84" i="18" s="1"/>
  <c r="F74" i="36"/>
  <c r="H74" i="36" s="1"/>
  <c r="S54" i="37"/>
  <c r="D26" i="38"/>
  <c r="T93" i="33"/>
  <c r="S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T94" i="33"/>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D55" i="38"/>
  <c r="F50" i="37"/>
  <c r="H50" i="37" s="1"/>
  <c r="H61" i="35"/>
  <c r="G61" i="35"/>
  <c r="H53" i="35"/>
  <c r="G53" i="35"/>
  <c r="S90" i="33"/>
  <c r="E57" i="38"/>
  <c r="R66" i="31"/>
  <c r="T66" i="31" s="1"/>
  <c r="F26" i="18"/>
  <c r="G26" i="18" s="1"/>
  <c r="E31" i="38"/>
  <c r="G61" i="33"/>
  <c r="F94" i="36"/>
  <c r="G94" i="36" s="1"/>
  <c r="F79" i="36"/>
  <c r="H79" i="36" s="1"/>
  <c r="F26" i="31"/>
  <c r="H26" i="31" s="1"/>
  <c r="F93" i="31"/>
  <c r="G93" i="31" s="1"/>
  <c r="F48" i="40"/>
  <c r="E41" i="38"/>
  <c r="F44" i="40"/>
  <c r="D37" i="38"/>
  <c r="F26" i="37"/>
  <c r="G26" i="37" s="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H76" i="36"/>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94" i="31"/>
  <c r="S45" i="37"/>
  <c r="S51" i="37"/>
  <c r="R25" i="32"/>
  <c r="F81" i="32"/>
  <c r="R21" i="33"/>
  <c r="S21" i="33" s="1"/>
  <c r="F37" i="32"/>
  <c r="F71" i="34"/>
  <c r="H71" i="34" s="1"/>
  <c r="H26" i="33"/>
  <c r="H38" i="34"/>
  <c r="H82" i="31"/>
  <c r="G52" i="37"/>
  <c r="H98" i="34"/>
  <c r="G98" i="34"/>
  <c r="H50" i="18"/>
  <c r="G50" i="18"/>
  <c r="T88" i="31"/>
  <c r="T51" i="33"/>
  <c r="S86" i="33"/>
  <c r="T37" i="35"/>
  <c r="T69" i="18"/>
  <c r="S54" i="31"/>
  <c r="E83" i="38"/>
  <c r="S53" i="35"/>
  <c r="H51" i="31"/>
  <c r="F45" i="18"/>
  <c r="G45" i="18" s="1"/>
  <c r="S55" i="37"/>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R27" i="37"/>
  <c r="S27" i="37" s="1"/>
  <c r="F98" i="35"/>
  <c r="H98" i="35" s="1"/>
  <c r="F90" i="33"/>
  <c r="F58" i="33"/>
  <c r="T38" i="31"/>
  <c r="S38" i="31"/>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F52" i="31"/>
  <c r="G52" i="31" s="1"/>
  <c r="F84" i="35"/>
  <c r="F66" i="36"/>
  <c r="F40" i="36"/>
  <c r="H40" i="36" s="1"/>
  <c r="S83" i="33"/>
  <c r="T50" i="37"/>
  <c r="S36" i="31"/>
  <c r="T36" i="31"/>
  <c r="F55" i="18"/>
  <c r="H55" i="18" s="1"/>
  <c r="F77" i="18"/>
  <c r="G77" i="18" s="1"/>
  <c r="F93" i="18"/>
  <c r="G93" i="18" s="1"/>
  <c r="T69" i="37"/>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H62" i="37"/>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T31" i="37"/>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F55" i="31"/>
  <c r="G55" i="31" s="1"/>
  <c r="D48" i="38"/>
  <c r="F71" i="40"/>
  <c r="D64" i="38"/>
  <c r="F77" i="35"/>
  <c r="G77" i="35" s="1"/>
  <c r="F77" i="36"/>
  <c r="G77" i="36" s="1"/>
  <c r="F88" i="18"/>
  <c r="F94" i="34"/>
  <c r="F30" i="33"/>
  <c r="F70" i="36"/>
  <c r="H70" i="36" s="1"/>
  <c r="F74" i="40"/>
  <c r="D67" i="38"/>
  <c r="F60" i="31"/>
  <c r="H60" i="31" s="1"/>
  <c r="D53" i="38"/>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S57" i="33"/>
  <c r="T65" i="33"/>
  <c r="T75" i="35"/>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H53" i="37"/>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D79" i="38"/>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H72" i="34"/>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H67" i="31"/>
  <c r="H84" i="31"/>
  <c r="F49" i="31"/>
  <c r="F89" i="31"/>
  <c r="F23" i="35"/>
  <c r="H23" i="35" s="1"/>
  <c r="F95" i="35"/>
  <c r="G95" i="35" s="1"/>
  <c r="G76" i="18"/>
  <c r="R25" i="18"/>
  <c r="S25" i="18" s="1"/>
  <c r="T28" i="35"/>
  <c r="T24" i="35"/>
  <c r="H21" i="35"/>
  <c r="T48" i="33"/>
  <c r="S48" i="33"/>
  <c r="S29" i="33"/>
  <c r="T29" i="33"/>
  <c r="T45" i="33"/>
  <c r="G33" i="35"/>
  <c r="T79" i="37"/>
  <c r="S79" i="37"/>
  <c r="R46" i="18"/>
  <c r="T46" i="18" s="1"/>
  <c r="T81" i="33"/>
  <c r="S70" i="34"/>
  <c r="T67" i="35"/>
  <c r="H68" i="37"/>
  <c r="G68" i="37"/>
  <c r="T97" i="37"/>
  <c r="S41" i="37"/>
  <c r="G56" i="31"/>
  <c r="H56" i="31"/>
  <c r="T21" i="37"/>
  <c r="G27" i="34"/>
  <c r="H27" i="34"/>
  <c r="T43" i="33"/>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S57" i="31"/>
  <c r="S33" i="31"/>
  <c r="T33" i="31"/>
  <c r="S31" i="31"/>
  <c r="T31" i="31"/>
  <c r="G93" i="34"/>
  <c r="H93" i="34"/>
  <c r="T59" i="31"/>
  <c r="S59" i="31"/>
  <c r="H81" i="34"/>
  <c r="S81" i="31"/>
  <c r="T81" i="31"/>
  <c r="T44" i="33"/>
  <c r="S44" i="33"/>
  <c r="H85" i="34"/>
  <c r="G85" i="34"/>
  <c r="S41" i="31"/>
  <c r="T41" i="31"/>
  <c r="S86" i="31"/>
  <c r="T78" i="31"/>
  <c r="R63" i="32"/>
  <c r="R93" i="32"/>
  <c r="R74" i="32"/>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H73" i="34"/>
  <c r="F97" i="18"/>
  <c r="R97" i="33"/>
  <c r="G58" i="34"/>
  <c r="H58" i="34"/>
  <c r="F75" i="35"/>
  <c r="R75" i="33"/>
  <c r="R67" i="33"/>
  <c r="R57" i="18"/>
  <c r="G33" i="34"/>
  <c r="H33" i="34"/>
  <c r="F51" i="33"/>
  <c r="F51" i="18"/>
  <c r="H51" i="18" s="1"/>
  <c r="R85" i="33"/>
  <c r="F49" i="33"/>
  <c r="F45" i="33"/>
  <c r="F43" i="18"/>
  <c r="G43" i="18" s="1"/>
  <c r="F41" i="33"/>
  <c r="F41" i="18"/>
  <c r="G41" i="18" s="1"/>
  <c r="F31" i="37"/>
  <c r="F95" i="33"/>
  <c r="F37" i="33"/>
  <c r="G89" i="34"/>
  <c r="H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T63" i="31"/>
  <c r="H87" i="36"/>
  <c r="G87" i="36"/>
  <c r="H44"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S98" i="18"/>
  <c r="T86" i="18"/>
  <c r="S97" i="18"/>
  <c r="S55" i="18"/>
  <c r="G48" i="36"/>
  <c r="G59" i="36"/>
  <c r="G86" i="36"/>
  <c r="H86" i="36"/>
  <c r="H19" i="36"/>
  <c r="J19" i="36" s="1"/>
  <c r="K19" i="36" s="1"/>
  <c r="I17" i="17" s="1"/>
  <c r="S43" i="35"/>
  <c r="T43" i="35"/>
  <c r="T97" i="35"/>
  <c r="S97" i="35"/>
  <c r="T40" i="35"/>
  <c r="S40" i="35"/>
  <c r="G52" i="18"/>
  <c r="H52" i="18"/>
  <c r="G83" i="18"/>
  <c r="G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G82" i="18"/>
  <c r="H82" i="18"/>
  <c r="G60" i="18"/>
  <c r="G34" i="37"/>
  <c r="H34" i="37"/>
  <c r="S91" i="35"/>
  <c r="S76" i="35"/>
  <c r="T73" i="35"/>
  <c r="S59" i="35"/>
  <c r="D40" i="38"/>
  <c r="H82" i="37"/>
  <c r="S79" i="18"/>
  <c r="T67" i="18"/>
  <c r="T73" i="18"/>
  <c r="T87" i="18"/>
  <c r="S76" i="18"/>
  <c r="T25" i="35"/>
  <c r="T96" i="18"/>
  <c r="T81" i="18"/>
  <c r="S91" i="18"/>
  <c r="S82" i="18"/>
  <c r="G64" i="37"/>
  <c r="T52" i="18"/>
  <c r="S35" i="18"/>
  <c r="T56" i="35"/>
  <c r="G80" i="31"/>
  <c r="T88" i="18"/>
  <c r="G36" i="18"/>
  <c r="S84" i="18"/>
  <c r="S29" i="18"/>
  <c r="T68" i="18"/>
  <c r="G54" i="31"/>
  <c r="G76" i="31"/>
  <c r="E90" i="38"/>
  <c r="E45" i="38"/>
  <c r="T49" i="35"/>
  <c r="S50" i="35"/>
  <c r="S36" i="18"/>
  <c r="S56" i="36"/>
  <c r="T78" i="36"/>
  <c r="T64" i="36"/>
  <c r="T34" i="36"/>
  <c r="T74" i="36"/>
  <c r="T33" i="36"/>
  <c r="D20" i="38"/>
  <c r="D25" i="38"/>
  <c r="D28" i="38"/>
  <c r="D13" i="38"/>
  <c r="D30" i="38"/>
  <c r="D70" i="38"/>
  <c r="S38" i="36"/>
  <c r="S50" i="36"/>
  <c r="T89" i="36"/>
  <c r="T74" i="35"/>
  <c r="S74" i="35"/>
  <c r="T35" i="31"/>
  <c r="S35" i="31"/>
  <c r="T21" i="31"/>
  <c r="S21" i="31"/>
  <c r="G96" i="36"/>
  <c r="H96" i="36"/>
  <c r="H94" i="36"/>
  <c r="G99" i="36"/>
  <c r="H99" i="36"/>
  <c r="T82" i="35"/>
  <c r="S82" i="35"/>
  <c r="S65" i="35"/>
  <c r="T65" i="35"/>
  <c r="S38" i="35"/>
  <c r="T38" i="35"/>
  <c r="T39" i="35"/>
  <c r="S39" i="35"/>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G84" i="36"/>
  <c r="T31" i="35"/>
  <c r="S31" i="35"/>
  <c r="S26" i="35"/>
  <c r="T26" i="35"/>
  <c r="S55" i="35"/>
  <c r="T55" i="35"/>
  <c r="G60" i="37"/>
  <c r="S98" i="40"/>
  <c r="S93" i="40"/>
  <c r="T95" i="40"/>
  <c r="T99" i="40"/>
  <c r="T86" i="35"/>
  <c r="S86" i="35"/>
  <c r="S34" i="35"/>
  <c r="T34" i="35"/>
  <c r="S70" i="31"/>
  <c r="T70" i="31"/>
  <c r="S48" i="31"/>
  <c r="T48"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G98" i="18"/>
  <c r="G86" i="18"/>
  <c r="H99" i="18"/>
  <c r="G99" i="18"/>
  <c r="K9" i="40"/>
  <c r="K12" i="40"/>
  <c r="K10" i="40"/>
  <c r="G72" i="31"/>
  <c r="D87" i="38"/>
  <c r="S89" i="18"/>
  <c r="T79" i="18"/>
  <c r="S67" i="18"/>
  <c r="S73" i="18"/>
  <c r="S87" i="18"/>
  <c r="T76" i="18"/>
  <c r="S53" i="18"/>
  <c r="T54" i="18"/>
  <c r="S52" i="18"/>
  <c r="T35" i="18"/>
  <c r="S77" i="18"/>
  <c r="S80" i="18"/>
  <c r="T31" i="18"/>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96" i="33" l="1"/>
  <c r="G56" i="34"/>
  <c r="H83" i="34"/>
  <c r="G66" i="35"/>
  <c r="G50" i="34"/>
  <c r="G83" i="36"/>
  <c r="H81" i="36"/>
  <c r="G34" i="36"/>
  <c r="G22" i="36"/>
  <c r="H51" i="36"/>
  <c r="G84" i="37"/>
  <c r="H94" i="37"/>
  <c r="T42" i="31"/>
  <c r="G58" i="18"/>
  <c r="G70" i="18"/>
  <c r="H69" i="18"/>
  <c r="S42" i="18"/>
  <c r="H75" i="31"/>
  <c r="T79" i="31"/>
  <c r="G64" i="35"/>
  <c r="G55" i="18"/>
  <c r="S90" i="31"/>
  <c r="H57" i="35"/>
  <c r="S62" i="33"/>
  <c r="D59" i="38"/>
  <c r="H52" i="31"/>
  <c r="T48" i="18"/>
  <c r="H65" i="18"/>
  <c r="G90" i="34"/>
  <c r="T73" i="33"/>
  <c r="T69" i="31"/>
  <c r="S72" i="18"/>
  <c r="H99" i="34"/>
  <c r="S68" i="31"/>
  <c r="T88" i="33"/>
  <c r="G45" i="34"/>
  <c r="G42" i="31"/>
  <c r="S26" i="18"/>
  <c r="T49" i="33"/>
  <c r="T22" i="37"/>
  <c r="T28" i="18"/>
  <c r="T34" i="31"/>
  <c r="G43" i="34"/>
  <c r="H48" i="35"/>
  <c r="H21" i="34"/>
  <c r="G48" i="31"/>
  <c r="T44" i="31"/>
  <c r="T33" i="33"/>
  <c r="T44" i="37"/>
  <c r="S46" i="31"/>
  <c r="S40" i="37"/>
  <c r="T45" i="18"/>
  <c r="G31" i="34"/>
  <c r="T47" i="33"/>
  <c r="T41" i="33"/>
  <c r="T47" i="37"/>
  <c r="T34" i="18"/>
  <c r="S42" i="33"/>
  <c r="G44" i="35"/>
  <c r="J20" i="31"/>
  <c r="K20" i="31" s="1"/>
  <c r="D18" i="17" s="1"/>
  <c r="G32" i="35"/>
  <c r="G34" i="18"/>
  <c r="H38" i="37"/>
  <c r="S32" i="18"/>
  <c r="G20" i="34"/>
  <c r="H22" i="34"/>
  <c r="S21" i="18"/>
  <c r="H38" i="35"/>
  <c r="G25" i="34"/>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K13" i="38"/>
  <c r="I20" i="34"/>
  <c r="I21" i="34" s="1"/>
  <c r="I22" i="34" s="1"/>
  <c r="J23" i="34" s="1"/>
  <c r="K23" i="34" s="1"/>
  <c r="G21"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J21" i="34"/>
  <c r="L14" i="38" s="1"/>
  <c r="L17" i="17"/>
  <c r="E12" i="28" s="1"/>
  <c r="M12" i="38" s="1"/>
  <c r="K22" i="31"/>
  <c r="D20" i="17" s="1"/>
  <c r="K20" i="34"/>
  <c r="G18" i="17" s="1"/>
  <c r="L16" i="38"/>
  <c r="I23" i="34"/>
  <c r="J24" i="34" s="1"/>
  <c r="K24" i="34" s="1"/>
  <c r="G22"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K22" i="34" l="1"/>
  <c r="G20" i="17" s="1"/>
  <c r="K21" i="34"/>
  <c r="G19" i="17" s="1"/>
  <c r="L19" i="17" s="1"/>
  <c r="O19" i="17" s="1"/>
  <c r="O17" i="17"/>
  <c r="L17" i="38"/>
  <c r="L18" i="17"/>
  <c r="E13" i="28" s="1"/>
  <c r="M13" i="38" s="1"/>
  <c r="I24" i="34"/>
  <c r="J25" i="34" s="1"/>
  <c r="K25" i="34" s="1"/>
  <c r="G23"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O18" i="17" l="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J26" i="34"/>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c r="K29" i="36" s="1"/>
  <c r="I27" i="17" s="1"/>
  <c r="I29" i="34" l="1"/>
  <c r="J30" i="34"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J31" i="34" s="1"/>
  <c r="B30" i="35"/>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I31" i="34" l="1"/>
  <c r="AC25" i="17"/>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<sst xmlns="http://schemas.openxmlformats.org/spreadsheetml/2006/main" count="1446" uniqueCount="343">
  <si>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</si>
  <si>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</si>
  <si>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</si>
  <si>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</si>
  <si>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</si>
  <si>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</si>
  <si>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</si>
  <si>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</si>
  <si>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</si>
  <si>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</si>
  <si>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</si>
  <si>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</si>
  <si>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</si>
  <si>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</si>
  <si>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</si>
  <si>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</si>
  <si>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</si>
  <si>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</si>
  <si>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</si>
  <si>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</si>
  <si>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</si>
  <si>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</si>
  <si>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</si>
  <si>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</si>
  <si>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</si>
  <si>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</si>
  <si>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</si>
  <si>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</si>
  <si>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</si>
  <si>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</si>
  <si>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</si>
  <si>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</si>
  <si>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</si>
  <si>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</si>
  <si>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</si>
  <si>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</si>
  <si>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</si>
  <si>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</si>
  <si>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</si>
  <si>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</si>
  <si>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</si>
  <si>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</si>
  <si>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</si>
  <si>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</si>
  <si>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</si>
  <si>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</si>
  <si>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</si>
  <si>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</si>
  <si>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</si>
  <si>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</si>
  <si>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</si>
  <si>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</si>
  <si>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</si>
  <si>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</si>
  <si>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</si>
  <si>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</si>
  <si>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</si>
  <si>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</si>
  <si>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</si>
  <si>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</si>
  <si>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</si>
  <si>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</si>
  <si>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</si>
  <si>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</si>
  <si>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</si>
  <si>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</si>
  <si>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</si>
  <si>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</si>
  <si>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</si>
  <si>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</si>
  <si>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</si>
  <si>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</si>
  <si>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</si>
  <si>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</si>
  <si>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</si>
  <si>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</si>
  <si>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</si>
  <si>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</si>
  <si>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</si>
  <si>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</si>
  <si>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</si>
  <si>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</si>
  <si>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</si>
  <si>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</si>
  <si>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</si>
  <si>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</si>
  <si>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</si>
  <si>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</si>
  <si>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</si>
  <si>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</si>
  <si>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</si>
  <si>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</si>
  <si>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</si>
  <si>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</si>
  <si>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</si>
  <si>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</si>
  <si>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</si>
  <si>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</si>
  <si>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</si>
  <si>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</si>
  <si>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</si>
  <si>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</si>
  <si>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</si>
  <si>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</si>
  <si>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</si>
  <si>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</si>
  <si>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</si>
  <si>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</si>
  <si>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</si>
  <si>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</si>
  <si>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</si>
  <si>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</si>
  <si>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</si>
  <si>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</si>
  <si>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</si>
  <si>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</si>
  <si>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</si>
  <si>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</si>
  <si>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</si>
  <si>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</si>
  <si>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</si>
  <si>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</si>
  <si>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</si>
  <si>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</si>
  <si>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</si>
  <si>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</si>
  <si>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</si>
  <si>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</si>
  <si>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</si>
  <si>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</si>
  <si>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</si>
  <si>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</si>
  <si>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</si>
  <si>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</si>
  <si>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</si>
  <si>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</si>
  <si>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</si>
  <si>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</si>
  <si>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</si>
  <si>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</si>
  <si>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</si>
  <si>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</si>
  <si>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</si>
  <si>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</si>
  <si>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</si>
  <si>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</si>
  <si>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</si>
  <si>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</si>
  <si>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</si>
  <si>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</si>
  <si>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</si>
  <si>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</si>
  <si>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</si>
  <si>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</si>
  <si>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</si>
  <si>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</si>
  <si>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</si>
  <si>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</si>
  <si>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</si>
  <si>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</si>
  <si>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</si>
  <si>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</si>
  <si>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</si>
  <si>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</si>
  <si>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</si>
  <si>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</si>
  <si>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</si>
  <si>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</si>
  <si>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</si>
  <si>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</si>
  <si>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</si>
  <si>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</si>
  <si>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</si>
  <si>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</si>
  <si>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</si>
  <si>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</si>
  <si>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</si>
  <si>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</si>
  <si>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</si>
  <si>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</si>
  <si>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</si>
  <si>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</si>
  <si>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</si>
  <si>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</si>
  <si>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</si>
  <si>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</si>
  <si>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</si>
  <si>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</si>
  <si>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</si>
  <si>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</si>
  <si>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</si>
  <si>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</si>
  <si>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</si>
  <si>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</si>
  <si>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</si>
  <si>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</si>
  <si>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</si>
  <si>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</si>
  <si>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</si>
  <si>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</si>
  <si>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</si>
  <si>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</si>
  <si>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</si>
  <si>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</si>
  <si>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</si>
  <si>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</si>
  <si>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</si>
  <si>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</si>
  <si>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</si>
  <si>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</si>
  <si>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</si>
  <si>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</si>
  <si>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</si>
  <si>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</si>
  <si>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</si>
  <si>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</si>
  <si>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</si>
  <si>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</si>
  <si>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</si>
  <si>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</si>
  <si>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</si>
  <si>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</si>
  <si>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</si>
  <si>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</si>
  <si>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</si>
  <si>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</si>
  <si>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</si>
  <si>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</si>
  <si>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</si>
  <si>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</si>
  <si>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</si>
  <si>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</si>
  <si>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</si>
  <si>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</si>
  <si>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</si>
  <si>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</si>
  <si>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</si>
  <si>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</si>
  <si>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</si>
  <si>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</si>
  <si>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</si>
  <si>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</si>
  <si>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</si>
  <si>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</si>
  <si>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</si>
  <si>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</si>
  <si>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</si>
  <si>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</si>
  <si>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</si>
  <si>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</si>
  <si>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</si>
  <si>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</si>
  <si>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</si>
  <si>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</si>
  <si>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</si>
  <si>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</si>
  <si>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</si>
  <si>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</si>
  <si>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</si>
  <si>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</si>
  <si>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</si>
  <si>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</si>
  <si>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</si>
  <si>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</si>
  <si>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</si>
  <si>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</si>
  <si>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</si>
  <si>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</si>
  <si>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</si>
  <si>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</si>
  <si>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</si>
  <si>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</si>
  <si>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</si>
  <si>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</si>
  <si>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</si>
  <si>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</si>
  <si>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</si>
  <si>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</si>
  <si>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</si>
  <si>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</si>
  <si>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</si>
  <si>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</si>
  <si>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</si>
  <si>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</si>
  <si>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</si>
  <si>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</si>
  <si>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</si>
  <si>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</si>
  <si>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</si>
  <si>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</si>
  <si>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</si>
  <si>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</si>
  <si>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</si>
  <si>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</si>
  <si>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</si>
  <si>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</si>
  <si>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</si>
  <si>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</si>
  <si>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</si>
  <si>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</si>
  <si>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</si>
  <si>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</si>
  <si>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</si>
  <si>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</si>
  <si>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</si>
  <si>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</si>
  <si>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</si>
  <si>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</si>
  <si>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</si>
  <si>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</si>
  <si>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</si>
  <si>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</si>
  <si>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</si>
  <si>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</si>
  <si>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</si>
  <si>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</si>
  <si>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</si>
  <si>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</si>
  <si>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</si>
  <si>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</si>
  <si>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</si>
  <si>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</si>
  <si>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</si>
  <si>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</si>
  <si>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</si>
  <si>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</si>
  <si>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</si>
  <si>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</si>
  <si>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</si>
  <si>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</si>
  <si>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</si>
  <si>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</si>
  <si>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</si>
  <si>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</si>
  <si>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</si>
  <si>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</si>
  <si>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</si>
  <si>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</si>
  <si>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</si>
  <si>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</si>
  <si>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</si>
  <si>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</si>
  <si>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Samarinda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</si>
</sst>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7">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
      <sz val="10"/>
      <name val="Arial"/>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6" fillId="0" borderId="0" applyFont="0" applyFill="0" applyBorder="0" applyAlignment="0" applyProtection="0"/>
  </cellStyleXfs>
  <cellXfs count="875">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7"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10" fontId="1" fillId="14" borderId="0" xfId="2" applyNumberFormat="1" applyFont="1" applyFill="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35"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2" fontId="0" fillId="0" borderId="20" xfId="0" applyNumberFormat="1" applyFill="1" applyBorder="1" applyAlignment="1">
      <alignment vertical="center"/>
    </xf>
    <xf numFmtId="0" fontId="0" fillId="0" borderId="0" xfId="0" applyFill="1" applyAlignment="1">
      <alignment vertical="center"/>
    </xf>
    <xf numFmtId="43" fontId="1" fillId="0" borderId="56" xfId="4" applyFont="1" applyFill="1" applyBorder="1" applyAlignment="1">
      <alignment vertical="center"/>
    </xf>
    <xf numFmtId="43" fontId="1" fillId="0" borderId="51" xfId="4" applyFont="1" applyFill="1" applyBorder="1" applyAlignment="1">
      <alignment vertical="center"/>
    </xf>
    <xf numFmtId="43" fontId="1" fillId="0" borderId="25" xfId="4" applyFont="1" applyFill="1" applyBorder="1" applyAlignment="1">
      <alignment vertical="center"/>
    </xf>
    <xf numFmtId="43" fontId="1" fillId="0" borderId="3" xfId="4" applyFont="1" applyFill="1" applyBorder="1" applyAlignment="1">
      <alignment vertical="center"/>
    </xf>
    <xf numFmtId="43" fontId="1" fillId="0" borderId="47" xfId="4" applyFont="1" applyFill="1" applyBorder="1" applyAlignment="1">
      <alignment vertical="center"/>
    </xf>
    <xf numFmtId="43" fontId="1" fillId="0" borderId="25" xfId="4" applyFont="1" applyFill="1" applyBorder="1" applyAlignment="1" applyProtection="1">
      <alignment vertical="center"/>
    </xf>
    <xf numFmtId="43" fontId="1" fillId="11" borderId="0" xfId="4" applyFont="1" applyFill="1" applyBorder="1" applyAlignment="1">
      <alignment vertical="center"/>
    </xf>
    <xf numFmtId="43" fontId="1" fillId="8" borderId="25" xfId="4" applyFont="1" applyFill="1" applyBorder="1" applyAlignment="1">
      <alignment vertical="center"/>
    </xf>
    <xf numFmtId="43" fontId="1" fillId="0" borderId="43" xfId="4" applyFont="1" applyFill="1" applyBorder="1" applyAlignment="1">
      <alignment vertical="center"/>
    </xf>
    <xf numFmtId="43" fontId="1" fillId="0" borderId="30" xfId="4" applyFont="1" applyFill="1" applyBorder="1" applyAlignment="1">
      <alignment vertical="center"/>
    </xf>
    <xf numFmtId="43" fontId="1" fillId="0" borderId="1" xfId="4" applyFont="1" applyFill="1" applyBorder="1" applyAlignment="1">
      <alignment vertical="center"/>
    </xf>
    <xf numFmtId="43" fontId="1" fillId="0" borderId="48" xfId="4" applyFont="1" applyFill="1" applyBorder="1" applyAlignment="1">
      <alignment vertical="center"/>
    </xf>
    <xf numFmtId="43" fontId="1" fillId="0" borderId="1" xfId="4" applyFont="1" applyFill="1" applyBorder="1" applyAlignment="1" applyProtection="1">
      <alignment vertical="center"/>
    </xf>
    <xf numFmtId="43" fontId="1" fillId="8" borderId="1" xfId="4"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Samarinda/SAMARINDA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MD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32.145558324</v>
          </cell>
        </row>
        <row r="31">
          <cell r="C31">
            <v>32.789183328</v>
          </cell>
        </row>
        <row r="32">
          <cell r="C32">
            <v>33.537048336000005</v>
          </cell>
        </row>
        <row r="33">
          <cell r="C33">
            <v>34.611318323999996</v>
          </cell>
        </row>
        <row r="34">
          <cell r="C34">
            <v>35.013607067999999</v>
          </cell>
        </row>
        <row r="35">
          <cell r="C35">
            <v>35.986904183999997</v>
          </cell>
        </row>
        <row r="36">
          <cell r="C36">
            <v>36.401953236000004</v>
          </cell>
        </row>
        <row r="37">
          <cell r="C37">
            <v>36.806091300000006</v>
          </cell>
        </row>
        <row r="38">
          <cell r="C38">
            <v>37.195311515999997</v>
          </cell>
        </row>
        <row r="39">
          <cell r="C39">
            <v>37.564620720000001</v>
          </cell>
        </row>
        <row r="40">
          <cell r="C40">
            <v>44.846010000000007</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C29">
            <v>46.645829868</v>
          </cell>
        </row>
        <row r="30">
          <cell r="C30">
            <v>47.151988752000001</v>
          </cell>
        </row>
        <row r="31">
          <cell r="C31">
            <v>48.144888659999999</v>
          </cell>
        </row>
        <row r="32">
          <cell r="C32">
            <v>49.130637864000001</v>
          </cell>
        </row>
        <row r="33">
          <cell r="C33">
            <v>50.091729468000004</v>
          </cell>
        </row>
        <row r="34">
          <cell r="C34">
            <v>51.059910132000006</v>
          </cell>
        </row>
        <row r="35">
          <cell r="C35">
            <v>51.024331508356802</v>
          </cell>
        </row>
        <row r="36">
          <cell r="C36">
            <v>51.052167067063664</v>
          </cell>
        </row>
        <row r="37">
          <cell r="C37">
            <v>51.049775430836483</v>
          </cell>
        </row>
        <row r="38">
          <cell r="C38">
            <v>51.01857964698025</v>
          </cell>
        </row>
        <row r="39">
          <cell r="C39">
            <v>50.959952147640529</v>
          </cell>
        </row>
        <row r="40">
          <cell r="C40">
            <v>50.875216353014146</v>
          </cell>
        </row>
        <row r="41">
          <cell r="C41">
            <v>50.76564822691747</v>
          </cell>
        </row>
        <row r="42">
          <cell r="C42">
            <v>50.632477786071988</v>
          </cell>
        </row>
        <row r="43">
          <cell r="C43">
            <v>50.476890564429098</v>
          </cell>
        </row>
        <row r="44">
          <cell r="C44">
            <v>50.300029033819271</v>
          </cell>
        </row>
        <row r="45">
          <cell r="C45">
            <v>50.10299398217515</v>
          </cell>
        </row>
        <row r="46">
          <cell r="C46">
            <v>49.886845850543374</v>
          </cell>
        </row>
        <row r="47">
          <cell r="C47">
            <v>49.652606030066011</v>
          </cell>
        </row>
        <row r="48">
          <cell r="C48">
            <v>49.403376000000009</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7" t="s">
        <v>212</v>
      </c>
      <c r="C7" s="777"/>
      <c r="D7" s="777"/>
      <c r="E7" s="777"/>
      <c r="F7" s="777"/>
      <c r="G7" s="777"/>
      <c r="H7" s="777"/>
      <c r="I7" s="777"/>
      <c r="J7" s="360"/>
      <c r="K7" s="360"/>
    </row>
    <row r="8" spans="2:11" s="9" customFormat="1">
      <c r="B8" s="10"/>
      <c r="C8" s="10"/>
      <c r="D8" s="10"/>
      <c r="E8" s="10"/>
      <c r="F8" s="10"/>
      <c r="G8" s="10"/>
      <c r="H8" s="10"/>
      <c r="I8" s="10"/>
      <c r="J8" s="10"/>
      <c r="K8" s="10"/>
    </row>
    <row r="9" spans="2:11" ht="44.1" customHeight="1">
      <c r="B9" s="778" t="s">
        <v>227</v>
      </c>
      <c r="C9" s="778"/>
      <c r="D9" s="778"/>
      <c r="E9" s="778"/>
      <c r="F9" s="778"/>
      <c r="G9" s="778"/>
      <c r="H9" s="778"/>
      <c r="I9" s="778"/>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1" t="str">
        <f>city</f>
        <v>Samarinda</v>
      </c>
      <c r="E2" s="842"/>
      <c r="F2" s="843"/>
    </row>
    <row r="3" spans="2:15" ht="13.5" thickBot="1">
      <c r="C3" s="490" t="s">
        <v>276</v>
      </c>
      <c r="D3" s="841" t="str">
        <f>province</f>
        <v>Kalimantan Timur</v>
      </c>
      <c r="E3" s="842"/>
      <c r="F3" s="843"/>
    </row>
    <row r="4" spans="2:15" ht="13.5" thickBot="1">
      <c r="B4" s="489"/>
      <c r="C4" s="490" t="s">
        <v>30</v>
      </c>
      <c r="D4" s="841">
        <v>0</v>
      </c>
      <c r="E4" s="842"/>
      <c r="F4" s="843"/>
      <c r="H4" s="844"/>
      <c r="I4" s="844"/>
      <c r="J4" s="844"/>
      <c r="K4" s="844"/>
    </row>
    <row r="5" spans="2:15">
      <c r="B5" s="489"/>
      <c r="H5" s="845"/>
      <c r="I5" s="845"/>
      <c r="J5" s="845"/>
      <c r="K5" s="845"/>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0.11977145928000002</v>
      </c>
      <c r="E18" s="535">
        <v>0</v>
      </c>
      <c r="F18" s="535">
        <v>9.4715820672000017E-2</v>
      </c>
      <c r="G18" s="535">
        <v>7.8140552054400014E-2</v>
      </c>
      <c r="H18" s="535">
        <v>1.1894544921599999E-2</v>
      </c>
      <c r="I18" s="536">
        <v>0</v>
      </c>
      <c r="J18" s="537">
        <v>0</v>
      </c>
      <c r="K18" s="538">
        <v>0</v>
      </c>
      <c r="L18" s="535">
        <v>0</v>
      </c>
      <c r="M18" s="536">
        <v>0</v>
      </c>
      <c r="N18" s="471">
        <v>0.3045223769280001</v>
      </c>
      <c r="O18" s="473">
        <f t="shared" ref="O18:O81" si="0">O17+N18</f>
        <v>0.3045223769280001</v>
      </c>
    </row>
    <row r="19" spans="2:15">
      <c r="B19" s="470">
        <f>B18+1</f>
        <v>1951</v>
      </c>
      <c r="C19" s="533">
        <v>0</v>
      </c>
      <c r="D19" s="534">
        <v>0.12216954816000002</v>
      </c>
      <c r="E19" s="535">
        <v>0</v>
      </c>
      <c r="F19" s="535">
        <v>9.6612240384000014E-2</v>
      </c>
      <c r="G19" s="535">
        <v>7.9705098316800005E-2</v>
      </c>
      <c r="H19" s="535">
        <v>1.2132699955199999E-2</v>
      </c>
      <c r="I19" s="536">
        <v>0</v>
      </c>
      <c r="J19" s="537">
        <v>0</v>
      </c>
      <c r="K19" s="538">
        <v>0</v>
      </c>
      <c r="L19" s="535">
        <v>0</v>
      </c>
      <c r="M19" s="536">
        <v>0</v>
      </c>
      <c r="N19" s="471">
        <v>0.31061958681600005</v>
      </c>
      <c r="O19" s="473">
        <f t="shared" si="0"/>
        <v>0.6151419637440001</v>
      </c>
    </row>
    <row r="20" spans="2:15">
      <c r="B20" s="470">
        <f t="shared" ref="B20:B83" si="1">B19+1</f>
        <v>1952</v>
      </c>
      <c r="C20" s="533">
        <v>0</v>
      </c>
      <c r="D20" s="534">
        <v>0.12495602592000002</v>
      </c>
      <c r="E20" s="535">
        <v>0</v>
      </c>
      <c r="F20" s="535">
        <v>9.8815799808000024E-2</v>
      </c>
      <c r="G20" s="535">
        <v>8.152303484160002E-2</v>
      </c>
      <c r="H20" s="535">
        <v>1.2409426022400001E-2</v>
      </c>
      <c r="I20" s="536">
        <v>0</v>
      </c>
      <c r="J20" s="537">
        <v>0</v>
      </c>
      <c r="K20" s="538">
        <v>0</v>
      </c>
      <c r="L20" s="535">
        <v>0</v>
      </c>
      <c r="M20" s="536">
        <v>0</v>
      </c>
      <c r="N20" s="471">
        <v>0.31770428659200006</v>
      </c>
      <c r="O20" s="473">
        <f t="shared" si="0"/>
        <v>0.93284625033600022</v>
      </c>
    </row>
    <row r="21" spans="2:15">
      <c r="B21" s="470">
        <f t="shared" si="1"/>
        <v>1953</v>
      </c>
      <c r="C21" s="533">
        <v>0</v>
      </c>
      <c r="D21" s="534">
        <v>0.12895865928</v>
      </c>
      <c r="E21" s="535">
        <v>0</v>
      </c>
      <c r="F21" s="535">
        <v>0.10198110067200002</v>
      </c>
      <c r="G21" s="535">
        <v>8.4134408054400006E-2</v>
      </c>
      <c r="H21" s="535">
        <v>1.28069289216E-2</v>
      </c>
      <c r="I21" s="536">
        <v>0</v>
      </c>
      <c r="J21" s="537">
        <v>0</v>
      </c>
      <c r="K21" s="538">
        <v>0</v>
      </c>
      <c r="L21" s="535">
        <v>0</v>
      </c>
      <c r="M21" s="536">
        <v>0</v>
      </c>
      <c r="N21" s="471">
        <v>0.32788109692799999</v>
      </c>
      <c r="O21" s="473">
        <f t="shared" si="0"/>
        <v>1.2607273472640002</v>
      </c>
    </row>
    <row r="22" spans="2:15">
      <c r="B22" s="470">
        <f t="shared" si="1"/>
        <v>1954</v>
      </c>
      <c r="C22" s="533">
        <v>0</v>
      </c>
      <c r="D22" s="534">
        <v>0.13045755096</v>
      </c>
      <c r="E22" s="535">
        <v>0</v>
      </c>
      <c r="F22" s="535">
        <v>0.10316643110399999</v>
      </c>
      <c r="G22" s="535">
        <v>8.5112305660800011E-2</v>
      </c>
      <c r="H22" s="535">
        <v>1.2955784371199999E-2</v>
      </c>
      <c r="I22" s="536">
        <v>0</v>
      </c>
      <c r="J22" s="537">
        <v>0</v>
      </c>
      <c r="K22" s="538">
        <v>0</v>
      </c>
      <c r="L22" s="535">
        <v>0</v>
      </c>
      <c r="M22" s="536">
        <v>0</v>
      </c>
      <c r="N22" s="471">
        <v>0.33169207209599999</v>
      </c>
      <c r="O22" s="473">
        <f t="shared" si="0"/>
        <v>1.5924194193600001</v>
      </c>
    </row>
    <row r="23" spans="2:15">
      <c r="B23" s="470">
        <f t="shared" si="1"/>
        <v>1955</v>
      </c>
      <c r="C23" s="533">
        <v>0</v>
      </c>
      <c r="D23" s="534">
        <v>0.13408396848000001</v>
      </c>
      <c r="E23" s="535">
        <v>0</v>
      </c>
      <c r="F23" s="535">
        <v>0.10603421875200002</v>
      </c>
      <c r="G23" s="535">
        <v>8.7478230470399987E-2</v>
      </c>
      <c r="H23" s="535">
        <v>1.33159251456E-2</v>
      </c>
      <c r="I23" s="536">
        <v>0</v>
      </c>
      <c r="J23" s="537">
        <v>0</v>
      </c>
      <c r="K23" s="538">
        <v>0</v>
      </c>
      <c r="L23" s="535">
        <v>0</v>
      </c>
      <c r="M23" s="536">
        <v>0</v>
      </c>
      <c r="N23" s="471">
        <v>0.34091234284799998</v>
      </c>
      <c r="O23" s="473">
        <f t="shared" si="0"/>
        <v>1.9333317622080002</v>
      </c>
    </row>
    <row r="24" spans="2:15">
      <c r="B24" s="470">
        <f t="shared" si="1"/>
        <v>1956</v>
      </c>
      <c r="C24" s="533">
        <v>0</v>
      </c>
      <c r="D24" s="534">
        <v>0.13563040392</v>
      </c>
      <c r="E24" s="535">
        <v>0</v>
      </c>
      <c r="F24" s="535">
        <v>0.10725714700800003</v>
      </c>
      <c r="G24" s="535">
        <v>8.8487146281600024E-2</v>
      </c>
      <c r="H24" s="535">
        <v>1.3469502182400001E-2</v>
      </c>
      <c r="I24" s="536">
        <v>0</v>
      </c>
      <c r="J24" s="537">
        <v>0</v>
      </c>
      <c r="K24" s="538">
        <v>0</v>
      </c>
      <c r="L24" s="535">
        <v>0</v>
      </c>
      <c r="M24" s="536">
        <v>0</v>
      </c>
      <c r="N24" s="471">
        <v>0.34484419939200006</v>
      </c>
      <c r="O24" s="473">
        <f t="shared" si="0"/>
        <v>2.2781759616000001</v>
      </c>
    </row>
    <row r="25" spans="2:15">
      <c r="B25" s="470">
        <f t="shared" si="1"/>
        <v>1957</v>
      </c>
      <c r="C25" s="533">
        <v>0</v>
      </c>
      <c r="D25" s="534">
        <v>0.13713618600000002</v>
      </c>
      <c r="E25" s="535">
        <v>0</v>
      </c>
      <c r="F25" s="535">
        <v>0.10844792640000003</v>
      </c>
      <c r="G25" s="535">
        <v>8.9469539280000024E-2</v>
      </c>
      <c r="H25" s="535">
        <v>1.361904192E-2</v>
      </c>
      <c r="I25" s="536">
        <v>0</v>
      </c>
      <c r="J25" s="537">
        <v>0</v>
      </c>
      <c r="K25" s="538">
        <v>0</v>
      </c>
      <c r="L25" s="535">
        <v>0</v>
      </c>
      <c r="M25" s="536">
        <v>0</v>
      </c>
      <c r="N25" s="471">
        <v>0.34867269360000008</v>
      </c>
      <c r="O25" s="473">
        <f t="shared" si="0"/>
        <v>2.6268486552000003</v>
      </c>
    </row>
    <row r="26" spans="2:15">
      <c r="B26" s="470">
        <f t="shared" si="1"/>
        <v>1958</v>
      </c>
      <c r="C26" s="533">
        <v>0</v>
      </c>
      <c r="D26" s="534">
        <v>0.13858638551999999</v>
      </c>
      <c r="E26" s="535">
        <v>0</v>
      </c>
      <c r="F26" s="535">
        <v>0.10959475084799999</v>
      </c>
      <c r="G26" s="535">
        <v>9.04156694496E-2</v>
      </c>
      <c r="H26" s="535">
        <v>1.3763061734399999E-2</v>
      </c>
      <c r="I26" s="536">
        <v>0</v>
      </c>
      <c r="J26" s="537">
        <v>0</v>
      </c>
      <c r="K26" s="538">
        <v>0</v>
      </c>
      <c r="L26" s="535">
        <v>0</v>
      </c>
      <c r="M26" s="536">
        <v>0</v>
      </c>
      <c r="N26" s="471">
        <v>0.35235986755199999</v>
      </c>
      <c r="O26" s="473">
        <f t="shared" si="0"/>
        <v>2.9792085227520002</v>
      </c>
    </row>
    <row r="27" spans="2:15">
      <c r="B27" s="470">
        <f t="shared" si="1"/>
        <v>1959</v>
      </c>
      <c r="C27" s="533">
        <v>0</v>
      </c>
      <c r="D27" s="534">
        <v>0.13996239839999999</v>
      </c>
      <c r="E27" s="535">
        <v>0</v>
      </c>
      <c r="F27" s="535">
        <v>0.11068290816000002</v>
      </c>
      <c r="G27" s="535">
        <v>9.131339923200002E-2</v>
      </c>
      <c r="H27" s="535">
        <v>1.3899714048000004E-2</v>
      </c>
      <c r="I27" s="536">
        <v>0</v>
      </c>
      <c r="J27" s="537">
        <v>0</v>
      </c>
      <c r="K27" s="538">
        <v>0</v>
      </c>
      <c r="L27" s="535">
        <v>0</v>
      </c>
      <c r="M27" s="536">
        <v>0</v>
      </c>
      <c r="N27" s="471">
        <v>0.35585841984000005</v>
      </c>
      <c r="O27" s="473">
        <f t="shared" si="0"/>
        <v>3.3350669425920003</v>
      </c>
    </row>
    <row r="28" spans="2:15">
      <c r="B28" s="470">
        <f t="shared" si="1"/>
        <v>1960</v>
      </c>
      <c r="C28" s="533">
        <v>0</v>
      </c>
      <c r="D28" s="534">
        <v>0.16709220000000002</v>
      </c>
      <c r="E28" s="535">
        <v>0</v>
      </c>
      <c r="F28" s="535">
        <v>0.13213728000000005</v>
      </c>
      <c r="G28" s="535">
        <v>0.109013256</v>
      </c>
      <c r="H28" s="535">
        <v>1.6593984000000003E-2</v>
      </c>
      <c r="I28" s="536">
        <v>0</v>
      </c>
      <c r="J28" s="537">
        <v>0</v>
      </c>
      <c r="K28" s="538">
        <v>0</v>
      </c>
      <c r="L28" s="535">
        <v>0</v>
      </c>
      <c r="M28" s="536">
        <v>0</v>
      </c>
      <c r="N28" s="471">
        <v>0.42483672000000006</v>
      </c>
      <c r="O28" s="473">
        <f t="shared" si="0"/>
        <v>3.7599036625920004</v>
      </c>
    </row>
    <row r="29" spans="2:15">
      <c r="B29" s="470">
        <f t="shared" si="1"/>
        <v>1961</v>
      </c>
      <c r="C29" s="533">
        <v>0</v>
      </c>
      <c r="D29" s="534">
        <v>0.17379816696</v>
      </c>
      <c r="E29" s="535">
        <v>0</v>
      </c>
      <c r="F29" s="535">
        <v>0.13744038950400003</v>
      </c>
      <c r="G29" s="535">
        <v>0.11338832134080001</v>
      </c>
      <c r="H29" s="535">
        <v>1.72599558912E-2</v>
      </c>
      <c r="I29" s="536">
        <v>0</v>
      </c>
      <c r="J29" s="537">
        <v>0</v>
      </c>
      <c r="K29" s="538">
        <v>0</v>
      </c>
      <c r="L29" s="535">
        <v>0</v>
      </c>
      <c r="M29" s="536">
        <v>0</v>
      </c>
      <c r="N29" s="471">
        <v>0.44188683369600001</v>
      </c>
      <c r="O29" s="473">
        <f t="shared" si="0"/>
        <v>4.2017904962879999</v>
      </c>
    </row>
    <row r="30" spans="2:15">
      <c r="B30" s="470">
        <f t="shared" si="1"/>
        <v>1962</v>
      </c>
      <c r="C30" s="533">
        <v>0</v>
      </c>
      <c r="D30" s="534">
        <v>0.17568406944000003</v>
      </c>
      <c r="E30" s="535">
        <v>0</v>
      </c>
      <c r="F30" s="535">
        <v>0.13893176985600003</v>
      </c>
      <c r="G30" s="535">
        <v>0.11461871013120002</v>
      </c>
      <c r="H30" s="535">
        <v>1.7447245516800002E-2</v>
      </c>
      <c r="I30" s="536">
        <v>0</v>
      </c>
      <c r="J30" s="537">
        <v>0</v>
      </c>
      <c r="K30" s="538">
        <v>0</v>
      </c>
      <c r="L30" s="535">
        <v>0</v>
      </c>
      <c r="M30" s="536">
        <v>0</v>
      </c>
      <c r="N30" s="471">
        <v>0.44668179494400007</v>
      </c>
      <c r="O30" s="473">
        <f t="shared" si="0"/>
        <v>4.6484722912320002</v>
      </c>
    </row>
    <row r="31" spans="2:15">
      <c r="B31" s="470">
        <f t="shared" si="1"/>
        <v>1963</v>
      </c>
      <c r="C31" s="533">
        <v>0</v>
      </c>
      <c r="D31" s="534">
        <v>0.1793835252</v>
      </c>
      <c r="E31" s="535">
        <v>0</v>
      </c>
      <c r="F31" s="535">
        <v>0.14185731648</v>
      </c>
      <c r="G31" s="535">
        <v>0.11703228609600001</v>
      </c>
      <c r="H31" s="535">
        <v>1.7814639743999997E-2</v>
      </c>
      <c r="I31" s="536">
        <v>0</v>
      </c>
      <c r="J31" s="537">
        <v>0</v>
      </c>
      <c r="K31" s="538">
        <v>0</v>
      </c>
      <c r="L31" s="535">
        <v>0</v>
      </c>
      <c r="M31" s="536">
        <v>0</v>
      </c>
      <c r="N31" s="471">
        <v>0.45608776752000002</v>
      </c>
      <c r="O31" s="473">
        <f t="shared" si="0"/>
        <v>5.1045600587519999</v>
      </c>
    </row>
    <row r="32" spans="2:15">
      <c r="B32" s="470">
        <f t="shared" si="1"/>
        <v>1964</v>
      </c>
      <c r="C32" s="533">
        <v>0</v>
      </c>
      <c r="D32" s="534">
        <v>0.18305633807999999</v>
      </c>
      <c r="E32" s="535">
        <v>0</v>
      </c>
      <c r="F32" s="535">
        <v>0.14476179379200002</v>
      </c>
      <c r="G32" s="535">
        <v>0.1194284798784</v>
      </c>
      <c r="H32" s="535">
        <v>1.8179388057599999E-2</v>
      </c>
      <c r="I32" s="536">
        <v>0</v>
      </c>
      <c r="J32" s="537">
        <v>0</v>
      </c>
      <c r="K32" s="538">
        <v>0</v>
      </c>
      <c r="L32" s="535">
        <v>0</v>
      </c>
      <c r="M32" s="536">
        <v>0</v>
      </c>
      <c r="N32" s="471">
        <v>0.46542599980800003</v>
      </c>
      <c r="O32" s="473">
        <f t="shared" si="0"/>
        <v>5.5699860585599996</v>
      </c>
    </row>
    <row r="33" spans="2:15">
      <c r="B33" s="470">
        <f t="shared" si="1"/>
        <v>1965</v>
      </c>
      <c r="C33" s="533">
        <v>0</v>
      </c>
      <c r="D33" s="534">
        <v>0.18663727896000001</v>
      </c>
      <c r="E33" s="535">
        <v>0</v>
      </c>
      <c r="F33" s="535">
        <v>0.14759361830400003</v>
      </c>
      <c r="G33" s="535">
        <v>0.12176473510080002</v>
      </c>
      <c r="H33" s="535">
        <v>1.8535012531200001E-2</v>
      </c>
      <c r="I33" s="536">
        <v>0</v>
      </c>
      <c r="J33" s="537">
        <v>0</v>
      </c>
      <c r="K33" s="538">
        <v>0</v>
      </c>
      <c r="L33" s="535">
        <v>0</v>
      </c>
      <c r="M33" s="536">
        <v>0</v>
      </c>
      <c r="N33" s="471">
        <v>0.474530644896</v>
      </c>
      <c r="O33" s="473">
        <f t="shared" si="0"/>
        <v>6.0445167034559999</v>
      </c>
    </row>
    <row r="34" spans="2:15">
      <c r="B34" s="470">
        <f t="shared" si="1"/>
        <v>1966</v>
      </c>
      <c r="C34" s="533">
        <v>0</v>
      </c>
      <c r="D34" s="534">
        <v>0.19024463304000003</v>
      </c>
      <c r="E34" s="535">
        <v>0</v>
      </c>
      <c r="F34" s="535">
        <v>0.15044633049600004</v>
      </c>
      <c r="G34" s="535">
        <v>0.12411822265920001</v>
      </c>
      <c r="H34" s="535">
        <v>1.8893260108800002E-2</v>
      </c>
      <c r="I34" s="536">
        <v>0</v>
      </c>
      <c r="J34" s="537">
        <v>0</v>
      </c>
      <c r="K34" s="538">
        <v>0</v>
      </c>
      <c r="L34" s="535">
        <v>0</v>
      </c>
      <c r="M34" s="536">
        <v>0</v>
      </c>
      <c r="N34" s="471">
        <v>0.48370244630400006</v>
      </c>
      <c r="O34" s="473">
        <f t="shared" si="0"/>
        <v>6.52821914976</v>
      </c>
    </row>
    <row r="35" spans="2:15">
      <c r="B35" s="470">
        <f t="shared" si="1"/>
        <v>1967</v>
      </c>
      <c r="C35" s="533">
        <v>0</v>
      </c>
      <c r="D35" s="534">
        <v>0.19289695310424002</v>
      </c>
      <c r="E35" s="535">
        <v>0</v>
      </c>
      <c r="F35" s="535">
        <v>0.15254379739737603</v>
      </c>
      <c r="G35" s="535">
        <v>0.12584863285283521</v>
      </c>
      <c r="H35" s="535">
        <v>1.9156662928972803E-2</v>
      </c>
      <c r="I35" s="536">
        <v>0</v>
      </c>
      <c r="J35" s="537">
        <v>0</v>
      </c>
      <c r="K35" s="538">
        <v>0</v>
      </c>
      <c r="L35" s="535">
        <v>0</v>
      </c>
      <c r="M35" s="536">
        <v>0</v>
      </c>
      <c r="N35" s="471">
        <v>0.49044604628342403</v>
      </c>
      <c r="O35" s="473">
        <f t="shared" si="0"/>
        <v>7.0186651960434236</v>
      </c>
    </row>
    <row r="36" spans="2:15">
      <c r="B36" s="470">
        <f t="shared" si="1"/>
        <v>1968</v>
      </c>
      <c r="C36" s="533">
        <v>0</v>
      </c>
      <c r="D36" s="534">
        <v>0.19582940420482825</v>
      </c>
      <c r="E36" s="535">
        <v>0</v>
      </c>
      <c r="F36" s="535">
        <v>0.15486279321025501</v>
      </c>
      <c r="G36" s="535">
        <v>0.12776180439846038</v>
      </c>
      <c r="H36" s="535">
        <v>1.9447885658962254E-2</v>
      </c>
      <c r="I36" s="536">
        <v>0</v>
      </c>
      <c r="J36" s="537">
        <v>0</v>
      </c>
      <c r="K36" s="538">
        <v>0</v>
      </c>
      <c r="L36" s="535">
        <v>0</v>
      </c>
      <c r="M36" s="536">
        <v>0</v>
      </c>
      <c r="N36" s="471">
        <v>0.49790188747250597</v>
      </c>
      <c r="O36" s="473">
        <f t="shared" si="0"/>
        <v>7.5165670835159295</v>
      </c>
    </row>
    <row r="37" spans="2:15">
      <c r="B37" s="470">
        <f t="shared" si="1"/>
        <v>1969</v>
      </c>
      <c r="C37" s="533">
        <v>0</v>
      </c>
      <c r="D37" s="534">
        <v>0.19868872978448771</v>
      </c>
      <c r="E37" s="535">
        <v>0</v>
      </c>
      <c r="F37" s="535">
        <v>0.1571239610249742</v>
      </c>
      <c r="G37" s="535">
        <v>0.12962726784560372</v>
      </c>
      <c r="H37" s="535">
        <v>1.973184626825257E-2</v>
      </c>
      <c r="I37" s="536">
        <v>0</v>
      </c>
      <c r="J37" s="537">
        <v>0</v>
      </c>
      <c r="K37" s="538">
        <v>0</v>
      </c>
      <c r="L37" s="535">
        <v>0</v>
      </c>
      <c r="M37" s="536">
        <v>0</v>
      </c>
      <c r="N37" s="471">
        <v>0.50517180492331815</v>
      </c>
      <c r="O37" s="473">
        <f t="shared" si="0"/>
        <v>8.0217388884392484</v>
      </c>
    </row>
    <row r="38" spans="2:15">
      <c r="B38" s="470">
        <f t="shared" si="1"/>
        <v>1970</v>
      </c>
      <c r="C38" s="533">
        <v>0</v>
      </c>
      <c r="D38" s="534">
        <v>0.2014760545744041</v>
      </c>
      <c r="E38" s="535">
        <v>0</v>
      </c>
      <c r="F38" s="535">
        <v>0.15932819028412648</v>
      </c>
      <c r="G38" s="535">
        <v>0.13144575698440433</v>
      </c>
      <c r="H38" s="535">
        <v>2.000865645428565E-2</v>
      </c>
      <c r="I38" s="536">
        <v>0</v>
      </c>
      <c r="J38" s="537">
        <v>0</v>
      </c>
      <c r="K38" s="538">
        <v>0</v>
      </c>
      <c r="L38" s="535">
        <v>0</v>
      </c>
      <c r="M38" s="536">
        <v>0</v>
      </c>
      <c r="N38" s="471">
        <v>0.5122586582972205</v>
      </c>
      <c r="O38" s="473">
        <f t="shared" si="0"/>
        <v>8.5339975467364688</v>
      </c>
    </row>
    <row r="39" spans="2:15">
      <c r="B39" s="470">
        <f t="shared" si="1"/>
        <v>1971</v>
      </c>
      <c r="C39" s="533">
        <v>0</v>
      </c>
      <c r="D39" s="534">
        <v>0.20419248853544902</v>
      </c>
      <c r="E39" s="535">
        <v>0</v>
      </c>
      <c r="F39" s="535">
        <v>0.16147635874987235</v>
      </c>
      <c r="G39" s="535">
        <v>0.13321799596864467</v>
      </c>
      <c r="H39" s="535">
        <v>2.0278426447658385E-2</v>
      </c>
      <c r="I39" s="536">
        <v>0</v>
      </c>
      <c r="J39" s="537">
        <v>0</v>
      </c>
      <c r="K39" s="538">
        <v>0</v>
      </c>
      <c r="L39" s="535">
        <v>0</v>
      </c>
      <c r="M39" s="536">
        <v>0</v>
      </c>
      <c r="N39" s="471">
        <v>0.51916526970162447</v>
      </c>
      <c r="O39" s="473">
        <f t="shared" si="0"/>
        <v>9.0531628164380926</v>
      </c>
    </row>
    <row r="40" spans="2:15">
      <c r="B40" s="470">
        <f t="shared" si="1"/>
        <v>1972</v>
      </c>
      <c r="C40" s="533">
        <v>0</v>
      </c>
      <c r="D40" s="534">
        <v>0.20683912703730881</v>
      </c>
      <c r="E40" s="535">
        <v>0</v>
      </c>
      <c r="F40" s="535">
        <v>0.16356933264559595</v>
      </c>
      <c r="G40" s="535">
        <v>0.13494469943261664</v>
      </c>
      <c r="H40" s="535">
        <v>2.0541265029912045E-2</v>
      </c>
      <c r="I40" s="536">
        <v>0</v>
      </c>
      <c r="J40" s="537">
        <v>0</v>
      </c>
      <c r="K40" s="538">
        <v>0</v>
      </c>
      <c r="L40" s="535">
        <v>0</v>
      </c>
      <c r="M40" s="536">
        <v>0</v>
      </c>
      <c r="N40" s="471">
        <v>0.52589442414543341</v>
      </c>
      <c r="O40" s="473">
        <f t="shared" si="0"/>
        <v>9.5790572405835253</v>
      </c>
    </row>
    <row r="41" spans="2:15">
      <c r="B41" s="470">
        <f t="shared" si="1"/>
        <v>1973</v>
      </c>
      <c r="C41" s="533">
        <v>0</v>
      </c>
      <c r="D41" s="534">
        <v>0.20941705103554287</v>
      </c>
      <c r="E41" s="535">
        <v>0</v>
      </c>
      <c r="F41" s="535">
        <v>0.1656079667959236</v>
      </c>
      <c r="G41" s="535">
        <v>0.13662657260663694</v>
      </c>
      <c r="H41" s="535">
        <v>2.0797279551115981E-2</v>
      </c>
      <c r="I41" s="536">
        <v>0</v>
      </c>
      <c r="J41" s="537">
        <v>0</v>
      </c>
      <c r="K41" s="538">
        <v>0</v>
      </c>
      <c r="L41" s="535">
        <v>0</v>
      </c>
      <c r="M41" s="536">
        <v>0</v>
      </c>
      <c r="N41" s="471">
        <v>0.53244886998921936</v>
      </c>
      <c r="O41" s="473">
        <f t="shared" si="0"/>
        <v>10.111506110572744</v>
      </c>
    </row>
    <row r="42" spans="2:15">
      <c r="B42" s="470">
        <f t="shared" si="1"/>
        <v>1974</v>
      </c>
      <c r="C42" s="533">
        <v>0</v>
      </c>
      <c r="D42" s="534">
        <v>0.21192732724659541</v>
      </c>
      <c r="E42" s="535">
        <v>0</v>
      </c>
      <c r="F42" s="535">
        <v>0.16759310476512373</v>
      </c>
      <c r="G42" s="535">
        <v>0.13826431143122708</v>
      </c>
      <c r="H42" s="535">
        <v>2.1046575947248097E-2</v>
      </c>
      <c r="I42" s="536">
        <v>0</v>
      </c>
      <c r="J42" s="537">
        <v>0</v>
      </c>
      <c r="K42" s="538">
        <v>0</v>
      </c>
      <c r="L42" s="535">
        <v>0</v>
      </c>
      <c r="M42" s="536">
        <v>0</v>
      </c>
      <c r="N42" s="471">
        <v>0.53883131939019435</v>
      </c>
      <c r="O42" s="473">
        <f t="shared" si="0"/>
        <v>10.650337429962939</v>
      </c>
    </row>
    <row r="43" spans="2:15">
      <c r="B43" s="470">
        <f t="shared" si="1"/>
        <v>1975</v>
      </c>
      <c r="C43" s="533">
        <v>0</v>
      </c>
      <c r="D43" s="534">
        <v>0.21437100832078193</v>
      </c>
      <c r="E43" s="535">
        <v>0</v>
      </c>
      <c r="F43" s="535">
        <v>0.16952557899390575</v>
      </c>
      <c r="G43" s="535">
        <v>0.13985860266997222</v>
      </c>
      <c r="H43" s="535">
        <v>2.1289258757374207E-2</v>
      </c>
      <c r="I43" s="536">
        <v>0</v>
      </c>
      <c r="J43" s="537">
        <v>0</v>
      </c>
      <c r="K43" s="538">
        <v>0</v>
      </c>
      <c r="L43" s="535">
        <v>0</v>
      </c>
      <c r="M43" s="536">
        <v>0</v>
      </c>
      <c r="N43" s="471">
        <v>0.54504444874203406</v>
      </c>
      <c r="O43" s="473">
        <f t="shared" si="0"/>
        <v>11.195381878704973</v>
      </c>
    </row>
    <row r="44" spans="2:15">
      <c r="B44" s="470">
        <f t="shared" si="1"/>
        <v>1976</v>
      </c>
      <c r="C44" s="533">
        <v>0</v>
      </c>
      <c r="D44" s="534">
        <v>0.21674913301327497</v>
      </c>
      <c r="E44" s="535">
        <v>0</v>
      </c>
      <c r="F44" s="535">
        <v>0.1714062109346359</v>
      </c>
      <c r="G44" s="535">
        <v>0.14141012402107458</v>
      </c>
      <c r="H44" s="535">
        <v>2.1525431140628687E-2</v>
      </c>
      <c r="I44" s="536">
        <v>0</v>
      </c>
      <c r="J44" s="537">
        <v>0</v>
      </c>
      <c r="K44" s="538">
        <v>0</v>
      </c>
      <c r="L44" s="535">
        <v>0</v>
      </c>
      <c r="M44" s="536">
        <v>0</v>
      </c>
      <c r="N44" s="471">
        <v>0.55109089910961406</v>
      </c>
      <c r="O44" s="473">
        <f t="shared" si="0"/>
        <v>11.746472777814587</v>
      </c>
    </row>
    <row r="45" spans="2:15">
      <c r="B45" s="470">
        <f t="shared" si="1"/>
        <v>1977</v>
      </c>
      <c r="C45" s="533">
        <v>0</v>
      </c>
      <c r="D45" s="534">
        <v>0.21906272635310967</v>
      </c>
      <c r="E45" s="535">
        <v>0</v>
      </c>
      <c r="F45" s="535">
        <v>0.17323581118498788</v>
      </c>
      <c r="G45" s="535">
        <v>0.14291954422761499</v>
      </c>
      <c r="H45" s="535">
        <v>2.1755194892998476E-2</v>
      </c>
      <c r="I45" s="536">
        <v>0</v>
      </c>
      <c r="J45" s="537">
        <v>0</v>
      </c>
      <c r="K45" s="538">
        <v>0</v>
      </c>
      <c r="L45" s="535">
        <v>0</v>
      </c>
      <c r="M45" s="536">
        <v>0</v>
      </c>
      <c r="N45" s="471">
        <v>0.55697327665871099</v>
      </c>
      <c r="O45" s="473">
        <f t="shared" si="0"/>
        <v>12.303446054473298</v>
      </c>
    </row>
    <row r="46" spans="2:15">
      <c r="B46" s="470">
        <f t="shared" si="1"/>
        <v>1978</v>
      </c>
      <c r="C46" s="533">
        <v>0</v>
      </c>
      <c r="D46" s="534">
        <v>0.22131279981023308</v>
      </c>
      <c r="E46" s="535">
        <v>0</v>
      </c>
      <c r="F46" s="535">
        <v>0.1750151796200464</v>
      </c>
      <c r="G46" s="535">
        <v>0.14438752318653827</v>
      </c>
      <c r="H46" s="535">
        <v>2.1978650463912799E-2</v>
      </c>
      <c r="I46" s="536">
        <v>0</v>
      </c>
      <c r="J46" s="537">
        <v>0</v>
      </c>
      <c r="K46" s="538">
        <v>0</v>
      </c>
      <c r="L46" s="535">
        <v>0</v>
      </c>
      <c r="M46" s="536">
        <v>0</v>
      </c>
      <c r="N46" s="471">
        <v>0.56269415308073056</v>
      </c>
      <c r="O46" s="473">
        <f t="shared" si="0"/>
        <v>12.866140207554029</v>
      </c>
    </row>
    <row r="47" spans="2:15">
      <c r="B47" s="470">
        <f t="shared" si="1"/>
        <v>1979</v>
      </c>
      <c r="C47" s="533">
        <v>0</v>
      </c>
      <c r="D47" s="534">
        <v>0.22350035146061781</v>
      </c>
      <c r="E47" s="535">
        <v>0</v>
      </c>
      <c r="F47" s="535">
        <v>0.17674510552287936</v>
      </c>
      <c r="G47" s="535">
        <v>0.14581471205637547</v>
      </c>
      <c r="H47" s="535">
        <v>2.2195896972640662E-2</v>
      </c>
      <c r="I47" s="536">
        <v>0</v>
      </c>
      <c r="J47" s="537">
        <v>0</v>
      </c>
      <c r="K47" s="538">
        <v>0</v>
      </c>
      <c r="L47" s="535">
        <v>0</v>
      </c>
      <c r="M47" s="536">
        <v>0</v>
      </c>
      <c r="N47" s="471">
        <v>0.56825606601251333</v>
      </c>
      <c r="O47" s="473">
        <f t="shared" si="0"/>
        <v>13.434396273566541</v>
      </c>
    </row>
    <row r="48" spans="2:15">
      <c r="B48" s="470">
        <f t="shared" si="1"/>
        <v>1980</v>
      </c>
      <c r="C48" s="533">
        <v>0</v>
      </c>
      <c r="D48" s="534">
        <v>0.22564991988000005</v>
      </c>
      <c r="E48" s="535">
        <v>0</v>
      </c>
      <c r="F48" s="535">
        <v>0.17844499411200002</v>
      </c>
      <c r="G48" s="535">
        <v>0.14721712014240002</v>
      </c>
      <c r="H48" s="535">
        <v>2.2409371353600004E-2</v>
      </c>
      <c r="I48" s="536">
        <v>0</v>
      </c>
      <c r="J48" s="537">
        <v>0</v>
      </c>
      <c r="K48" s="538">
        <v>0</v>
      </c>
      <c r="L48" s="535">
        <v>0</v>
      </c>
      <c r="M48" s="536">
        <v>0</v>
      </c>
      <c r="N48" s="471">
        <v>0.57372140548799999</v>
      </c>
      <c r="O48" s="473">
        <f t="shared" si="0"/>
        <v>14.008117679054541</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14.008117679054541</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14.008117679054541</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14.008117679054541</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14.008117679054541</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14.008117679054541</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14.008117679054541</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14.008117679054541</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14.008117679054541</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14.008117679054541</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14.008117679054541</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14.008117679054541</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14.008117679054541</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14.008117679054541</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14.008117679054541</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14.008117679054541</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14.008117679054541</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14.008117679054541</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14.008117679054541</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14.008117679054541</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14.008117679054541</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14.008117679054541</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14.008117679054541</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14.008117679054541</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14.008117679054541</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14.008117679054541</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14.008117679054541</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14.008117679054541</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14.008117679054541</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14.008117679054541</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14.008117679054541</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14.008117679054541</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14.008117679054541</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14.008117679054541</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14.008117679054541</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14.008117679054541</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14.008117679054541</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14.008117679054541</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14.008117679054541</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14.008117679054541</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14.008117679054541</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14.008117679054541</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14.008117679054541</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14.008117679054541</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14.008117679054541</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14.008117679054541</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14.008117679054541</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14.008117679054541</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14.008117679054541</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14.008117679054541</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14.008117679054541</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55" t="s">
        <v>52</v>
      </c>
      <c r="C2" s="855"/>
      <c r="D2" s="855"/>
      <c r="E2" s="855"/>
      <c r="F2" s="855"/>
      <c r="G2" s="855"/>
      <c r="H2" s="855"/>
    </row>
    <row r="3" spans="1:35" ht="13.5" thickBot="1">
      <c r="B3" s="855"/>
      <c r="C3" s="855"/>
      <c r="D3" s="855"/>
      <c r="E3" s="855"/>
      <c r="F3" s="855"/>
      <c r="G3" s="855"/>
      <c r="H3" s="855"/>
    </row>
    <row r="4" spans="1:35" ht="13.5" thickBot="1">
      <c r="P4" s="859" t="s">
        <v>242</v>
      </c>
      <c r="Q4" s="860"/>
      <c r="R4" s="861" t="s">
        <v>243</v>
      </c>
      <c r="S4" s="862"/>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56" t="s">
        <v>47</v>
      </c>
      <c r="E5" s="857"/>
      <c r="F5" s="857"/>
      <c r="G5" s="858"/>
      <c r="H5" s="857" t="s">
        <v>57</v>
      </c>
      <c r="I5" s="857"/>
      <c r="J5" s="857"/>
      <c r="K5" s="858"/>
      <c r="L5" s="135"/>
      <c r="M5" s="135"/>
      <c r="N5" s="135"/>
      <c r="O5" s="163"/>
      <c r="P5" s="207" t="s">
        <v>116</v>
      </c>
      <c r="Q5" s="208" t="s">
        <v>113</v>
      </c>
      <c r="R5" s="207" t="s">
        <v>116</v>
      </c>
      <c r="S5" s="208" t="s">
        <v>113</v>
      </c>
      <c r="V5" s="305" t="s">
        <v>118</v>
      </c>
      <c r="W5" s="306">
        <v>3</v>
      </c>
      <c r="AF5" s="846" t="s">
        <v>126</v>
      </c>
      <c r="AG5" s="846" t="s">
        <v>129</v>
      </c>
      <c r="AH5" s="846" t="s">
        <v>154</v>
      </c>
      <c r="AI5"/>
    </row>
    <row r="6" spans="1:35" ht="13.5" thickBot="1">
      <c r="B6" s="166"/>
      <c r="C6" s="152"/>
      <c r="D6" s="851" t="s">
        <v>45</v>
      </c>
      <c r="E6" s="851"/>
      <c r="F6" s="851" t="s">
        <v>46</v>
      </c>
      <c r="G6" s="851"/>
      <c r="H6" s="851" t="s">
        <v>45</v>
      </c>
      <c r="I6" s="851"/>
      <c r="J6" s="851" t="s">
        <v>99</v>
      </c>
      <c r="K6" s="851"/>
      <c r="L6" s="135"/>
      <c r="M6" s="135"/>
      <c r="N6" s="135"/>
      <c r="O6" s="203" t="s">
        <v>6</v>
      </c>
      <c r="P6" s="162">
        <v>0.38</v>
      </c>
      <c r="Q6" s="164" t="s">
        <v>234</v>
      </c>
      <c r="R6" s="162">
        <v>0.15</v>
      </c>
      <c r="S6" s="164" t="s">
        <v>244</v>
      </c>
      <c r="W6" s="852" t="s">
        <v>125</v>
      </c>
      <c r="X6" s="854"/>
      <c r="Y6" s="854"/>
      <c r="Z6" s="854"/>
      <c r="AA6" s="854"/>
      <c r="AB6" s="854"/>
      <c r="AC6" s="854"/>
      <c r="AD6" s="854"/>
      <c r="AE6" s="854"/>
      <c r="AF6" s="847"/>
      <c r="AG6" s="847"/>
      <c r="AH6" s="847"/>
      <c r="AI6"/>
    </row>
    <row r="7" spans="1:35" ht="26.25" thickBot="1">
      <c r="B7" s="852" t="s">
        <v>133</v>
      </c>
      <c r="C7" s="853"/>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48"/>
      <c r="AG7" s="848"/>
      <c r="AH7" s="848"/>
      <c r="AI7"/>
    </row>
    <row r="8" spans="1:35" ht="25.5" customHeight="1">
      <c r="B8" s="849"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50"/>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72" t="s">
        <v>264</v>
      </c>
      <c r="P13" s="873"/>
      <c r="Q13" s="873"/>
      <c r="R13" s="873"/>
      <c r="S13" s="874"/>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65" t="s">
        <v>70</v>
      </c>
      <c r="C26" s="865"/>
      <c r="D26" s="865"/>
      <c r="E26" s="865"/>
      <c r="F26" s="865"/>
      <c r="G26" s="865"/>
      <c r="H26" s="865"/>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66"/>
      <c r="C27" s="866"/>
      <c r="D27" s="866"/>
      <c r="E27" s="866"/>
      <c r="F27" s="866"/>
      <c r="G27" s="866"/>
      <c r="H27" s="866"/>
      <c r="O27" s="84"/>
      <c r="P27" s="402"/>
      <c r="Q27" s="84"/>
      <c r="R27" s="84"/>
      <c r="S27" s="84"/>
      <c r="U27" s="171"/>
      <c r="V27" s="173"/>
    </row>
    <row r="28" spans="1:35">
      <c r="B28" s="866"/>
      <c r="C28" s="866"/>
      <c r="D28" s="866"/>
      <c r="E28" s="866"/>
      <c r="F28" s="866"/>
      <c r="G28" s="866"/>
      <c r="H28" s="866"/>
      <c r="O28" s="84"/>
      <c r="P28" s="402"/>
      <c r="Q28" s="84"/>
      <c r="R28" s="84"/>
      <c r="S28" s="84"/>
      <c r="V28" s="173"/>
    </row>
    <row r="29" spans="1:35">
      <c r="B29" s="866"/>
      <c r="C29" s="866"/>
      <c r="D29" s="866"/>
      <c r="E29" s="866"/>
      <c r="F29" s="866"/>
      <c r="G29" s="866"/>
      <c r="H29" s="866"/>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66"/>
      <c r="C30" s="866"/>
      <c r="D30" s="866"/>
      <c r="E30" s="866"/>
      <c r="F30" s="866"/>
      <c r="G30" s="866"/>
      <c r="H30" s="866"/>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67" t="s">
        <v>75</v>
      </c>
      <c r="D38" s="858"/>
      <c r="O38" s="394"/>
      <c r="P38" s="395"/>
      <c r="Q38" s="396"/>
      <c r="R38" s="84"/>
    </row>
    <row r="39" spans="2:18">
      <c r="B39" s="142">
        <v>35</v>
      </c>
      <c r="C39" s="870">
        <f>LN(2)/B39</f>
        <v>1.980420515885558E-2</v>
      </c>
      <c r="D39" s="871"/>
    </row>
    <row r="40" spans="2:18" ht="27">
      <c r="B40" s="364" t="s">
        <v>76</v>
      </c>
      <c r="C40" s="868" t="s">
        <v>77</v>
      </c>
      <c r="D40" s="869"/>
    </row>
    <row r="41" spans="2:18" ht="13.5" thickBot="1">
      <c r="B41" s="143">
        <v>0.05</v>
      </c>
      <c r="C41" s="863">
        <f>LN(2)/B41</f>
        <v>13.862943611198904</v>
      </c>
      <c r="D41" s="864"/>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13.983317870940001</v>
      </c>
      <c r="D19" s="416">
        <f>Dry_Matter_Content!C6</f>
        <v>0.59</v>
      </c>
      <c r="E19" s="283">
        <f>MCF!R18</f>
        <v>0.8</v>
      </c>
      <c r="F19" s="130">
        <f>C19*D19*$K$6*DOCF*E19</f>
        <v>1.2540239466658993</v>
      </c>
      <c r="G19" s="65">
        <f t="shared" ref="G19:G50" si="0">F19*$K$12</f>
        <v>1.2540239466658993</v>
      </c>
      <c r="H19" s="65">
        <f t="shared" ref="H19:H50" si="1">F19*(1-$K$12)</f>
        <v>0</v>
      </c>
      <c r="I19" s="65">
        <f t="shared" ref="I19:I50" si="2">G19+I18*$K$10</f>
        <v>1.2540239466658993</v>
      </c>
      <c r="J19" s="65">
        <f t="shared" ref="J19:J50" si="3">I18*(1-$K$10)+H19</f>
        <v>0</v>
      </c>
      <c r="K19" s="66">
        <f>J19*CH4_fraction*conv</f>
        <v>0</v>
      </c>
      <c r="O19" s="95">
        <f>Amnt_Deposited!B14</f>
        <v>2000</v>
      </c>
      <c r="P19" s="98">
        <f>Amnt_Deposited!C14</f>
        <v>13.983317870940001</v>
      </c>
      <c r="Q19" s="283">
        <f>MCF!R18</f>
        <v>0.8</v>
      </c>
      <c r="R19" s="130">
        <f t="shared" ref="R19:R50" si="4">P19*$W$6*DOCF*Q19</f>
        <v>0.83899907225640014</v>
      </c>
      <c r="S19" s="65">
        <f>R19*$W$12</f>
        <v>0.83899907225640014</v>
      </c>
      <c r="T19" s="65">
        <f>R19*(1-$W$12)</f>
        <v>0</v>
      </c>
      <c r="U19" s="65">
        <f>S19+U18*$W$10</f>
        <v>0.83899907225640014</v>
      </c>
      <c r="V19" s="65">
        <f>U18*(1-$W$10)+T19</f>
        <v>0</v>
      </c>
      <c r="W19" s="66">
        <f>V19*CH4_fraction*conv</f>
        <v>0</v>
      </c>
    </row>
    <row r="20" spans="2:23">
      <c r="B20" s="96">
        <f>Amnt_Deposited!B15</f>
        <v>2001</v>
      </c>
      <c r="C20" s="99">
        <f>Amnt_Deposited!C15</f>
        <v>14.26329474768</v>
      </c>
      <c r="D20" s="418">
        <f>Dry_Matter_Content!C7</f>
        <v>0.59</v>
      </c>
      <c r="E20" s="284">
        <f>MCF!R19</f>
        <v>0.8</v>
      </c>
      <c r="F20" s="67">
        <f t="shared" ref="F20:F50" si="5">C20*D20*$K$6*DOCF*E20</f>
        <v>1.2791322729719425</v>
      </c>
      <c r="G20" s="67">
        <f t="shared" si="0"/>
        <v>1.2791322729719425</v>
      </c>
      <c r="H20" s="67">
        <f t="shared" si="1"/>
        <v>0</v>
      </c>
      <c r="I20" s="67">
        <f t="shared" si="2"/>
        <v>2.1197296626308222</v>
      </c>
      <c r="J20" s="67">
        <f t="shared" si="3"/>
        <v>0.41342655700701958</v>
      </c>
      <c r="K20" s="100">
        <f>J20*CH4_fraction*conv</f>
        <v>0.27561770467134639</v>
      </c>
      <c r="M20" s="393"/>
      <c r="O20" s="96">
        <f>Amnt_Deposited!B15</f>
        <v>2001</v>
      </c>
      <c r="P20" s="99">
        <f>Amnt_Deposited!C15</f>
        <v>14.26329474768</v>
      </c>
      <c r="Q20" s="284">
        <f>MCF!R19</f>
        <v>0.8</v>
      </c>
      <c r="R20" s="67">
        <f t="shared" si="4"/>
        <v>0.85579768486079999</v>
      </c>
      <c r="S20" s="67">
        <f>R20*$W$12</f>
        <v>0.85579768486079999</v>
      </c>
      <c r="T20" s="67">
        <f>R20*(1-$W$12)</f>
        <v>0</v>
      </c>
      <c r="U20" s="67">
        <f>S20+U19*$W$10</f>
        <v>1.4181955815995688</v>
      </c>
      <c r="V20" s="67">
        <f>U19*(1-$W$10)+T20</f>
        <v>0.2766011755176313</v>
      </c>
      <c r="W20" s="100">
        <f>V20*CH4_fraction*conv</f>
        <v>0.18440078367842086</v>
      </c>
    </row>
    <row r="21" spans="2:23">
      <c r="B21" s="96">
        <f>Amnt_Deposited!B16</f>
        <v>2002</v>
      </c>
      <c r="C21" s="99">
        <f>Amnt_Deposited!C16</f>
        <v>14.588616026160002</v>
      </c>
      <c r="D21" s="418">
        <f>Dry_Matter_Content!C8</f>
        <v>0.59</v>
      </c>
      <c r="E21" s="284">
        <f>MCF!R20</f>
        <v>0.8</v>
      </c>
      <c r="F21" s="67">
        <f t="shared" si="5"/>
        <v>1.308307085226029</v>
      </c>
      <c r="G21" s="67">
        <f t="shared" si="0"/>
        <v>1.308307085226029</v>
      </c>
      <c r="H21" s="67">
        <f t="shared" si="1"/>
        <v>0</v>
      </c>
      <c r="I21" s="67">
        <f t="shared" si="2"/>
        <v>2.7292043702638322</v>
      </c>
      <c r="J21" s="67">
        <f t="shared" si="3"/>
        <v>0.69883237759301919</v>
      </c>
      <c r="K21" s="100">
        <f t="shared" ref="K21:K84" si="6">J21*CH4_fraction*conv</f>
        <v>0.46588825172867943</v>
      </c>
      <c r="O21" s="96">
        <f>Amnt_Deposited!B16</f>
        <v>2002</v>
      </c>
      <c r="P21" s="99">
        <f>Amnt_Deposited!C16</f>
        <v>14.588616026160002</v>
      </c>
      <c r="Q21" s="284">
        <f>MCF!R20</f>
        <v>0.8</v>
      </c>
      <c r="R21" s="67">
        <f t="shared" si="4"/>
        <v>0.87531696156960015</v>
      </c>
      <c r="S21" s="67">
        <f t="shared" ref="S21:S84" si="7">R21*$W$12</f>
        <v>0.87531696156960015</v>
      </c>
      <c r="T21" s="67">
        <f t="shared" ref="T21:T84" si="8">R21*(1-$W$12)</f>
        <v>0</v>
      </c>
      <c r="U21" s="67">
        <f t="shared" ref="U21:U84" si="9">S21+U20*$W$10</f>
        <v>1.8259618891149634</v>
      </c>
      <c r="V21" s="67">
        <f t="shared" ref="V21:V84" si="10">U20*(1-$W$10)+T21</f>
        <v>0.46755065405420554</v>
      </c>
      <c r="W21" s="100">
        <f t="shared" ref="W21:W84" si="11">V21*CH4_fraction*conv</f>
        <v>0.31170043603613701</v>
      </c>
    </row>
    <row r="22" spans="2:23">
      <c r="B22" s="96">
        <f>Amnt_Deposited!B17</f>
        <v>2003</v>
      </c>
      <c r="C22" s="99">
        <f>Amnt_Deposited!C17</f>
        <v>15.055923470939998</v>
      </c>
      <c r="D22" s="418">
        <f>Dry_Matter_Content!C9</f>
        <v>0.59</v>
      </c>
      <c r="E22" s="284">
        <f>MCF!R21</f>
        <v>0.8</v>
      </c>
      <c r="F22" s="67">
        <f t="shared" si="5"/>
        <v>1.3502152168738992</v>
      </c>
      <c r="G22" s="67">
        <f t="shared" si="0"/>
        <v>1.3502152168738992</v>
      </c>
      <c r="H22" s="67">
        <f t="shared" si="1"/>
        <v>0</v>
      </c>
      <c r="I22" s="67">
        <f t="shared" si="2"/>
        <v>3.1796556159898195</v>
      </c>
      <c r="J22" s="67">
        <f t="shared" si="3"/>
        <v>0.89976397114791218</v>
      </c>
      <c r="K22" s="100">
        <f t="shared" si="6"/>
        <v>0.59984264743194138</v>
      </c>
      <c r="N22" s="258"/>
      <c r="O22" s="96">
        <f>Amnt_Deposited!B17</f>
        <v>2003</v>
      </c>
      <c r="P22" s="99">
        <f>Amnt_Deposited!C17</f>
        <v>15.055923470939998</v>
      </c>
      <c r="Q22" s="284">
        <f>MCF!R21</f>
        <v>0.8</v>
      </c>
      <c r="R22" s="67">
        <f t="shared" si="4"/>
        <v>0.90335540825639993</v>
      </c>
      <c r="S22" s="67">
        <f t="shared" si="7"/>
        <v>0.90335540825639993</v>
      </c>
      <c r="T22" s="67">
        <f t="shared" si="8"/>
        <v>0</v>
      </c>
      <c r="U22" s="67">
        <f t="shared" si="9"/>
        <v>2.1273342658272654</v>
      </c>
      <c r="V22" s="67">
        <f t="shared" si="10"/>
        <v>0.60198303154409816</v>
      </c>
      <c r="W22" s="100">
        <f t="shared" si="11"/>
        <v>0.40132202102939873</v>
      </c>
    </row>
    <row r="23" spans="2:23">
      <c r="B23" s="96">
        <f>Amnt_Deposited!B18</f>
        <v>2004</v>
      </c>
      <c r="C23" s="99">
        <f>Amnt_Deposited!C18</f>
        <v>15.230919074579999</v>
      </c>
      <c r="D23" s="418">
        <f>Dry_Matter_Content!C10</f>
        <v>0.59</v>
      </c>
      <c r="E23" s="284">
        <f>MCF!R22</f>
        <v>0.8</v>
      </c>
      <c r="F23" s="67">
        <f t="shared" si="5"/>
        <v>1.3659088226083345</v>
      </c>
      <c r="G23" s="67">
        <f t="shared" si="0"/>
        <v>1.3659088226083345</v>
      </c>
      <c r="H23" s="67">
        <f t="shared" si="1"/>
        <v>0</v>
      </c>
      <c r="I23" s="67">
        <f t="shared" si="2"/>
        <v>3.4972957214961093</v>
      </c>
      <c r="J23" s="67">
        <f t="shared" si="3"/>
        <v>1.0482687171020446</v>
      </c>
      <c r="K23" s="100">
        <f t="shared" si="6"/>
        <v>0.69884581140136304</v>
      </c>
      <c r="N23" s="258"/>
      <c r="O23" s="96">
        <f>Amnt_Deposited!B18</f>
        <v>2004</v>
      </c>
      <c r="P23" s="99">
        <f>Amnt_Deposited!C18</f>
        <v>15.230919074579999</v>
      </c>
      <c r="Q23" s="284">
        <f>MCF!R22</f>
        <v>0.8</v>
      </c>
      <c r="R23" s="67">
        <f t="shared" si="4"/>
        <v>0.91385514447479999</v>
      </c>
      <c r="S23" s="67">
        <f t="shared" si="7"/>
        <v>0.91385514447479999</v>
      </c>
      <c r="T23" s="67">
        <f t="shared" si="8"/>
        <v>0</v>
      </c>
      <c r="U23" s="67">
        <f t="shared" si="9"/>
        <v>2.3398499474773256</v>
      </c>
      <c r="V23" s="67">
        <f t="shared" si="10"/>
        <v>0.7013394628247398</v>
      </c>
      <c r="W23" s="100">
        <f t="shared" si="11"/>
        <v>0.46755964188315985</v>
      </c>
    </row>
    <row r="24" spans="2:23">
      <c r="B24" s="96">
        <f>Amnt_Deposited!B19</f>
        <v>2005</v>
      </c>
      <c r="C24" s="99">
        <f>Amnt_Deposited!C19</f>
        <v>15.654303320039999</v>
      </c>
      <c r="D24" s="418">
        <f>Dry_Matter_Content!C11</f>
        <v>0.59</v>
      </c>
      <c r="E24" s="284">
        <f>MCF!R23</f>
        <v>0.8</v>
      </c>
      <c r="F24" s="67">
        <f t="shared" si="5"/>
        <v>1.403877921741187</v>
      </c>
      <c r="G24" s="67">
        <f t="shared" si="0"/>
        <v>1.403877921741187</v>
      </c>
      <c r="H24" s="67">
        <f t="shared" si="1"/>
        <v>0</v>
      </c>
      <c r="I24" s="67">
        <f t="shared" si="2"/>
        <v>3.7481853507747034</v>
      </c>
      <c r="J24" s="67">
        <f t="shared" si="3"/>
        <v>1.1529882924625929</v>
      </c>
      <c r="K24" s="100">
        <f t="shared" si="6"/>
        <v>0.76865886164172859</v>
      </c>
      <c r="N24" s="258"/>
      <c r="O24" s="96">
        <f>Amnt_Deposited!B19</f>
        <v>2005</v>
      </c>
      <c r="P24" s="99">
        <f>Amnt_Deposited!C19</f>
        <v>15.654303320039999</v>
      </c>
      <c r="Q24" s="284">
        <f>MCF!R23</f>
        <v>0.8</v>
      </c>
      <c r="R24" s="67">
        <f t="shared" si="4"/>
        <v>0.93925819920239995</v>
      </c>
      <c r="S24" s="67">
        <f t="shared" si="7"/>
        <v>0.93925819920239995</v>
      </c>
      <c r="T24" s="67">
        <f t="shared" si="8"/>
        <v>0</v>
      </c>
      <c r="U24" s="67">
        <f t="shared" si="9"/>
        <v>2.5077065237118892</v>
      </c>
      <c r="V24" s="67">
        <f t="shared" si="10"/>
        <v>0.77140162296783643</v>
      </c>
      <c r="W24" s="100">
        <f t="shared" si="11"/>
        <v>0.51426774864522429</v>
      </c>
    </row>
    <row r="25" spans="2:23">
      <c r="B25" s="96">
        <f>Amnt_Deposited!B20</f>
        <v>2006</v>
      </c>
      <c r="C25" s="99">
        <f>Amnt_Deposited!C20</f>
        <v>15.834849657660001</v>
      </c>
      <c r="D25" s="418">
        <f>Dry_Matter_Content!C12</f>
        <v>0.59</v>
      </c>
      <c r="E25" s="284">
        <f>MCF!R24</f>
        <v>0.8</v>
      </c>
      <c r="F25" s="67">
        <f t="shared" si="5"/>
        <v>1.4200693172989491</v>
      </c>
      <c r="G25" s="67">
        <f t="shared" si="0"/>
        <v>1.4200693172989491</v>
      </c>
      <c r="H25" s="67">
        <f t="shared" si="1"/>
        <v>0</v>
      </c>
      <c r="I25" s="67">
        <f t="shared" si="2"/>
        <v>3.9325530941803573</v>
      </c>
      <c r="J25" s="67">
        <f t="shared" si="3"/>
        <v>1.2357015738932953</v>
      </c>
      <c r="K25" s="100">
        <f t="shared" si="6"/>
        <v>0.82380104926219677</v>
      </c>
      <c r="N25" s="258"/>
      <c r="O25" s="96">
        <f>Amnt_Deposited!B20</f>
        <v>2006</v>
      </c>
      <c r="P25" s="99">
        <f>Amnt_Deposited!C20</f>
        <v>15.834849657660001</v>
      </c>
      <c r="Q25" s="284">
        <f>MCF!R24</f>
        <v>0.8</v>
      </c>
      <c r="R25" s="67">
        <f t="shared" si="4"/>
        <v>0.95009097945959997</v>
      </c>
      <c r="S25" s="67">
        <f t="shared" si="7"/>
        <v>0.95009097945959997</v>
      </c>
      <c r="T25" s="67">
        <f t="shared" si="8"/>
        <v>0</v>
      </c>
      <c r="U25" s="67">
        <f t="shared" si="9"/>
        <v>2.6310569318780264</v>
      </c>
      <c r="V25" s="67">
        <f t="shared" si="10"/>
        <v>0.82674057129346257</v>
      </c>
      <c r="W25" s="100">
        <f t="shared" si="11"/>
        <v>0.55116038086230834</v>
      </c>
    </row>
    <row r="26" spans="2:23">
      <c r="B26" s="96">
        <f>Amnt_Deposited!B21</f>
        <v>2007</v>
      </c>
      <c r="C26" s="99">
        <f>Amnt_Deposited!C21</f>
        <v>16.010649715500001</v>
      </c>
      <c r="D26" s="418">
        <f>Dry_Matter_Content!C13</f>
        <v>0.59</v>
      </c>
      <c r="E26" s="284">
        <f>MCF!R25</f>
        <v>0.8</v>
      </c>
      <c r="F26" s="67">
        <f t="shared" si="5"/>
        <v>1.4358350664860402</v>
      </c>
      <c r="G26" s="67">
        <f t="shared" si="0"/>
        <v>1.4358350664860402</v>
      </c>
      <c r="H26" s="67">
        <f t="shared" si="1"/>
        <v>0</v>
      </c>
      <c r="I26" s="67">
        <f t="shared" si="2"/>
        <v>4.0719042376146133</v>
      </c>
      <c r="J26" s="67">
        <f t="shared" si="3"/>
        <v>1.2964839230517844</v>
      </c>
      <c r="K26" s="100">
        <f t="shared" si="6"/>
        <v>0.86432261536785626</v>
      </c>
      <c r="N26" s="258"/>
      <c r="O26" s="96">
        <f>Amnt_Deposited!B21</f>
        <v>2007</v>
      </c>
      <c r="P26" s="99">
        <f>Amnt_Deposited!C21</f>
        <v>16.010649715500001</v>
      </c>
      <c r="Q26" s="284">
        <f>MCF!R25</f>
        <v>0.8</v>
      </c>
      <c r="R26" s="67">
        <f t="shared" si="4"/>
        <v>0.96063898293000016</v>
      </c>
      <c r="S26" s="67">
        <f t="shared" si="7"/>
        <v>0.96063898293000016</v>
      </c>
      <c r="T26" s="67">
        <f t="shared" si="8"/>
        <v>0</v>
      </c>
      <c r="U26" s="67">
        <f t="shared" si="9"/>
        <v>2.7242891866288668</v>
      </c>
      <c r="V26" s="67">
        <f t="shared" si="10"/>
        <v>0.86740672817915976</v>
      </c>
      <c r="W26" s="100">
        <f t="shared" si="11"/>
        <v>0.5782711521194398</v>
      </c>
    </row>
    <row r="27" spans="2:23">
      <c r="B27" s="96">
        <f>Amnt_Deposited!B22</f>
        <v>2008</v>
      </c>
      <c r="C27" s="99">
        <f>Amnt_Deposited!C22</f>
        <v>16.179960509459999</v>
      </c>
      <c r="D27" s="418">
        <f>Dry_Matter_Content!C14</f>
        <v>0.59</v>
      </c>
      <c r="E27" s="284">
        <f>MCF!R26</f>
        <v>0.8</v>
      </c>
      <c r="F27" s="67">
        <f t="shared" si="5"/>
        <v>1.4510188584883725</v>
      </c>
      <c r="G27" s="67">
        <f t="shared" si="0"/>
        <v>1.4510188584883725</v>
      </c>
      <c r="H27" s="67">
        <f t="shared" si="1"/>
        <v>0</v>
      </c>
      <c r="I27" s="67">
        <f t="shared" si="2"/>
        <v>4.1804978944989148</v>
      </c>
      <c r="J27" s="67">
        <f t="shared" si="3"/>
        <v>1.3424252016040708</v>
      </c>
      <c r="K27" s="100">
        <f t="shared" si="6"/>
        <v>0.89495013440271376</v>
      </c>
      <c r="N27" s="258"/>
      <c r="O27" s="96">
        <f>Amnt_Deposited!B22</f>
        <v>2008</v>
      </c>
      <c r="P27" s="99">
        <f>Amnt_Deposited!C22</f>
        <v>16.179960509459999</v>
      </c>
      <c r="Q27" s="284">
        <f>MCF!R26</f>
        <v>0.8</v>
      </c>
      <c r="R27" s="67">
        <f t="shared" si="4"/>
        <v>0.97079763056759993</v>
      </c>
      <c r="S27" s="67">
        <f t="shared" si="7"/>
        <v>0.97079763056759993</v>
      </c>
      <c r="T27" s="67">
        <f t="shared" si="8"/>
        <v>0</v>
      </c>
      <c r="U27" s="67">
        <f t="shared" si="9"/>
        <v>2.7969432835630563</v>
      </c>
      <c r="V27" s="67">
        <f t="shared" si="10"/>
        <v>0.89814353363341037</v>
      </c>
      <c r="W27" s="100">
        <f t="shared" si="11"/>
        <v>0.59876235575560688</v>
      </c>
    </row>
    <row r="28" spans="2:23">
      <c r="B28" s="96">
        <f>Amnt_Deposited!B23</f>
        <v>2009</v>
      </c>
      <c r="C28" s="99">
        <f>Amnt_Deposited!C23</f>
        <v>16.340610013199999</v>
      </c>
      <c r="D28" s="418">
        <f>Dry_Matter_Content!C15</f>
        <v>0.59</v>
      </c>
      <c r="E28" s="284">
        <f>MCF!R27</f>
        <v>0.8</v>
      </c>
      <c r="F28" s="67">
        <f t="shared" si="5"/>
        <v>1.4654259059837758</v>
      </c>
      <c r="G28" s="67">
        <f t="shared" si="0"/>
        <v>1.4654259059837758</v>
      </c>
      <c r="H28" s="67">
        <f t="shared" si="1"/>
        <v>0</v>
      </c>
      <c r="I28" s="67">
        <f t="shared" si="2"/>
        <v>4.2676974470761815</v>
      </c>
      <c r="J28" s="67">
        <f t="shared" si="3"/>
        <v>1.3782263534065089</v>
      </c>
      <c r="K28" s="100">
        <f t="shared" si="6"/>
        <v>0.91881756893767252</v>
      </c>
      <c r="N28" s="258"/>
      <c r="O28" s="96">
        <f>Amnt_Deposited!B23</f>
        <v>2009</v>
      </c>
      <c r="P28" s="99">
        <f>Amnt_Deposited!C23</f>
        <v>16.340610013199999</v>
      </c>
      <c r="Q28" s="284">
        <f>MCF!R27</f>
        <v>0.8</v>
      </c>
      <c r="R28" s="67">
        <f t="shared" si="4"/>
        <v>0.9804366007919999</v>
      </c>
      <c r="S28" s="67">
        <f t="shared" si="7"/>
        <v>0.9804366007919999</v>
      </c>
      <c r="T28" s="67">
        <f t="shared" si="8"/>
        <v>0</v>
      </c>
      <c r="U28" s="67">
        <f t="shared" si="9"/>
        <v>2.8552837513890599</v>
      </c>
      <c r="V28" s="67">
        <f t="shared" si="10"/>
        <v>0.92209613296599624</v>
      </c>
      <c r="W28" s="100">
        <f t="shared" si="11"/>
        <v>0.61473075531066412</v>
      </c>
    </row>
    <row r="29" spans="2:23">
      <c r="B29" s="96">
        <f>Amnt_Deposited!B24</f>
        <v>2010</v>
      </c>
      <c r="C29" s="99">
        <f>Amnt_Deposited!C24</f>
        <v>19.508014350000003</v>
      </c>
      <c r="D29" s="418">
        <f>Dry_Matter_Content!C16</f>
        <v>0.59</v>
      </c>
      <c r="E29" s="284">
        <f>MCF!R28</f>
        <v>0.8</v>
      </c>
      <c r="F29" s="67">
        <f t="shared" si="5"/>
        <v>1.7494787269080003</v>
      </c>
      <c r="G29" s="67">
        <f t="shared" si="0"/>
        <v>1.7494787269080003</v>
      </c>
      <c r="H29" s="67">
        <f t="shared" si="1"/>
        <v>0</v>
      </c>
      <c r="I29" s="67">
        <f t="shared" si="2"/>
        <v>4.6102018760982872</v>
      </c>
      <c r="J29" s="67">
        <f t="shared" si="3"/>
        <v>1.406974297885895</v>
      </c>
      <c r="K29" s="100">
        <f t="shared" si="6"/>
        <v>0.93798286525726327</v>
      </c>
      <c r="O29" s="96">
        <f>Amnt_Deposited!B24</f>
        <v>2010</v>
      </c>
      <c r="P29" s="99">
        <f>Amnt_Deposited!C24</f>
        <v>19.508014350000003</v>
      </c>
      <c r="Q29" s="284">
        <f>MCF!R28</f>
        <v>0.8</v>
      </c>
      <c r="R29" s="67">
        <f t="shared" si="4"/>
        <v>1.1704808610000004</v>
      </c>
      <c r="S29" s="67">
        <f t="shared" si="7"/>
        <v>1.1704808610000004</v>
      </c>
      <c r="T29" s="67">
        <f t="shared" si="8"/>
        <v>0</v>
      </c>
      <c r="U29" s="67">
        <f t="shared" si="9"/>
        <v>3.0844347966759278</v>
      </c>
      <c r="V29" s="67">
        <f t="shared" si="10"/>
        <v>0.94132981571313235</v>
      </c>
      <c r="W29" s="100">
        <f t="shared" si="11"/>
        <v>0.62755321047542156</v>
      </c>
    </row>
    <row r="30" spans="2:23">
      <c r="B30" s="96">
        <f>Amnt_Deposited!B25</f>
        <v>2011</v>
      </c>
      <c r="C30" s="99">
        <f>Amnt_Deposited!C25</f>
        <v>20.29093599258</v>
      </c>
      <c r="D30" s="418">
        <f>Dry_Matter_Content!C17</f>
        <v>0.59</v>
      </c>
      <c r="E30" s="284">
        <f>MCF!R29</f>
        <v>0.8</v>
      </c>
      <c r="F30" s="67">
        <f t="shared" si="5"/>
        <v>1.8196911398145745</v>
      </c>
      <c r="G30" s="67">
        <f t="shared" si="0"/>
        <v>1.8196911398145745</v>
      </c>
      <c r="H30" s="67">
        <f t="shared" si="1"/>
        <v>0</v>
      </c>
      <c r="I30" s="67">
        <f t="shared" si="2"/>
        <v>4.9100018736343696</v>
      </c>
      <c r="J30" s="67">
        <f t="shared" si="3"/>
        <v>1.5198911422784926</v>
      </c>
      <c r="K30" s="100">
        <f t="shared" si="6"/>
        <v>1.013260761518995</v>
      </c>
      <c r="O30" s="96">
        <f>Amnt_Deposited!B25</f>
        <v>2011</v>
      </c>
      <c r="P30" s="99">
        <f>Amnt_Deposited!C25</f>
        <v>20.29093599258</v>
      </c>
      <c r="Q30" s="284">
        <f>MCF!R29</f>
        <v>0.8</v>
      </c>
      <c r="R30" s="67">
        <f t="shared" si="4"/>
        <v>1.2174561595547999</v>
      </c>
      <c r="S30" s="67">
        <f t="shared" si="7"/>
        <v>1.2174561595547999</v>
      </c>
      <c r="T30" s="67">
        <f t="shared" si="8"/>
        <v>0</v>
      </c>
      <c r="U30" s="67">
        <f t="shared" si="9"/>
        <v>3.2850146344565356</v>
      </c>
      <c r="V30" s="67">
        <f t="shared" si="10"/>
        <v>1.0168763217741921</v>
      </c>
      <c r="W30" s="100">
        <f t="shared" si="11"/>
        <v>0.67791754784946134</v>
      </c>
    </row>
    <row r="31" spans="2:23">
      <c r="B31" s="96">
        <f>Amnt_Deposited!B26</f>
        <v>2012</v>
      </c>
      <c r="C31" s="99">
        <f>Amnt_Deposited!C26</f>
        <v>20.511115107120002</v>
      </c>
      <c r="D31" s="418">
        <f>Dry_Matter_Content!C18</f>
        <v>0.59</v>
      </c>
      <c r="E31" s="284">
        <f>MCF!R30</f>
        <v>0.8</v>
      </c>
      <c r="F31" s="67">
        <f t="shared" si="5"/>
        <v>1.8394368028065218</v>
      </c>
      <c r="G31" s="67">
        <f t="shared" si="0"/>
        <v>1.8394368028065218</v>
      </c>
      <c r="H31" s="67">
        <f t="shared" si="1"/>
        <v>0</v>
      </c>
      <c r="I31" s="67">
        <f t="shared" si="2"/>
        <v>5.1307094847761876</v>
      </c>
      <c r="J31" s="67">
        <f t="shared" si="3"/>
        <v>1.6187291916647035</v>
      </c>
      <c r="K31" s="100">
        <f t="shared" si="6"/>
        <v>1.0791527944431356</v>
      </c>
      <c r="O31" s="96">
        <f>Amnt_Deposited!B26</f>
        <v>2012</v>
      </c>
      <c r="P31" s="99">
        <f>Amnt_Deposited!C26</f>
        <v>20.511115107120002</v>
      </c>
      <c r="Q31" s="284">
        <f>MCF!R30</f>
        <v>0.8</v>
      </c>
      <c r="R31" s="67">
        <f t="shared" si="4"/>
        <v>1.2306669064272002</v>
      </c>
      <c r="S31" s="67">
        <f t="shared" si="7"/>
        <v>1.2306669064272002</v>
      </c>
      <c r="T31" s="67">
        <f t="shared" si="8"/>
        <v>0</v>
      </c>
      <c r="U31" s="67">
        <f t="shared" si="9"/>
        <v>3.4326780674238542</v>
      </c>
      <c r="V31" s="67">
        <f t="shared" si="10"/>
        <v>1.0830034734598817</v>
      </c>
      <c r="W31" s="100">
        <f t="shared" si="11"/>
        <v>0.72200231563992112</v>
      </c>
    </row>
    <row r="32" spans="2:23">
      <c r="B32" s="96">
        <f>Amnt_Deposited!B27</f>
        <v>2013</v>
      </c>
      <c r="C32" s="99">
        <f>Amnt_Deposited!C27</f>
        <v>20.943026567099999</v>
      </c>
      <c r="D32" s="418">
        <f>Dry_Matter_Content!C19</f>
        <v>0.59</v>
      </c>
      <c r="E32" s="284">
        <f>MCF!R31</f>
        <v>0.8</v>
      </c>
      <c r="F32" s="67">
        <f t="shared" si="5"/>
        <v>1.8781706225375281</v>
      </c>
      <c r="G32" s="67">
        <f t="shared" si="0"/>
        <v>1.8781706225375281</v>
      </c>
      <c r="H32" s="67">
        <f t="shared" si="1"/>
        <v>0</v>
      </c>
      <c r="I32" s="67">
        <f t="shared" si="2"/>
        <v>5.3173880405681935</v>
      </c>
      <c r="J32" s="67">
        <f t="shared" si="3"/>
        <v>1.6914920667455222</v>
      </c>
      <c r="K32" s="100">
        <f t="shared" si="6"/>
        <v>1.1276613778303481</v>
      </c>
      <c r="O32" s="96">
        <f>Amnt_Deposited!B27</f>
        <v>2013</v>
      </c>
      <c r="P32" s="99">
        <f>Amnt_Deposited!C27</f>
        <v>20.943026567099999</v>
      </c>
      <c r="Q32" s="284">
        <f>MCF!R31</f>
        <v>0.8</v>
      </c>
      <c r="R32" s="67">
        <f t="shared" si="4"/>
        <v>1.2565815940259999</v>
      </c>
      <c r="S32" s="67">
        <f t="shared" si="7"/>
        <v>1.2565815940259999</v>
      </c>
      <c r="T32" s="67">
        <f t="shared" si="8"/>
        <v>0</v>
      </c>
      <c r="U32" s="67">
        <f t="shared" si="9"/>
        <v>3.5575745142070874</v>
      </c>
      <c r="V32" s="67">
        <f t="shared" si="10"/>
        <v>1.1316851472427667</v>
      </c>
      <c r="W32" s="100">
        <f t="shared" si="11"/>
        <v>0.7544567648285111</v>
      </c>
    </row>
    <row r="33" spans="2:23">
      <c r="B33" s="96">
        <f>Amnt_Deposited!B28</f>
        <v>2014</v>
      </c>
      <c r="C33" s="99">
        <f>Amnt_Deposited!C28</f>
        <v>21.37182747084</v>
      </c>
      <c r="D33" s="418">
        <f>Dry_Matter_Content!C20</f>
        <v>0.59</v>
      </c>
      <c r="E33" s="284">
        <f>MCF!R32</f>
        <v>0.8</v>
      </c>
      <c r="F33" s="67">
        <f t="shared" si="5"/>
        <v>1.9166254875849313</v>
      </c>
      <c r="G33" s="67">
        <f t="shared" si="0"/>
        <v>1.9166254875849313</v>
      </c>
      <c r="H33" s="67">
        <f t="shared" si="1"/>
        <v>0</v>
      </c>
      <c r="I33" s="67">
        <f t="shared" si="2"/>
        <v>5.4809772837279613</v>
      </c>
      <c r="J33" s="67">
        <f t="shared" si="3"/>
        <v>1.7530362444251639</v>
      </c>
      <c r="K33" s="100">
        <f t="shared" si="6"/>
        <v>1.168690829616776</v>
      </c>
      <c r="O33" s="96">
        <f>Amnt_Deposited!B28</f>
        <v>2014</v>
      </c>
      <c r="P33" s="99">
        <f>Amnt_Deposited!C28</f>
        <v>21.37182747084</v>
      </c>
      <c r="Q33" s="284">
        <f>MCF!R32</f>
        <v>0.8</v>
      </c>
      <c r="R33" s="67">
        <f t="shared" si="4"/>
        <v>1.2823096482503999</v>
      </c>
      <c r="S33" s="67">
        <f t="shared" si="7"/>
        <v>1.2823096482503999</v>
      </c>
      <c r="T33" s="67">
        <f t="shared" si="8"/>
        <v>0</v>
      </c>
      <c r="U33" s="67">
        <f t="shared" si="9"/>
        <v>3.6670231603889123</v>
      </c>
      <c r="V33" s="67">
        <f t="shared" si="10"/>
        <v>1.1728610020685752</v>
      </c>
      <c r="W33" s="100">
        <f t="shared" si="11"/>
        <v>0.78190733471238349</v>
      </c>
    </row>
    <row r="34" spans="2:23">
      <c r="B34" s="96">
        <f>Amnt_Deposited!B29</f>
        <v>2015</v>
      </c>
      <c r="C34" s="99">
        <f>Amnt_Deposited!C29</f>
        <v>21.789902318580001</v>
      </c>
      <c r="D34" s="418">
        <f>Dry_Matter_Content!C21</f>
        <v>0.59</v>
      </c>
      <c r="E34" s="284">
        <f>MCF!R33</f>
        <v>0.8</v>
      </c>
      <c r="F34" s="67">
        <f t="shared" si="5"/>
        <v>1.9541184399302545</v>
      </c>
      <c r="G34" s="67">
        <f t="shared" si="0"/>
        <v>1.9541184399302545</v>
      </c>
      <c r="H34" s="67">
        <f t="shared" si="1"/>
        <v>0</v>
      </c>
      <c r="I34" s="67">
        <f t="shared" si="2"/>
        <v>5.6281273850790745</v>
      </c>
      <c r="J34" s="67">
        <f t="shared" si="3"/>
        <v>1.8069683385791409</v>
      </c>
      <c r="K34" s="100">
        <f t="shared" si="6"/>
        <v>1.2046455590527605</v>
      </c>
      <c r="O34" s="96">
        <f>Amnt_Deposited!B29</f>
        <v>2015</v>
      </c>
      <c r="P34" s="99">
        <f>Amnt_Deposited!C29</f>
        <v>21.789902318580001</v>
      </c>
      <c r="Q34" s="284">
        <f>MCF!R33</f>
        <v>0.8</v>
      </c>
      <c r="R34" s="67">
        <f t="shared" si="4"/>
        <v>1.3073941391148001</v>
      </c>
      <c r="S34" s="67">
        <f t="shared" si="7"/>
        <v>1.3073941391148001</v>
      </c>
      <c r="T34" s="67">
        <f t="shared" si="8"/>
        <v>0</v>
      </c>
      <c r="U34" s="67">
        <f t="shared" si="9"/>
        <v>3.7654732728004512</v>
      </c>
      <c r="V34" s="67">
        <f t="shared" si="10"/>
        <v>1.208944026703261</v>
      </c>
      <c r="W34" s="100">
        <f t="shared" si="11"/>
        <v>0.80596268446884056</v>
      </c>
    </row>
    <row r="35" spans="2:23">
      <c r="B35" s="96">
        <f>Amnt_Deposited!B30</f>
        <v>2016</v>
      </c>
      <c r="C35" s="99">
        <f>Amnt_Deposited!C30</f>
        <v>22.211060907420002</v>
      </c>
      <c r="D35" s="418">
        <f>Dry_Matter_Content!C22</f>
        <v>0.59</v>
      </c>
      <c r="E35" s="284">
        <f>MCF!R34</f>
        <v>0.8</v>
      </c>
      <c r="F35" s="67">
        <f t="shared" si="5"/>
        <v>1.9918879421774258</v>
      </c>
      <c r="G35" s="67">
        <f t="shared" si="0"/>
        <v>1.9918879421774258</v>
      </c>
      <c r="H35" s="67">
        <f t="shared" si="1"/>
        <v>0</v>
      </c>
      <c r="I35" s="67">
        <f t="shared" si="2"/>
        <v>5.7645345500380731</v>
      </c>
      <c r="J35" s="67">
        <f t="shared" si="3"/>
        <v>1.855480777218427</v>
      </c>
      <c r="K35" s="100">
        <f t="shared" si="6"/>
        <v>1.2369871848122846</v>
      </c>
      <c r="O35" s="96">
        <f>Amnt_Deposited!B30</f>
        <v>2016</v>
      </c>
      <c r="P35" s="99">
        <f>Amnt_Deposited!C30</f>
        <v>22.211060907420002</v>
      </c>
      <c r="Q35" s="284">
        <f>MCF!R34</f>
        <v>0.8</v>
      </c>
      <c r="R35" s="67">
        <f t="shared" si="4"/>
        <v>1.3326636544452002</v>
      </c>
      <c r="S35" s="67">
        <f t="shared" si="7"/>
        <v>1.3326636544452002</v>
      </c>
      <c r="T35" s="67">
        <f t="shared" si="8"/>
        <v>0</v>
      </c>
      <c r="U35" s="67">
        <f t="shared" si="9"/>
        <v>3.8567358720147684</v>
      </c>
      <c r="V35" s="67">
        <f t="shared" si="10"/>
        <v>1.2414010552308832</v>
      </c>
      <c r="W35" s="100">
        <f t="shared" si="11"/>
        <v>0.82760070348725545</v>
      </c>
    </row>
    <row r="36" spans="2:23">
      <c r="B36" s="96">
        <f>Amnt_Deposited!B31</f>
        <v>2017</v>
      </c>
      <c r="C36" s="99">
        <f>Amnt_Deposited!C31</f>
        <v>22.195584206135209</v>
      </c>
      <c r="D36" s="418">
        <f>Dry_Matter_Content!C23</f>
        <v>0.59</v>
      </c>
      <c r="E36" s="284">
        <f>MCF!R35</f>
        <v>0.8</v>
      </c>
      <c r="F36" s="67">
        <f t="shared" si="5"/>
        <v>1.9904999916062058</v>
      </c>
      <c r="G36" s="67">
        <f t="shared" si="0"/>
        <v>1.9904999916062058</v>
      </c>
      <c r="H36" s="67">
        <f t="shared" si="1"/>
        <v>0</v>
      </c>
      <c r="I36" s="67">
        <f t="shared" si="2"/>
        <v>5.8545830565617605</v>
      </c>
      <c r="J36" s="67">
        <f t="shared" si="3"/>
        <v>1.9004514850825185</v>
      </c>
      <c r="K36" s="100">
        <f t="shared" si="6"/>
        <v>1.266967656721679</v>
      </c>
      <c r="O36" s="96">
        <f>Amnt_Deposited!B31</f>
        <v>2017</v>
      </c>
      <c r="P36" s="99">
        <f>Amnt_Deposited!C31</f>
        <v>22.195584206135209</v>
      </c>
      <c r="Q36" s="284">
        <f>MCF!R35</f>
        <v>0.8</v>
      </c>
      <c r="R36" s="67">
        <f t="shared" si="4"/>
        <v>1.3317350523681126</v>
      </c>
      <c r="S36" s="67">
        <f t="shared" si="7"/>
        <v>1.3317350523681126</v>
      </c>
      <c r="T36" s="67">
        <f t="shared" si="8"/>
        <v>0</v>
      </c>
      <c r="U36" s="67">
        <f t="shared" si="9"/>
        <v>3.9169824196443539</v>
      </c>
      <c r="V36" s="67">
        <f t="shared" si="10"/>
        <v>1.2714885047385274</v>
      </c>
      <c r="W36" s="100">
        <f t="shared" si="11"/>
        <v>0.84765900315901821</v>
      </c>
    </row>
    <row r="37" spans="2:23">
      <c r="B37" s="96">
        <f>Amnt_Deposited!B32</f>
        <v>2018</v>
      </c>
      <c r="C37" s="99">
        <f>Amnt_Deposited!C32</f>
        <v>22.207692674172694</v>
      </c>
      <c r="D37" s="418">
        <f>Dry_Matter_Content!C24</f>
        <v>0.59</v>
      </c>
      <c r="E37" s="284">
        <f>MCF!R36</f>
        <v>0.8</v>
      </c>
      <c r="F37" s="67">
        <f t="shared" si="5"/>
        <v>1.9915858790198073</v>
      </c>
      <c r="G37" s="67">
        <f t="shared" si="0"/>
        <v>1.9915858790198073</v>
      </c>
      <c r="H37" s="67">
        <f t="shared" si="1"/>
        <v>0</v>
      </c>
      <c r="I37" s="67">
        <f t="shared" si="2"/>
        <v>5.9160302630137611</v>
      </c>
      <c r="J37" s="67">
        <f t="shared" si="3"/>
        <v>1.9301386725678071</v>
      </c>
      <c r="K37" s="100">
        <f t="shared" si="6"/>
        <v>1.2867591150452047</v>
      </c>
      <c r="O37" s="96">
        <f>Amnt_Deposited!B32</f>
        <v>2018</v>
      </c>
      <c r="P37" s="99">
        <f>Amnt_Deposited!C32</f>
        <v>22.207692674172694</v>
      </c>
      <c r="Q37" s="284">
        <f>MCF!R36</f>
        <v>0.8</v>
      </c>
      <c r="R37" s="67">
        <f t="shared" si="4"/>
        <v>1.3324615604503618</v>
      </c>
      <c r="S37" s="67">
        <f t="shared" si="7"/>
        <v>1.3324615604503618</v>
      </c>
      <c r="T37" s="67">
        <f t="shared" si="8"/>
        <v>0</v>
      </c>
      <c r="U37" s="67">
        <f t="shared" si="9"/>
        <v>3.958093396307155</v>
      </c>
      <c r="V37" s="67">
        <f t="shared" si="10"/>
        <v>1.2913505837875607</v>
      </c>
      <c r="W37" s="100">
        <f t="shared" si="11"/>
        <v>0.86090038919170708</v>
      </c>
    </row>
    <row r="38" spans="2:23">
      <c r="B38" s="96">
        <f>Amnt_Deposited!B33</f>
        <v>2019</v>
      </c>
      <c r="C38" s="99">
        <f>Amnt_Deposited!C33</f>
        <v>22.206652312413869</v>
      </c>
      <c r="D38" s="418">
        <f>Dry_Matter_Content!C25</f>
        <v>0.59</v>
      </c>
      <c r="E38" s="284">
        <f>MCF!R37</f>
        <v>0.8</v>
      </c>
      <c r="F38" s="67">
        <f t="shared" si="5"/>
        <v>1.9914925793772758</v>
      </c>
      <c r="G38" s="67">
        <f t="shared" si="0"/>
        <v>1.9914925793772758</v>
      </c>
      <c r="H38" s="67">
        <f t="shared" si="1"/>
        <v>0</v>
      </c>
      <c r="I38" s="67">
        <f t="shared" si="2"/>
        <v>5.9571262576288957</v>
      </c>
      <c r="J38" s="67">
        <f t="shared" si="3"/>
        <v>1.9503965847621414</v>
      </c>
      <c r="K38" s="100">
        <f t="shared" si="6"/>
        <v>1.3002643898414274</v>
      </c>
      <c r="O38" s="96">
        <f>Amnt_Deposited!B33</f>
        <v>2019</v>
      </c>
      <c r="P38" s="99">
        <f>Amnt_Deposited!C33</f>
        <v>22.206652312413869</v>
      </c>
      <c r="Q38" s="284">
        <f>MCF!R37</f>
        <v>0.8</v>
      </c>
      <c r="R38" s="67">
        <f t="shared" si="4"/>
        <v>1.3323991387448322</v>
      </c>
      <c r="S38" s="67">
        <f t="shared" si="7"/>
        <v>1.3323991387448322</v>
      </c>
      <c r="T38" s="67">
        <f t="shared" si="8"/>
        <v>0</v>
      </c>
      <c r="U38" s="67">
        <f t="shared" si="9"/>
        <v>3.9855884863708044</v>
      </c>
      <c r="V38" s="67">
        <f t="shared" si="10"/>
        <v>1.3049040486811829</v>
      </c>
      <c r="W38" s="100">
        <f t="shared" si="11"/>
        <v>0.86993603245412188</v>
      </c>
    </row>
    <row r="39" spans="2:23">
      <c r="B39" s="96">
        <f>Amnt_Deposited!B34</f>
        <v>2020</v>
      </c>
      <c r="C39" s="99">
        <f>Amnt_Deposited!C34</f>
        <v>22.19308214643641</v>
      </c>
      <c r="D39" s="418">
        <f>Dry_Matter_Content!C26</f>
        <v>0.59</v>
      </c>
      <c r="E39" s="284">
        <f>MCF!R38</f>
        <v>0.8</v>
      </c>
      <c r="F39" s="67">
        <f t="shared" si="5"/>
        <v>1.9902756068924174</v>
      </c>
      <c r="G39" s="67">
        <f t="shared" si="0"/>
        <v>1.9902756068924174</v>
      </c>
      <c r="H39" s="67">
        <f t="shared" si="1"/>
        <v>0</v>
      </c>
      <c r="I39" s="67">
        <f t="shared" si="2"/>
        <v>5.983456754146335</v>
      </c>
      <c r="J39" s="67">
        <f t="shared" si="3"/>
        <v>1.9639451103749785</v>
      </c>
      <c r="K39" s="100">
        <f t="shared" si="6"/>
        <v>1.3092967402499855</v>
      </c>
      <c r="O39" s="96">
        <f>Amnt_Deposited!B34</f>
        <v>2020</v>
      </c>
      <c r="P39" s="99">
        <f>Amnt_Deposited!C34</f>
        <v>22.19308214643641</v>
      </c>
      <c r="Q39" s="284">
        <f>MCF!R38</f>
        <v>0.8</v>
      </c>
      <c r="R39" s="67">
        <f t="shared" si="4"/>
        <v>1.3315849287861847</v>
      </c>
      <c r="S39" s="67">
        <f t="shared" si="7"/>
        <v>1.3315849287861847</v>
      </c>
      <c r="T39" s="67">
        <f t="shared" si="8"/>
        <v>0</v>
      </c>
      <c r="U39" s="67">
        <f t="shared" si="9"/>
        <v>4.0032047864493769</v>
      </c>
      <c r="V39" s="67">
        <f t="shared" si="10"/>
        <v>1.3139686287076127</v>
      </c>
      <c r="W39" s="100">
        <f t="shared" si="11"/>
        <v>0.87597908580507511</v>
      </c>
    </row>
    <row r="40" spans="2:23">
      <c r="B40" s="96">
        <f>Amnt_Deposited!B35</f>
        <v>2021</v>
      </c>
      <c r="C40" s="99">
        <f>Amnt_Deposited!C35</f>
        <v>22.16757918422363</v>
      </c>
      <c r="D40" s="418">
        <f>Dry_Matter_Content!C27</f>
        <v>0.59</v>
      </c>
      <c r="E40" s="284">
        <f>MCF!R39</f>
        <v>0.8</v>
      </c>
      <c r="F40" s="67">
        <f t="shared" si="5"/>
        <v>1.9879885012411753</v>
      </c>
      <c r="G40" s="67">
        <f t="shared" si="0"/>
        <v>1.9879885012411753</v>
      </c>
      <c r="H40" s="67">
        <f t="shared" si="1"/>
        <v>0</v>
      </c>
      <c r="I40" s="67">
        <f t="shared" si="2"/>
        <v>5.9988195081328035</v>
      </c>
      <c r="J40" s="67">
        <f t="shared" si="3"/>
        <v>1.9726257472547066</v>
      </c>
      <c r="K40" s="100">
        <f t="shared" si="6"/>
        <v>1.3150838315031377</v>
      </c>
      <c r="O40" s="96">
        <f>Amnt_Deposited!B35</f>
        <v>2021</v>
      </c>
      <c r="P40" s="99">
        <f>Amnt_Deposited!C35</f>
        <v>22.16757918422363</v>
      </c>
      <c r="Q40" s="284">
        <f>MCF!R39</f>
        <v>0.8</v>
      </c>
      <c r="R40" s="67">
        <f t="shared" si="4"/>
        <v>1.330054751053418</v>
      </c>
      <c r="S40" s="67">
        <f t="shared" si="7"/>
        <v>1.330054751053418</v>
      </c>
      <c r="T40" s="67">
        <f t="shared" si="8"/>
        <v>0</v>
      </c>
      <c r="U40" s="67">
        <f t="shared" si="9"/>
        <v>4.0134831677962559</v>
      </c>
      <c r="V40" s="67">
        <f t="shared" si="10"/>
        <v>1.3197763697065388</v>
      </c>
      <c r="W40" s="100">
        <f t="shared" si="11"/>
        <v>0.87985091313769248</v>
      </c>
    </row>
    <row r="41" spans="2:23">
      <c r="B41" s="96">
        <f>Amnt_Deposited!B36</f>
        <v>2022</v>
      </c>
      <c r="C41" s="99">
        <f>Amnt_Deposited!C36</f>
        <v>22.130719113561153</v>
      </c>
      <c r="D41" s="418">
        <f>Dry_Matter_Content!C28</f>
        <v>0.59</v>
      </c>
      <c r="E41" s="284">
        <f>MCF!R40</f>
        <v>0.8</v>
      </c>
      <c r="F41" s="67">
        <f t="shared" si="5"/>
        <v>1.984682890104164</v>
      </c>
      <c r="G41" s="67">
        <f t="shared" si="0"/>
        <v>1.984682890104164</v>
      </c>
      <c r="H41" s="67">
        <f t="shared" si="1"/>
        <v>0</v>
      </c>
      <c r="I41" s="67">
        <f t="shared" si="2"/>
        <v>6.0058118589552363</v>
      </c>
      <c r="J41" s="67">
        <f t="shared" si="3"/>
        <v>1.9776905392817314</v>
      </c>
      <c r="K41" s="100">
        <f t="shared" si="6"/>
        <v>1.3184603595211541</v>
      </c>
      <c r="O41" s="96">
        <f>Amnt_Deposited!B36</f>
        <v>2022</v>
      </c>
      <c r="P41" s="99">
        <f>Amnt_Deposited!C36</f>
        <v>22.130719113561153</v>
      </c>
      <c r="Q41" s="284">
        <f>MCF!R40</f>
        <v>0.8</v>
      </c>
      <c r="R41" s="67">
        <f t="shared" si="4"/>
        <v>1.3278431468136693</v>
      </c>
      <c r="S41" s="67">
        <f t="shared" si="7"/>
        <v>1.3278431468136693</v>
      </c>
      <c r="T41" s="67">
        <f t="shared" si="8"/>
        <v>0</v>
      </c>
      <c r="U41" s="67">
        <f t="shared" si="9"/>
        <v>4.0181613686141198</v>
      </c>
      <c r="V41" s="67">
        <f t="shared" si="10"/>
        <v>1.3231649459958061</v>
      </c>
      <c r="W41" s="100">
        <f t="shared" si="11"/>
        <v>0.88210996399720409</v>
      </c>
    </row>
    <row r="42" spans="2:23">
      <c r="B42" s="96">
        <f>Amnt_Deposited!B37</f>
        <v>2023</v>
      </c>
      <c r="C42" s="99">
        <f>Amnt_Deposited!C37</f>
        <v>22.083056978709099</v>
      </c>
      <c r="D42" s="418">
        <f>Dry_Matter_Content!C29</f>
        <v>0.59</v>
      </c>
      <c r="E42" s="284">
        <f>MCF!R41</f>
        <v>0.8</v>
      </c>
      <c r="F42" s="67">
        <f t="shared" si="5"/>
        <v>1.9804085498506323</v>
      </c>
      <c r="G42" s="67">
        <f t="shared" si="0"/>
        <v>1.9804085498506323</v>
      </c>
      <c r="H42" s="67">
        <f t="shared" si="1"/>
        <v>0</v>
      </c>
      <c r="I42" s="67">
        <f t="shared" si="2"/>
        <v>6.0062246316268952</v>
      </c>
      <c r="J42" s="67">
        <f t="shared" si="3"/>
        <v>1.9799957771789738</v>
      </c>
      <c r="K42" s="100">
        <f t="shared" si="6"/>
        <v>1.3199971847859824</v>
      </c>
      <c r="O42" s="96">
        <f>Amnt_Deposited!B37</f>
        <v>2023</v>
      </c>
      <c r="P42" s="99">
        <f>Amnt_Deposited!C37</f>
        <v>22.083056978709099</v>
      </c>
      <c r="Q42" s="284">
        <f>MCF!R41</f>
        <v>0.8</v>
      </c>
      <c r="R42" s="67">
        <f t="shared" si="4"/>
        <v>1.324983418722546</v>
      </c>
      <c r="S42" s="67">
        <f t="shared" si="7"/>
        <v>1.324983418722546</v>
      </c>
      <c r="T42" s="67">
        <f t="shared" si="8"/>
        <v>0</v>
      </c>
      <c r="U42" s="67">
        <f t="shared" si="9"/>
        <v>4.0184375323105908</v>
      </c>
      <c r="V42" s="67">
        <f t="shared" si="10"/>
        <v>1.3247072550260754</v>
      </c>
      <c r="W42" s="100">
        <f t="shared" si="11"/>
        <v>0.88313817001738359</v>
      </c>
    </row>
    <row r="43" spans="2:23">
      <c r="B43" s="96">
        <f>Amnt_Deposited!B38</f>
        <v>2024</v>
      </c>
      <c r="C43" s="99">
        <f>Amnt_Deposited!C38</f>
        <v>22.025127836941316</v>
      </c>
      <c r="D43" s="418">
        <f>Dry_Matter_Content!C30</f>
        <v>0.59</v>
      </c>
      <c r="E43" s="284">
        <f>MCF!R42</f>
        <v>0.8</v>
      </c>
      <c r="F43" s="67">
        <f t="shared" si="5"/>
        <v>1.9752134644168973</v>
      </c>
      <c r="G43" s="67">
        <f t="shared" si="0"/>
        <v>1.9752134644168973</v>
      </c>
      <c r="H43" s="67">
        <f t="shared" si="1"/>
        <v>0</v>
      </c>
      <c r="I43" s="67">
        <f t="shared" si="2"/>
        <v>6.0013062359894285</v>
      </c>
      <c r="J43" s="67">
        <f t="shared" si="3"/>
        <v>1.980131860054364</v>
      </c>
      <c r="K43" s="100">
        <f t="shared" si="6"/>
        <v>1.3200879067029092</v>
      </c>
      <c r="O43" s="96">
        <f>Amnt_Deposited!B38</f>
        <v>2024</v>
      </c>
      <c r="P43" s="99">
        <f>Amnt_Deposited!C38</f>
        <v>22.025127836941316</v>
      </c>
      <c r="Q43" s="284">
        <f>MCF!R42</f>
        <v>0.8</v>
      </c>
      <c r="R43" s="67">
        <f t="shared" si="4"/>
        <v>1.321507670216479</v>
      </c>
      <c r="S43" s="67">
        <f t="shared" si="7"/>
        <v>1.321507670216479</v>
      </c>
      <c r="T43" s="67">
        <f t="shared" si="8"/>
        <v>0</v>
      </c>
      <c r="U43" s="67">
        <f t="shared" si="9"/>
        <v>4.0151469018662551</v>
      </c>
      <c r="V43" s="67">
        <f t="shared" si="10"/>
        <v>1.3247983006608146</v>
      </c>
      <c r="W43" s="100">
        <f t="shared" si="11"/>
        <v>0.88319886710720974</v>
      </c>
    </row>
    <row r="44" spans="2:23">
      <c r="B44" s="96">
        <f>Amnt_Deposited!B39</f>
        <v>2025</v>
      </c>
      <c r="C44" s="99">
        <f>Amnt_Deposited!C39</f>
        <v>21.957447395526657</v>
      </c>
      <c r="D44" s="418">
        <f>Dry_Matter_Content!C31</f>
        <v>0.59</v>
      </c>
      <c r="E44" s="284">
        <f>MCF!R43</f>
        <v>0.8</v>
      </c>
      <c r="F44" s="67">
        <f t="shared" si="5"/>
        <v>1.9691438824308305</v>
      </c>
      <c r="G44" s="67">
        <f t="shared" si="0"/>
        <v>1.9691438824308305</v>
      </c>
      <c r="H44" s="67">
        <f t="shared" si="1"/>
        <v>0</v>
      </c>
      <c r="I44" s="67">
        <f t="shared" si="2"/>
        <v>5.9919397548132336</v>
      </c>
      <c r="J44" s="67">
        <f t="shared" si="3"/>
        <v>1.9785103636070254</v>
      </c>
      <c r="K44" s="100">
        <f t="shared" si="6"/>
        <v>1.3190069090713501</v>
      </c>
      <c r="O44" s="96">
        <f>Amnt_Deposited!B39</f>
        <v>2025</v>
      </c>
      <c r="P44" s="99">
        <f>Amnt_Deposited!C39</f>
        <v>21.957447395526657</v>
      </c>
      <c r="Q44" s="284">
        <f>MCF!R43</f>
        <v>0.8</v>
      </c>
      <c r="R44" s="67">
        <f t="shared" si="4"/>
        <v>1.3174468437315996</v>
      </c>
      <c r="S44" s="67">
        <f t="shared" si="7"/>
        <v>1.3174468437315996</v>
      </c>
      <c r="T44" s="67">
        <f t="shared" si="8"/>
        <v>0</v>
      </c>
      <c r="U44" s="67">
        <f t="shared" si="9"/>
        <v>4.0088802998304427</v>
      </c>
      <c r="V44" s="67">
        <f t="shared" si="10"/>
        <v>1.3237134457674125</v>
      </c>
      <c r="W44" s="100">
        <f t="shared" si="11"/>
        <v>0.88247563051160827</v>
      </c>
    </row>
    <row r="45" spans="2:23">
      <c r="B45" s="96">
        <f>Amnt_Deposited!B40</f>
        <v>2026</v>
      </c>
      <c r="C45" s="99">
        <f>Amnt_Deposited!C40</f>
        <v>21.880512629711383</v>
      </c>
      <c r="D45" s="418">
        <f>Dry_Matter_Content!C32</f>
        <v>0.59</v>
      </c>
      <c r="E45" s="284">
        <f>MCF!R44</f>
        <v>0.8</v>
      </c>
      <c r="F45" s="67">
        <f t="shared" si="5"/>
        <v>1.9622443726325167</v>
      </c>
      <c r="G45" s="67">
        <f t="shared" si="0"/>
        <v>1.9622443726325167</v>
      </c>
      <c r="H45" s="67">
        <f t="shared" si="1"/>
        <v>0</v>
      </c>
      <c r="I45" s="67">
        <f t="shared" si="2"/>
        <v>5.978761704921701</v>
      </c>
      <c r="J45" s="67">
        <f t="shared" si="3"/>
        <v>1.9754224225240495</v>
      </c>
      <c r="K45" s="100">
        <f t="shared" si="6"/>
        <v>1.3169482816826996</v>
      </c>
      <c r="O45" s="96">
        <f>Amnt_Deposited!B40</f>
        <v>2026</v>
      </c>
      <c r="P45" s="99">
        <f>Amnt_Deposited!C40</f>
        <v>21.880512629711383</v>
      </c>
      <c r="Q45" s="284">
        <f>MCF!R44</f>
        <v>0.8</v>
      </c>
      <c r="R45" s="67">
        <f t="shared" si="4"/>
        <v>1.312830757782683</v>
      </c>
      <c r="S45" s="67">
        <f t="shared" si="7"/>
        <v>1.312830757782683</v>
      </c>
      <c r="T45" s="67">
        <f t="shared" si="8"/>
        <v>0</v>
      </c>
      <c r="U45" s="67">
        <f t="shared" si="9"/>
        <v>4.0000635849163926</v>
      </c>
      <c r="V45" s="67">
        <f t="shared" si="10"/>
        <v>1.3216474726967327</v>
      </c>
      <c r="W45" s="100">
        <f t="shared" si="11"/>
        <v>0.88109831513115511</v>
      </c>
    </row>
    <row r="46" spans="2:23">
      <c r="B46" s="96">
        <f>Amnt_Deposited!B41</f>
        <v>2027</v>
      </c>
      <c r="C46" s="99">
        <f>Amnt_Deposited!C41</f>
        <v>21.794802382246189</v>
      </c>
      <c r="D46" s="418">
        <f>Dry_Matter_Content!C33</f>
        <v>0.59</v>
      </c>
      <c r="E46" s="284">
        <f>MCF!R45</f>
        <v>0.8</v>
      </c>
      <c r="F46" s="67">
        <f t="shared" si="5"/>
        <v>1.9545578776398385</v>
      </c>
      <c r="G46" s="67">
        <f t="shared" si="0"/>
        <v>1.9545578776398385</v>
      </c>
      <c r="H46" s="67">
        <f t="shared" si="1"/>
        <v>0</v>
      </c>
      <c r="I46" s="67">
        <f t="shared" si="2"/>
        <v>5.9622416989190707</v>
      </c>
      <c r="J46" s="67">
        <f t="shared" si="3"/>
        <v>1.9710778836424689</v>
      </c>
      <c r="K46" s="100">
        <f t="shared" si="6"/>
        <v>1.3140519224283125</v>
      </c>
      <c r="O46" s="96">
        <f>Amnt_Deposited!B41</f>
        <v>2027</v>
      </c>
      <c r="P46" s="99">
        <f>Amnt_Deposited!C41</f>
        <v>21.794802382246189</v>
      </c>
      <c r="Q46" s="284">
        <f>MCF!R45</f>
        <v>0.8</v>
      </c>
      <c r="R46" s="67">
        <f t="shared" si="4"/>
        <v>1.3076881429347713</v>
      </c>
      <c r="S46" s="67">
        <f t="shared" si="7"/>
        <v>1.3076881429347713</v>
      </c>
      <c r="T46" s="67">
        <f t="shared" si="8"/>
        <v>0</v>
      </c>
      <c r="U46" s="67">
        <f t="shared" si="9"/>
        <v>3.9890109493214121</v>
      </c>
      <c r="V46" s="67">
        <f t="shared" si="10"/>
        <v>1.3187407785297518</v>
      </c>
      <c r="W46" s="100">
        <f t="shared" si="11"/>
        <v>0.8791605190198345</v>
      </c>
    </row>
    <row r="47" spans="2:23">
      <c r="B47" s="96">
        <f>Amnt_Deposited!B42</f>
        <v>2028</v>
      </c>
      <c r="C47" s="99">
        <f>Amnt_Deposited!C42</f>
        <v>21.700777944986367</v>
      </c>
      <c r="D47" s="418">
        <f>Dry_Matter_Content!C34</f>
        <v>0.59</v>
      </c>
      <c r="E47" s="284">
        <f>MCF!R46</f>
        <v>0.8</v>
      </c>
      <c r="F47" s="67">
        <f t="shared" si="5"/>
        <v>1.9461257661063778</v>
      </c>
      <c r="G47" s="67">
        <f t="shared" si="0"/>
        <v>1.9461257661063778</v>
      </c>
      <c r="H47" s="67">
        <f t="shared" si="1"/>
        <v>0</v>
      </c>
      <c r="I47" s="67">
        <f t="shared" si="2"/>
        <v>5.9427358962014178</v>
      </c>
      <c r="J47" s="67">
        <f t="shared" si="3"/>
        <v>1.9656315688240309</v>
      </c>
      <c r="K47" s="100">
        <f t="shared" si="6"/>
        <v>1.3104210458826873</v>
      </c>
      <c r="O47" s="96">
        <f>Amnt_Deposited!B42</f>
        <v>2028</v>
      </c>
      <c r="P47" s="99">
        <f>Amnt_Deposited!C42</f>
        <v>21.700777944986367</v>
      </c>
      <c r="Q47" s="284">
        <f>MCF!R46</f>
        <v>0.8</v>
      </c>
      <c r="R47" s="67">
        <f t="shared" si="4"/>
        <v>1.3020466766991821</v>
      </c>
      <c r="S47" s="67">
        <f t="shared" si="7"/>
        <v>1.3020466766991821</v>
      </c>
      <c r="T47" s="67">
        <f t="shared" si="8"/>
        <v>0</v>
      </c>
      <c r="U47" s="67">
        <f t="shared" si="9"/>
        <v>3.97596067988498</v>
      </c>
      <c r="V47" s="67">
        <f t="shared" si="10"/>
        <v>1.3150969461356139</v>
      </c>
      <c r="W47" s="100">
        <f t="shared" si="11"/>
        <v>0.87673129742374256</v>
      </c>
    </row>
    <row r="48" spans="2:23">
      <c r="B48" s="96">
        <f>Amnt_Deposited!B43</f>
        <v>2029</v>
      </c>
      <c r="C48" s="99">
        <f>Amnt_Deposited!C43</f>
        <v>21.598883623078713</v>
      </c>
      <c r="D48" s="418">
        <f>Dry_Matter_Content!C35</f>
        <v>0.59</v>
      </c>
      <c r="E48" s="284">
        <f>MCF!R47</f>
        <v>0.8</v>
      </c>
      <c r="F48" s="67">
        <f t="shared" si="5"/>
        <v>1.9369878833176992</v>
      </c>
      <c r="G48" s="67">
        <f t="shared" si="0"/>
        <v>1.9369878833176992</v>
      </c>
      <c r="H48" s="67">
        <f t="shared" si="1"/>
        <v>0</v>
      </c>
      <c r="I48" s="67">
        <f t="shared" si="2"/>
        <v>5.9205228828370799</v>
      </c>
      <c r="J48" s="67">
        <f t="shared" si="3"/>
        <v>1.9592008966820371</v>
      </c>
      <c r="K48" s="100">
        <f t="shared" si="6"/>
        <v>1.306133931121358</v>
      </c>
      <c r="O48" s="96">
        <f>Amnt_Deposited!B43</f>
        <v>2029</v>
      </c>
      <c r="P48" s="99">
        <f>Amnt_Deposited!C43</f>
        <v>21.598883623078713</v>
      </c>
      <c r="Q48" s="284">
        <f>MCF!R47</f>
        <v>0.8</v>
      </c>
      <c r="R48" s="67">
        <f t="shared" si="4"/>
        <v>1.2959330173847228</v>
      </c>
      <c r="S48" s="67">
        <f t="shared" si="7"/>
        <v>1.2959330173847228</v>
      </c>
      <c r="T48" s="67">
        <f t="shared" si="8"/>
        <v>0</v>
      </c>
      <c r="U48" s="67">
        <f t="shared" si="9"/>
        <v>3.9610991633611143</v>
      </c>
      <c r="V48" s="67">
        <f t="shared" si="10"/>
        <v>1.3107945339085885</v>
      </c>
      <c r="W48" s="100">
        <f t="shared" si="11"/>
        <v>0.87386302260572557</v>
      </c>
    </row>
    <row r="49" spans="2:23">
      <c r="B49" s="96">
        <f>Amnt_Deposited!B44</f>
        <v>2030</v>
      </c>
      <c r="C49" s="99">
        <f>Amnt_Deposited!C44</f>
        <v>21.490468560000004</v>
      </c>
      <c r="D49" s="418">
        <f>Dry_Matter_Content!C36</f>
        <v>0.59</v>
      </c>
      <c r="E49" s="284">
        <f>MCF!R48</f>
        <v>0.8</v>
      </c>
      <c r="F49" s="67">
        <f t="shared" si="5"/>
        <v>1.9272652204608001</v>
      </c>
      <c r="G49" s="67">
        <f t="shared" si="0"/>
        <v>1.9272652204608001</v>
      </c>
      <c r="H49" s="67">
        <f t="shared" si="1"/>
        <v>0</v>
      </c>
      <c r="I49" s="67">
        <f t="shared" si="2"/>
        <v>5.8959103918392071</v>
      </c>
      <c r="J49" s="67">
        <f t="shared" si="3"/>
        <v>1.9518777114586725</v>
      </c>
      <c r="K49" s="100">
        <f t="shared" si="6"/>
        <v>1.3012518076391149</v>
      </c>
      <c r="O49" s="96">
        <f>Amnt_Deposited!B44</f>
        <v>2030</v>
      </c>
      <c r="P49" s="99">
        <f>Amnt_Deposited!C44</f>
        <v>21.490468560000004</v>
      </c>
      <c r="Q49" s="284">
        <f>MCF!R48</f>
        <v>0.8</v>
      </c>
      <c r="R49" s="67">
        <f t="shared" si="4"/>
        <v>1.2894281136000003</v>
      </c>
      <c r="S49" s="67">
        <f t="shared" si="7"/>
        <v>1.2894281136000003</v>
      </c>
      <c r="T49" s="67">
        <f t="shared" si="8"/>
        <v>0</v>
      </c>
      <c r="U49" s="67">
        <f t="shared" si="9"/>
        <v>3.9446322871359545</v>
      </c>
      <c r="V49" s="67">
        <f t="shared" si="10"/>
        <v>1.3058949898251597</v>
      </c>
      <c r="W49" s="100">
        <f t="shared" si="11"/>
        <v>0.87059665988343982</v>
      </c>
    </row>
    <row r="50" spans="2:23">
      <c r="B50" s="96">
        <f>Amnt_Deposited!B45</f>
        <v>2031</v>
      </c>
      <c r="C50" s="99">
        <f>Amnt_Deposited!C45</f>
        <v>0</v>
      </c>
      <c r="D50" s="418">
        <f>Dry_Matter_Content!C37</f>
        <v>0.59</v>
      </c>
      <c r="E50" s="284">
        <f>MCF!R49</f>
        <v>0.8</v>
      </c>
      <c r="F50" s="67">
        <f t="shared" si="5"/>
        <v>0</v>
      </c>
      <c r="G50" s="67">
        <f t="shared" si="0"/>
        <v>0</v>
      </c>
      <c r="H50" s="67">
        <f t="shared" si="1"/>
        <v>0</v>
      </c>
      <c r="I50" s="67">
        <f t="shared" si="2"/>
        <v>3.9521469252796617</v>
      </c>
      <c r="J50" s="67">
        <f t="shared" si="3"/>
        <v>1.9437634665595456</v>
      </c>
      <c r="K50" s="100">
        <f t="shared" si="6"/>
        <v>1.295842311039697</v>
      </c>
      <c r="O50" s="96">
        <f>Amnt_Deposited!B45</f>
        <v>2031</v>
      </c>
      <c r="P50" s="99">
        <f>Amnt_Deposited!C45</f>
        <v>0</v>
      </c>
      <c r="Q50" s="284">
        <f>MCF!R49</f>
        <v>0.8</v>
      </c>
      <c r="R50" s="67">
        <f t="shared" si="4"/>
        <v>0</v>
      </c>
      <c r="S50" s="67">
        <f t="shared" si="7"/>
        <v>0</v>
      </c>
      <c r="T50" s="67">
        <f t="shared" si="8"/>
        <v>0</v>
      </c>
      <c r="U50" s="67">
        <f t="shared" si="9"/>
        <v>2.6441660963066425</v>
      </c>
      <c r="V50" s="67">
        <f t="shared" si="10"/>
        <v>1.3004661908293123</v>
      </c>
      <c r="W50" s="100">
        <f t="shared" si="11"/>
        <v>0.86697746055287483</v>
      </c>
    </row>
    <row r="51" spans="2:23">
      <c r="B51" s="96">
        <f>Amnt_Deposited!B46</f>
        <v>2032</v>
      </c>
      <c r="C51" s="99">
        <f>Amnt_Deposited!C46</f>
        <v>0</v>
      </c>
      <c r="D51" s="418">
        <f>Dry_Matter_Content!C38</f>
        <v>0.59</v>
      </c>
      <c r="E51" s="284">
        <f>MCF!R50</f>
        <v>0.8</v>
      </c>
      <c r="F51" s="67">
        <f t="shared" ref="F51:F82" si="12">C51*D51*$K$6*DOCF*E51</f>
        <v>0</v>
      </c>
      <c r="G51" s="67">
        <f t="shared" ref="G51:G82" si="13">F51*$K$12</f>
        <v>0</v>
      </c>
      <c r="H51" s="67">
        <f t="shared" ref="H51:H82" si="14">F51*(1-$K$12)</f>
        <v>0</v>
      </c>
      <c r="I51" s="67">
        <f t="shared" ref="I51:I82" si="15">G51+I50*$K$10</f>
        <v>2.6492033088930733</v>
      </c>
      <c r="J51" s="67">
        <f t="shared" ref="J51:J82" si="16">I50*(1-$K$10)+H51</f>
        <v>1.3029436163865884</v>
      </c>
      <c r="K51" s="100">
        <f t="shared" si="6"/>
        <v>0.8686290775910589</v>
      </c>
      <c r="O51" s="96">
        <f>Amnt_Deposited!B46</f>
        <v>2032</v>
      </c>
      <c r="P51" s="99">
        <f>Amnt_Deposited!C46</f>
        <v>0</v>
      </c>
      <c r="Q51" s="284">
        <f>MCF!R50</f>
        <v>0.8</v>
      </c>
      <c r="R51" s="67">
        <f t="shared" ref="R51:R82" si="17">P51*$W$6*DOCF*Q51</f>
        <v>0</v>
      </c>
      <c r="S51" s="67">
        <f t="shared" si="7"/>
        <v>0</v>
      </c>
      <c r="T51" s="67">
        <f t="shared" si="8"/>
        <v>0</v>
      </c>
      <c r="U51" s="67">
        <f t="shared" si="9"/>
        <v>1.7724375394021452</v>
      </c>
      <c r="V51" s="67">
        <f t="shared" si="10"/>
        <v>0.87172855690449713</v>
      </c>
      <c r="W51" s="100">
        <f t="shared" si="11"/>
        <v>0.58115237126966468</v>
      </c>
    </row>
    <row r="52" spans="2:23">
      <c r="B52" s="96">
        <f>Amnt_Deposited!B47</f>
        <v>2033</v>
      </c>
      <c r="C52" s="99">
        <f>Amnt_Deposited!C47</f>
        <v>0</v>
      </c>
      <c r="D52" s="418">
        <f>Dry_Matter_Content!C39</f>
        <v>0.59</v>
      </c>
      <c r="E52" s="284">
        <f>MCF!R51</f>
        <v>0.8</v>
      </c>
      <c r="F52" s="67">
        <f t="shared" si="12"/>
        <v>0</v>
      </c>
      <c r="G52" s="67">
        <f t="shared" si="13"/>
        <v>0</v>
      </c>
      <c r="H52" s="67">
        <f t="shared" si="14"/>
        <v>0</v>
      </c>
      <c r="I52" s="67">
        <f t="shared" si="15"/>
        <v>1.775814083974973</v>
      </c>
      <c r="J52" s="67">
        <f t="shared" si="16"/>
        <v>0.87338922491810034</v>
      </c>
      <c r="K52" s="100">
        <f t="shared" si="6"/>
        <v>0.58225948327873356</v>
      </c>
      <c r="O52" s="96">
        <f>Amnt_Deposited!B47</f>
        <v>2033</v>
      </c>
      <c r="P52" s="99">
        <f>Amnt_Deposited!C47</f>
        <v>0</v>
      </c>
      <c r="Q52" s="284">
        <f>MCF!R51</f>
        <v>0.8</v>
      </c>
      <c r="R52" s="67">
        <f t="shared" si="17"/>
        <v>0</v>
      </c>
      <c r="S52" s="67">
        <f t="shared" si="7"/>
        <v>0</v>
      </c>
      <c r="T52" s="67">
        <f t="shared" si="8"/>
        <v>0</v>
      </c>
      <c r="U52" s="67">
        <f t="shared" si="9"/>
        <v>1.1881004130073414</v>
      </c>
      <c r="V52" s="67">
        <f t="shared" si="10"/>
        <v>0.58433712639480395</v>
      </c>
      <c r="W52" s="100">
        <f t="shared" si="11"/>
        <v>0.3895580842632026</v>
      </c>
    </row>
    <row r="53" spans="2:23">
      <c r="B53" s="96">
        <f>Amnt_Deposited!B48</f>
        <v>2034</v>
      </c>
      <c r="C53" s="99">
        <f>Amnt_Deposited!C48</f>
        <v>0</v>
      </c>
      <c r="D53" s="418">
        <f>Dry_Matter_Content!C40</f>
        <v>0.59</v>
      </c>
      <c r="E53" s="284">
        <f>MCF!R52</f>
        <v>0.8</v>
      </c>
      <c r="F53" s="67">
        <f t="shared" si="12"/>
        <v>0</v>
      </c>
      <c r="G53" s="67">
        <f t="shared" si="13"/>
        <v>0</v>
      </c>
      <c r="H53" s="67">
        <f t="shared" si="14"/>
        <v>0</v>
      </c>
      <c r="I53" s="67">
        <f t="shared" si="15"/>
        <v>1.1903637785208405</v>
      </c>
      <c r="J53" s="67">
        <f t="shared" si="16"/>
        <v>0.58545030545413246</v>
      </c>
      <c r="K53" s="100">
        <f t="shared" si="6"/>
        <v>0.39030020363608831</v>
      </c>
      <c r="O53" s="96">
        <f>Amnt_Deposited!B48</f>
        <v>2034</v>
      </c>
      <c r="P53" s="99">
        <f>Amnt_Deposited!C48</f>
        <v>0</v>
      </c>
      <c r="Q53" s="284">
        <f>MCF!R52</f>
        <v>0.8</v>
      </c>
      <c r="R53" s="67">
        <f t="shared" si="17"/>
        <v>0</v>
      </c>
      <c r="S53" s="67">
        <f t="shared" si="7"/>
        <v>0</v>
      </c>
      <c r="T53" s="67">
        <f t="shared" si="8"/>
        <v>0</v>
      </c>
      <c r="U53" s="67">
        <f t="shared" si="9"/>
        <v>0.79640752354204314</v>
      </c>
      <c r="V53" s="67">
        <f t="shared" si="10"/>
        <v>0.39169288946529823</v>
      </c>
      <c r="W53" s="100">
        <f t="shared" si="11"/>
        <v>0.26112859297686547</v>
      </c>
    </row>
    <row r="54" spans="2:23">
      <c r="B54" s="96">
        <f>Amnt_Deposited!B49</f>
        <v>2035</v>
      </c>
      <c r="C54" s="99">
        <f>Amnt_Deposited!C49</f>
        <v>0</v>
      </c>
      <c r="D54" s="418">
        <f>Dry_Matter_Content!C41</f>
        <v>0.59</v>
      </c>
      <c r="E54" s="284">
        <f>MCF!R53</f>
        <v>0.8</v>
      </c>
      <c r="F54" s="67">
        <f t="shared" si="12"/>
        <v>0</v>
      </c>
      <c r="G54" s="67">
        <f t="shared" si="13"/>
        <v>0</v>
      </c>
      <c r="H54" s="67">
        <f t="shared" si="14"/>
        <v>0</v>
      </c>
      <c r="I54" s="67">
        <f t="shared" si="15"/>
        <v>0.79792470281724737</v>
      </c>
      <c r="J54" s="67">
        <f t="shared" si="16"/>
        <v>0.3924390757035931</v>
      </c>
      <c r="K54" s="100">
        <f t="shared" si="6"/>
        <v>0.26162605046906207</v>
      </c>
      <c r="O54" s="96">
        <f>Amnt_Deposited!B49</f>
        <v>2035</v>
      </c>
      <c r="P54" s="99">
        <f>Amnt_Deposited!C49</f>
        <v>0</v>
      </c>
      <c r="Q54" s="284">
        <f>MCF!R53</f>
        <v>0.8</v>
      </c>
      <c r="R54" s="67">
        <f t="shared" si="17"/>
        <v>0</v>
      </c>
      <c r="S54" s="67">
        <f t="shared" si="7"/>
        <v>0</v>
      </c>
      <c r="T54" s="67">
        <f t="shared" si="8"/>
        <v>0</v>
      </c>
      <c r="U54" s="67">
        <f t="shared" si="9"/>
        <v>0.53384792784383184</v>
      </c>
      <c r="V54" s="67">
        <f t="shared" si="10"/>
        <v>0.26255959569821125</v>
      </c>
      <c r="W54" s="100">
        <f t="shared" si="11"/>
        <v>0.17503973046547416</v>
      </c>
    </row>
    <row r="55" spans="2:23">
      <c r="B55" s="96">
        <f>Amnt_Deposited!B50</f>
        <v>2036</v>
      </c>
      <c r="C55" s="99">
        <f>Amnt_Deposited!C50</f>
        <v>0</v>
      </c>
      <c r="D55" s="418">
        <f>Dry_Matter_Content!C42</f>
        <v>0.59</v>
      </c>
      <c r="E55" s="284">
        <f>MCF!R54</f>
        <v>0.8</v>
      </c>
      <c r="F55" s="67">
        <f t="shared" si="12"/>
        <v>0</v>
      </c>
      <c r="G55" s="67">
        <f t="shared" si="13"/>
        <v>0</v>
      </c>
      <c r="H55" s="67">
        <f t="shared" si="14"/>
        <v>0</v>
      </c>
      <c r="I55" s="67">
        <f t="shared" si="15"/>
        <v>0.53486492352543114</v>
      </c>
      <c r="J55" s="67">
        <f t="shared" si="16"/>
        <v>0.26305977929181629</v>
      </c>
      <c r="K55" s="100">
        <f t="shared" si="6"/>
        <v>0.17537318619454417</v>
      </c>
      <c r="O55" s="96">
        <f>Amnt_Deposited!B50</f>
        <v>2036</v>
      </c>
      <c r="P55" s="99">
        <f>Amnt_Deposited!C50</f>
        <v>0</v>
      </c>
      <c r="Q55" s="284">
        <f>MCF!R54</f>
        <v>0.8</v>
      </c>
      <c r="R55" s="67">
        <f t="shared" si="17"/>
        <v>0</v>
      </c>
      <c r="S55" s="67">
        <f t="shared" si="7"/>
        <v>0</v>
      </c>
      <c r="T55" s="67">
        <f t="shared" si="8"/>
        <v>0</v>
      </c>
      <c r="U55" s="67">
        <f t="shared" si="9"/>
        <v>0.35784896756830803</v>
      </c>
      <c r="V55" s="67">
        <f t="shared" si="10"/>
        <v>0.17599896027552381</v>
      </c>
      <c r="W55" s="100">
        <f t="shared" si="11"/>
        <v>0.11733264018368253</v>
      </c>
    </row>
    <row r="56" spans="2:23">
      <c r="B56" s="96">
        <f>Amnt_Deposited!B51</f>
        <v>2037</v>
      </c>
      <c r="C56" s="99">
        <f>Amnt_Deposited!C51</f>
        <v>0</v>
      </c>
      <c r="D56" s="418">
        <f>Dry_Matter_Content!C43</f>
        <v>0.59</v>
      </c>
      <c r="E56" s="284">
        <f>MCF!R55</f>
        <v>0.8</v>
      </c>
      <c r="F56" s="67">
        <f t="shared" si="12"/>
        <v>0</v>
      </c>
      <c r="G56" s="67">
        <f t="shared" si="13"/>
        <v>0</v>
      </c>
      <c r="H56" s="67">
        <f t="shared" si="14"/>
        <v>0</v>
      </c>
      <c r="I56" s="67">
        <f t="shared" si="15"/>
        <v>0.35853068016041573</v>
      </c>
      <c r="J56" s="67">
        <f t="shared" si="16"/>
        <v>0.17633424336501544</v>
      </c>
      <c r="K56" s="100">
        <f t="shared" si="6"/>
        <v>0.11755616224334361</v>
      </c>
      <c r="O56" s="96">
        <f>Amnt_Deposited!B51</f>
        <v>2037</v>
      </c>
      <c r="P56" s="99">
        <f>Amnt_Deposited!C51</f>
        <v>0</v>
      </c>
      <c r="Q56" s="284">
        <f>MCF!R55</f>
        <v>0.8</v>
      </c>
      <c r="R56" s="67">
        <f t="shared" si="17"/>
        <v>0</v>
      </c>
      <c r="S56" s="67">
        <f t="shared" si="7"/>
        <v>0</v>
      </c>
      <c r="T56" s="67">
        <f t="shared" si="8"/>
        <v>0</v>
      </c>
      <c r="U56" s="67">
        <f t="shared" si="9"/>
        <v>0.23987333641419425</v>
      </c>
      <c r="V56" s="67">
        <f t="shared" si="10"/>
        <v>0.11797563115411379</v>
      </c>
      <c r="W56" s="100">
        <f t="shared" si="11"/>
        <v>7.8650420769409188E-2</v>
      </c>
    </row>
    <row r="57" spans="2:23">
      <c r="B57" s="96">
        <f>Amnt_Deposited!B52</f>
        <v>2038</v>
      </c>
      <c r="C57" s="99">
        <f>Amnt_Deposited!C52</f>
        <v>0</v>
      </c>
      <c r="D57" s="418">
        <f>Dry_Matter_Content!C44</f>
        <v>0.59</v>
      </c>
      <c r="E57" s="284">
        <f>MCF!R56</f>
        <v>0.8</v>
      </c>
      <c r="F57" s="67">
        <f t="shared" si="12"/>
        <v>0</v>
      </c>
      <c r="G57" s="67">
        <f t="shared" si="13"/>
        <v>0</v>
      </c>
      <c r="H57" s="67">
        <f t="shared" si="14"/>
        <v>0</v>
      </c>
      <c r="I57" s="67">
        <f t="shared" si="15"/>
        <v>0.24033030203031894</v>
      </c>
      <c r="J57" s="67">
        <f t="shared" si="16"/>
        <v>0.11820037813009678</v>
      </c>
      <c r="K57" s="100">
        <f t="shared" si="6"/>
        <v>7.8800252086731179E-2</v>
      </c>
      <c r="O57" s="96">
        <f>Amnt_Deposited!B52</f>
        <v>2038</v>
      </c>
      <c r="P57" s="99">
        <f>Amnt_Deposited!C52</f>
        <v>0</v>
      </c>
      <c r="Q57" s="284">
        <f>MCF!R56</f>
        <v>0.8</v>
      </c>
      <c r="R57" s="67">
        <f t="shared" si="17"/>
        <v>0</v>
      </c>
      <c r="S57" s="67">
        <f t="shared" si="7"/>
        <v>0</v>
      </c>
      <c r="T57" s="67">
        <f t="shared" si="8"/>
        <v>0</v>
      </c>
      <c r="U57" s="67">
        <f t="shared" si="9"/>
        <v>0.16079190590788509</v>
      </c>
      <c r="V57" s="67">
        <f t="shared" si="10"/>
        <v>7.9081430506309169E-2</v>
      </c>
      <c r="W57" s="100">
        <f t="shared" si="11"/>
        <v>5.2720953670872775E-2</v>
      </c>
    </row>
    <row r="58" spans="2:23">
      <c r="B58" s="96">
        <f>Amnt_Deposited!B53</f>
        <v>2039</v>
      </c>
      <c r="C58" s="99">
        <f>Amnt_Deposited!C53</f>
        <v>0</v>
      </c>
      <c r="D58" s="418">
        <f>Dry_Matter_Content!C45</f>
        <v>0.59</v>
      </c>
      <c r="E58" s="284">
        <f>MCF!R57</f>
        <v>0.8</v>
      </c>
      <c r="F58" s="67">
        <f t="shared" si="12"/>
        <v>0</v>
      </c>
      <c r="G58" s="67">
        <f t="shared" si="13"/>
        <v>0</v>
      </c>
      <c r="H58" s="67">
        <f t="shared" si="14"/>
        <v>0</v>
      </c>
      <c r="I58" s="67">
        <f t="shared" si="15"/>
        <v>0.1610982191207225</v>
      </c>
      <c r="J58" s="67">
        <f t="shared" si="16"/>
        <v>7.9232082909596449E-2</v>
      </c>
      <c r="K58" s="100">
        <f t="shared" si="6"/>
        <v>5.282138860639763E-2</v>
      </c>
      <c r="O58" s="96">
        <f>Amnt_Deposited!B53</f>
        <v>2039</v>
      </c>
      <c r="P58" s="99">
        <f>Amnt_Deposited!C53</f>
        <v>0</v>
      </c>
      <c r="Q58" s="284">
        <f>MCF!R57</f>
        <v>0.8</v>
      </c>
      <c r="R58" s="67">
        <f t="shared" si="17"/>
        <v>0</v>
      </c>
      <c r="S58" s="67">
        <f t="shared" si="7"/>
        <v>0</v>
      </c>
      <c r="T58" s="67">
        <f t="shared" si="8"/>
        <v>0</v>
      </c>
      <c r="U58" s="67">
        <f t="shared" si="9"/>
        <v>0.10778203777033171</v>
      </c>
      <c r="V58" s="67">
        <f t="shared" si="10"/>
        <v>5.3009868137553366E-2</v>
      </c>
      <c r="W58" s="100">
        <f t="shared" si="11"/>
        <v>3.5339912091702244E-2</v>
      </c>
    </row>
    <row r="59" spans="2:23">
      <c r="B59" s="96">
        <f>Amnt_Deposited!B54</f>
        <v>2040</v>
      </c>
      <c r="C59" s="99">
        <f>Amnt_Deposited!C54</f>
        <v>0</v>
      </c>
      <c r="D59" s="418">
        <f>Dry_Matter_Content!C46</f>
        <v>0.59</v>
      </c>
      <c r="E59" s="284">
        <f>MCF!R58</f>
        <v>0.8</v>
      </c>
      <c r="F59" s="67">
        <f t="shared" si="12"/>
        <v>0</v>
      </c>
      <c r="G59" s="67">
        <f t="shared" si="13"/>
        <v>0</v>
      </c>
      <c r="H59" s="67">
        <f t="shared" si="14"/>
        <v>0</v>
      </c>
      <c r="I59" s="67">
        <f t="shared" si="15"/>
        <v>0.10798736565726222</v>
      </c>
      <c r="J59" s="67">
        <f t="shared" si="16"/>
        <v>5.3110853463460284E-2</v>
      </c>
      <c r="K59" s="100">
        <f t="shared" si="6"/>
        <v>3.5407235642306856E-2</v>
      </c>
      <c r="O59" s="96">
        <f>Amnt_Deposited!B54</f>
        <v>2040</v>
      </c>
      <c r="P59" s="99">
        <f>Amnt_Deposited!C54</f>
        <v>0</v>
      </c>
      <c r="Q59" s="284">
        <f>MCF!R58</f>
        <v>0.8</v>
      </c>
      <c r="R59" s="67">
        <f t="shared" si="17"/>
        <v>0</v>
      </c>
      <c r="S59" s="67">
        <f t="shared" si="7"/>
        <v>0</v>
      </c>
      <c r="T59" s="67">
        <f t="shared" si="8"/>
        <v>0</v>
      </c>
      <c r="U59" s="67">
        <f t="shared" si="9"/>
        <v>7.2248460520023775E-2</v>
      </c>
      <c r="V59" s="67">
        <f t="shared" si="10"/>
        <v>3.5533577250307945E-2</v>
      </c>
      <c r="W59" s="100">
        <f t="shared" si="11"/>
        <v>2.3689051500205296E-2</v>
      </c>
    </row>
    <row r="60" spans="2:23">
      <c r="B60" s="96">
        <f>Amnt_Deposited!B55</f>
        <v>2041</v>
      </c>
      <c r="C60" s="99">
        <f>Amnt_Deposited!C55</f>
        <v>0</v>
      </c>
      <c r="D60" s="418">
        <f>Dry_Matter_Content!C47</f>
        <v>0.59</v>
      </c>
      <c r="E60" s="284">
        <f>MCF!R59</f>
        <v>0.8</v>
      </c>
      <c r="F60" s="67">
        <f t="shared" si="12"/>
        <v>0</v>
      </c>
      <c r="G60" s="67">
        <f t="shared" si="13"/>
        <v>0</v>
      </c>
      <c r="H60" s="67">
        <f t="shared" si="14"/>
        <v>0</v>
      </c>
      <c r="I60" s="67">
        <f t="shared" si="15"/>
        <v>7.2386095918643423E-2</v>
      </c>
      <c r="J60" s="67">
        <f t="shared" si="16"/>
        <v>3.5601269738618789E-2</v>
      </c>
      <c r="K60" s="100">
        <f t="shared" si="6"/>
        <v>2.3734179825745858E-2</v>
      </c>
      <c r="O60" s="96">
        <f>Amnt_Deposited!B55</f>
        <v>2041</v>
      </c>
      <c r="P60" s="99">
        <f>Amnt_Deposited!C55</f>
        <v>0</v>
      </c>
      <c r="Q60" s="284">
        <f>MCF!R59</f>
        <v>0.8</v>
      </c>
      <c r="R60" s="67">
        <f t="shared" si="17"/>
        <v>0</v>
      </c>
      <c r="S60" s="67">
        <f t="shared" si="7"/>
        <v>0</v>
      </c>
      <c r="T60" s="67">
        <f t="shared" si="8"/>
        <v>0</v>
      </c>
      <c r="U60" s="67">
        <f t="shared" si="9"/>
        <v>4.8429591381786409E-2</v>
      </c>
      <c r="V60" s="67">
        <f t="shared" si="10"/>
        <v>2.3818869138237369E-2</v>
      </c>
      <c r="W60" s="100">
        <f t="shared" si="11"/>
        <v>1.5879246092158246E-2</v>
      </c>
    </row>
    <row r="61" spans="2:23">
      <c r="B61" s="96">
        <f>Amnt_Deposited!B56</f>
        <v>2042</v>
      </c>
      <c r="C61" s="99">
        <f>Amnt_Deposited!C56</f>
        <v>0</v>
      </c>
      <c r="D61" s="418">
        <f>Dry_Matter_Content!C48</f>
        <v>0.59</v>
      </c>
      <c r="E61" s="284">
        <f>MCF!R60</f>
        <v>0.8</v>
      </c>
      <c r="F61" s="67">
        <f t="shared" si="12"/>
        <v>0</v>
      </c>
      <c r="G61" s="67">
        <f t="shared" si="13"/>
        <v>0</v>
      </c>
      <c r="H61" s="67">
        <f t="shared" si="14"/>
        <v>0</v>
      </c>
      <c r="I61" s="67">
        <f t="shared" si="15"/>
        <v>4.8521851148525266E-2</v>
      </c>
      <c r="J61" s="67">
        <f t="shared" si="16"/>
        <v>2.386424477011816E-2</v>
      </c>
      <c r="K61" s="100">
        <f t="shared" si="6"/>
        <v>1.5909496513412107E-2</v>
      </c>
      <c r="O61" s="96">
        <f>Amnt_Deposited!B56</f>
        <v>2042</v>
      </c>
      <c r="P61" s="99">
        <f>Amnt_Deposited!C56</f>
        <v>0</v>
      </c>
      <c r="Q61" s="284">
        <f>MCF!R60</f>
        <v>0.8</v>
      </c>
      <c r="R61" s="67">
        <f t="shared" si="17"/>
        <v>0</v>
      </c>
      <c r="S61" s="67">
        <f t="shared" si="7"/>
        <v>0</v>
      </c>
      <c r="T61" s="67">
        <f t="shared" si="8"/>
        <v>0</v>
      </c>
      <c r="U61" s="67">
        <f t="shared" si="9"/>
        <v>3.2463325924526269E-2</v>
      </c>
      <c r="V61" s="67">
        <f t="shared" si="10"/>
        <v>1.5966265457260143E-2</v>
      </c>
      <c r="W61" s="100">
        <f t="shared" si="11"/>
        <v>1.0644176971506762E-2</v>
      </c>
    </row>
    <row r="62" spans="2:23">
      <c r="B62" s="96">
        <f>Amnt_Deposited!B57</f>
        <v>2043</v>
      </c>
      <c r="C62" s="99">
        <f>Amnt_Deposited!C57</f>
        <v>0</v>
      </c>
      <c r="D62" s="418">
        <f>Dry_Matter_Content!C49</f>
        <v>0.59</v>
      </c>
      <c r="E62" s="284">
        <f>MCF!R61</f>
        <v>0.8</v>
      </c>
      <c r="F62" s="67">
        <f t="shared" si="12"/>
        <v>0</v>
      </c>
      <c r="G62" s="67">
        <f t="shared" si="13"/>
        <v>0</v>
      </c>
      <c r="H62" s="67">
        <f t="shared" si="14"/>
        <v>0</v>
      </c>
      <c r="I62" s="67">
        <f t="shared" si="15"/>
        <v>3.2525169495613897E-2</v>
      </c>
      <c r="J62" s="67">
        <f t="shared" si="16"/>
        <v>1.599668165291137E-2</v>
      </c>
      <c r="K62" s="100">
        <f t="shared" si="6"/>
        <v>1.0664454435274246E-2</v>
      </c>
      <c r="O62" s="96">
        <f>Amnt_Deposited!B57</f>
        <v>2043</v>
      </c>
      <c r="P62" s="99">
        <f>Amnt_Deposited!C57</f>
        <v>0</v>
      </c>
      <c r="Q62" s="284">
        <f>MCF!R61</f>
        <v>0.8</v>
      </c>
      <c r="R62" s="67">
        <f t="shared" si="17"/>
        <v>0</v>
      </c>
      <c r="S62" s="67">
        <f t="shared" si="7"/>
        <v>0</v>
      </c>
      <c r="T62" s="67">
        <f t="shared" si="8"/>
        <v>0</v>
      </c>
      <c r="U62" s="67">
        <f t="shared" si="9"/>
        <v>2.1760818128198411E-2</v>
      </c>
      <c r="V62" s="67">
        <f t="shared" si="10"/>
        <v>1.0702507796327856E-2</v>
      </c>
      <c r="W62" s="100">
        <f t="shared" si="11"/>
        <v>7.1350051975519035E-3</v>
      </c>
    </row>
    <row r="63" spans="2:23">
      <c r="B63" s="96">
        <f>Amnt_Deposited!B58</f>
        <v>2044</v>
      </c>
      <c r="C63" s="99">
        <f>Amnt_Deposited!C58</f>
        <v>0</v>
      </c>
      <c r="D63" s="418">
        <f>Dry_Matter_Content!C50</f>
        <v>0.59</v>
      </c>
      <c r="E63" s="284">
        <f>MCF!R62</f>
        <v>0.8</v>
      </c>
      <c r="F63" s="67">
        <f t="shared" si="12"/>
        <v>0</v>
      </c>
      <c r="G63" s="67">
        <f t="shared" si="13"/>
        <v>0</v>
      </c>
      <c r="H63" s="67">
        <f t="shared" si="14"/>
        <v>0</v>
      </c>
      <c r="I63" s="67">
        <f t="shared" si="15"/>
        <v>2.180227311361688E-2</v>
      </c>
      <c r="J63" s="67">
        <f t="shared" si="16"/>
        <v>1.0722896381997018E-2</v>
      </c>
      <c r="K63" s="100">
        <f t="shared" si="6"/>
        <v>7.1485975879980118E-3</v>
      </c>
      <c r="O63" s="96">
        <f>Amnt_Deposited!B58</f>
        <v>2044</v>
      </c>
      <c r="P63" s="99">
        <f>Amnt_Deposited!C58</f>
        <v>0</v>
      </c>
      <c r="Q63" s="284">
        <f>MCF!R62</f>
        <v>0.8</v>
      </c>
      <c r="R63" s="67">
        <f t="shared" si="17"/>
        <v>0</v>
      </c>
      <c r="S63" s="67">
        <f t="shared" si="7"/>
        <v>0</v>
      </c>
      <c r="T63" s="67">
        <f t="shared" si="8"/>
        <v>0</v>
      </c>
      <c r="U63" s="67">
        <f t="shared" si="9"/>
        <v>1.4586712609467135E-2</v>
      </c>
      <c r="V63" s="67">
        <f t="shared" si="10"/>
        <v>7.1741055187312776E-3</v>
      </c>
      <c r="W63" s="100">
        <f t="shared" si="11"/>
        <v>4.7827370124875184E-3</v>
      </c>
    </row>
    <row r="64" spans="2:23">
      <c r="B64" s="96">
        <f>Amnt_Deposited!B59</f>
        <v>2045</v>
      </c>
      <c r="C64" s="99">
        <f>Amnt_Deposited!C59</f>
        <v>0</v>
      </c>
      <c r="D64" s="418">
        <f>Dry_Matter_Content!C51</f>
        <v>0.59</v>
      </c>
      <c r="E64" s="284">
        <f>MCF!R63</f>
        <v>0.8</v>
      </c>
      <c r="F64" s="67">
        <f t="shared" si="12"/>
        <v>0</v>
      </c>
      <c r="G64" s="67">
        <f t="shared" si="13"/>
        <v>0</v>
      </c>
      <c r="H64" s="67">
        <f t="shared" si="14"/>
        <v>0</v>
      </c>
      <c r="I64" s="67">
        <f t="shared" si="15"/>
        <v>1.4614500717201249E-2</v>
      </c>
      <c r="J64" s="67">
        <f t="shared" si="16"/>
        <v>7.1877723964156315E-3</v>
      </c>
      <c r="K64" s="100">
        <f t="shared" si="6"/>
        <v>4.7918482642770877E-3</v>
      </c>
      <c r="O64" s="96">
        <f>Amnt_Deposited!B59</f>
        <v>2045</v>
      </c>
      <c r="P64" s="99">
        <f>Amnt_Deposited!C59</f>
        <v>0</v>
      </c>
      <c r="Q64" s="284">
        <f>MCF!R63</f>
        <v>0.8</v>
      </c>
      <c r="R64" s="67">
        <f t="shared" si="17"/>
        <v>0</v>
      </c>
      <c r="S64" s="67">
        <f t="shared" si="7"/>
        <v>0</v>
      </c>
      <c r="T64" s="67">
        <f t="shared" si="8"/>
        <v>0</v>
      </c>
      <c r="U64" s="67">
        <f t="shared" si="9"/>
        <v>9.7777658678866505E-3</v>
      </c>
      <c r="V64" s="67">
        <f t="shared" si="10"/>
        <v>4.8089467415804842E-3</v>
      </c>
      <c r="W64" s="100">
        <f t="shared" si="11"/>
        <v>3.2059644943869892E-3</v>
      </c>
    </row>
    <row r="65" spans="2:23">
      <c r="B65" s="96">
        <f>Amnt_Deposited!B60</f>
        <v>2046</v>
      </c>
      <c r="C65" s="99">
        <f>Amnt_Deposited!C60</f>
        <v>0</v>
      </c>
      <c r="D65" s="418">
        <f>Dry_Matter_Content!C52</f>
        <v>0.59</v>
      </c>
      <c r="E65" s="284">
        <f>MCF!R64</f>
        <v>0.8</v>
      </c>
      <c r="F65" s="67">
        <f t="shared" si="12"/>
        <v>0</v>
      </c>
      <c r="G65" s="67">
        <f t="shared" si="13"/>
        <v>0</v>
      </c>
      <c r="H65" s="67">
        <f t="shared" si="14"/>
        <v>0</v>
      </c>
      <c r="I65" s="67">
        <f t="shared" si="15"/>
        <v>9.7963927935422242E-3</v>
      </c>
      <c r="J65" s="67">
        <f t="shared" si="16"/>
        <v>4.8181079236590237E-3</v>
      </c>
      <c r="K65" s="100">
        <f t="shared" si="6"/>
        <v>3.2120719491060155E-3</v>
      </c>
      <c r="O65" s="96">
        <f>Amnt_Deposited!B60</f>
        <v>2046</v>
      </c>
      <c r="P65" s="99">
        <f>Amnt_Deposited!C60</f>
        <v>0</v>
      </c>
      <c r="Q65" s="284">
        <f>MCF!R64</f>
        <v>0.8</v>
      </c>
      <c r="R65" s="67">
        <f t="shared" si="17"/>
        <v>0</v>
      </c>
      <c r="S65" s="67">
        <f t="shared" si="7"/>
        <v>0</v>
      </c>
      <c r="T65" s="67">
        <f t="shared" si="8"/>
        <v>0</v>
      </c>
      <c r="U65" s="67">
        <f t="shared" si="9"/>
        <v>6.5542324666874822E-3</v>
      </c>
      <c r="V65" s="67">
        <f t="shared" si="10"/>
        <v>3.2235334011991679E-3</v>
      </c>
      <c r="W65" s="100">
        <f t="shared" si="11"/>
        <v>2.1490222674661118E-3</v>
      </c>
    </row>
    <row r="66" spans="2:23">
      <c r="B66" s="96">
        <f>Amnt_Deposited!B61</f>
        <v>2047</v>
      </c>
      <c r="C66" s="99">
        <f>Amnt_Deposited!C61</f>
        <v>0</v>
      </c>
      <c r="D66" s="418">
        <f>Dry_Matter_Content!C53</f>
        <v>0.59</v>
      </c>
      <c r="E66" s="284">
        <f>MCF!R65</f>
        <v>0.8</v>
      </c>
      <c r="F66" s="67">
        <f t="shared" si="12"/>
        <v>0</v>
      </c>
      <c r="G66" s="67">
        <f t="shared" si="13"/>
        <v>0</v>
      </c>
      <c r="H66" s="67">
        <f t="shared" si="14"/>
        <v>0</v>
      </c>
      <c r="I66" s="67">
        <f t="shared" si="15"/>
        <v>6.5667184683504288E-3</v>
      </c>
      <c r="J66" s="67">
        <f t="shared" si="16"/>
        <v>3.229674325191795E-3</v>
      </c>
      <c r="K66" s="100">
        <f t="shared" si="6"/>
        <v>2.1531162167945299E-3</v>
      </c>
      <c r="O66" s="96">
        <f>Amnt_Deposited!B61</f>
        <v>2047</v>
      </c>
      <c r="P66" s="99">
        <f>Amnt_Deposited!C61</f>
        <v>0</v>
      </c>
      <c r="Q66" s="284">
        <f>MCF!R65</f>
        <v>0.8</v>
      </c>
      <c r="R66" s="67">
        <f t="shared" si="17"/>
        <v>0</v>
      </c>
      <c r="S66" s="67">
        <f t="shared" si="7"/>
        <v>0</v>
      </c>
      <c r="T66" s="67">
        <f t="shared" si="8"/>
        <v>0</v>
      </c>
      <c r="U66" s="67">
        <f t="shared" si="9"/>
        <v>4.3934334087982353E-3</v>
      </c>
      <c r="V66" s="67">
        <f t="shared" si="10"/>
        <v>2.1607990578892474E-3</v>
      </c>
      <c r="W66" s="100">
        <f t="shared" si="11"/>
        <v>1.4405327052594982E-3</v>
      </c>
    </row>
    <row r="67" spans="2:23">
      <c r="B67" s="96">
        <f>Amnt_Deposited!B62</f>
        <v>2048</v>
      </c>
      <c r="C67" s="99">
        <f>Amnt_Deposited!C62</f>
        <v>0</v>
      </c>
      <c r="D67" s="418">
        <f>Dry_Matter_Content!C54</f>
        <v>0.59</v>
      </c>
      <c r="E67" s="284">
        <f>MCF!R66</f>
        <v>0.8</v>
      </c>
      <c r="F67" s="67">
        <f t="shared" si="12"/>
        <v>0</v>
      </c>
      <c r="G67" s="67">
        <f t="shared" si="13"/>
        <v>0</v>
      </c>
      <c r="H67" s="67">
        <f t="shared" si="14"/>
        <v>0</v>
      </c>
      <c r="I67" s="67">
        <f t="shared" si="15"/>
        <v>4.4018030260077421E-3</v>
      </c>
      <c r="J67" s="67">
        <f t="shared" si="16"/>
        <v>2.1649154423426862E-3</v>
      </c>
      <c r="K67" s="100">
        <f t="shared" si="6"/>
        <v>1.4432769615617908E-3</v>
      </c>
      <c r="O67" s="96">
        <f>Amnt_Deposited!B62</f>
        <v>2048</v>
      </c>
      <c r="P67" s="99">
        <f>Amnt_Deposited!C62</f>
        <v>0</v>
      </c>
      <c r="Q67" s="284">
        <f>MCF!R66</f>
        <v>0.8</v>
      </c>
      <c r="R67" s="67">
        <f t="shared" si="17"/>
        <v>0</v>
      </c>
      <c r="S67" s="67">
        <f t="shared" si="7"/>
        <v>0</v>
      </c>
      <c r="T67" s="67">
        <f t="shared" si="8"/>
        <v>0</v>
      </c>
      <c r="U67" s="67">
        <f t="shared" si="9"/>
        <v>2.9450064848401489E-3</v>
      </c>
      <c r="V67" s="67">
        <f t="shared" si="10"/>
        <v>1.4484269239580863E-3</v>
      </c>
      <c r="W67" s="100">
        <f t="shared" si="11"/>
        <v>9.656179493053908E-4</v>
      </c>
    </row>
    <row r="68" spans="2:23">
      <c r="B68" s="96">
        <f>Amnt_Deposited!B63</f>
        <v>2049</v>
      </c>
      <c r="C68" s="99">
        <f>Amnt_Deposited!C63</f>
        <v>0</v>
      </c>
      <c r="D68" s="418">
        <f>Dry_Matter_Content!C55</f>
        <v>0.59</v>
      </c>
      <c r="E68" s="284">
        <f>MCF!R67</f>
        <v>0.8</v>
      </c>
      <c r="F68" s="67">
        <f t="shared" si="12"/>
        <v>0</v>
      </c>
      <c r="G68" s="67">
        <f t="shared" si="13"/>
        <v>0</v>
      </c>
      <c r="H68" s="67">
        <f t="shared" si="14"/>
        <v>0</v>
      </c>
      <c r="I68" s="67">
        <f t="shared" si="15"/>
        <v>2.9506168070333261E-3</v>
      </c>
      <c r="J68" s="67">
        <f t="shared" si="16"/>
        <v>1.451186218974416E-3</v>
      </c>
      <c r="K68" s="100">
        <f t="shared" si="6"/>
        <v>9.6745747931627733E-4</v>
      </c>
      <c r="O68" s="96">
        <f>Amnt_Deposited!B63</f>
        <v>2049</v>
      </c>
      <c r="P68" s="99">
        <f>Amnt_Deposited!C63</f>
        <v>0</v>
      </c>
      <c r="Q68" s="284">
        <f>MCF!R67</f>
        <v>0.8</v>
      </c>
      <c r="R68" s="67">
        <f t="shared" si="17"/>
        <v>0</v>
      </c>
      <c r="S68" s="67">
        <f t="shared" si="7"/>
        <v>0</v>
      </c>
      <c r="T68" s="67">
        <f t="shared" si="8"/>
        <v>0</v>
      </c>
      <c r="U68" s="67">
        <f t="shared" si="9"/>
        <v>1.9740968824933048E-3</v>
      </c>
      <c r="V68" s="67">
        <f t="shared" si="10"/>
        <v>9.70909602346844E-4</v>
      </c>
      <c r="W68" s="100">
        <f t="shared" si="11"/>
        <v>6.4727306823122934E-4</v>
      </c>
    </row>
    <row r="69" spans="2:23">
      <c r="B69" s="96">
        <f>Amnt_Deposited!B64</f>
        <v>2050</v>
      </c>
      <c r="C69" s="99">
        <f>Amnt_Deposited!C64</f>
        <v>0</v>
      </c>
      <c r="D69" s="418">
        <f>Dry_Matter_Content!C56</f>
        <v>0.59</v>
      </c>
      <c r="E69" s="284">
        <f>MCF!R68</f>
        <v>0.8</v>
      </c>
      <c r="F69" s="67">
        <f t="shared" si="12"/>
        <v>0</v>
      </c>
      <c r="G69" s="67">
        <f t="shared" si="13"/>
        <v>0</v>
      </c>
      <c r="H69" s="67">
        <f t="shared" si="14"/>
        <v>0</v>
      </c>
      <c r="I69" s="67">
        <f t="shared" si="15"/>
        <v>1.9778575939241104E-3</v>
      </c>
      <c r="J69" s="67">
        <f t="shared" si="16"/>
        <v>9.7275921310921584E-4</v>
      </c>
      <c r="K69" s="100">
        <f t="shared" si="6"/>
        <v>6.4850614207281052E-4</v>
      </c>
      <c r="O69" s="96">
        <f>Amnt_Deposited!B64</f>
        <v>2050</v>
      </c>
      <c r="P69" s="99">
        <f>Amnt_Deposited!C64</f>
        <v>0</v>
      </c>
      <c r="Q69" s="284">
        <f>MCF!R68</f>
        <v>0.8</v>
      </c>
      <c r="R69" s="67">
        <f t="shared" si="17"/>
        <v>0</v>
      </c>
      <c r="S69" s="67">
        <f t="shared" si="7"/>
        <v>0</v>
      </c>
      <c r="T69" s="67">
        <f t="shared" si="8"/>
        <v>0</v>
      </c>
      <c r="U69" s="67">
        <f t="shared" si="9"/>
        <v>1.3232767131517243E-3</v>
      </c>
      <c r="V69" s="67">
        <f t="shared" si="10"/>
        <v>6.5082016934158067E-4</v>
      </c>
      <c r="W69" s="100">
        <f t="shared" si="11"/>
        <v>4.3388011289438708E-4</v>
      </c>
    </row>
    <row r="70" spans="2:23">
      <c r="B70" s="96">
        <f>Amnt_Deposited!B65</f>
        <v>2051</v>
      </c>
      <c r="C70" s="99">
        <f>Amnt_Deposited!C65</f>
        <v>0</v>
      </c>
      <c r="D70" s="418">
        <f>Dry_Matter_Content!C57</f>
        <v>0.59</v>
      </c>
      <c r="E70" s="284">
        <f>MCF!R69</f>
        <v>0.8</v>
      </c>
      <c r="F70" s="67">
        <f t="shared" si="12"/>
        <v>0</v>
      </c>
      <c r="G70" s="67">
        <f t="shared" si="13"/>
        <v>0</v>
      </c>
      <c r="H70" s="67">
        <f t="shared" si="14"/>
        <v>0</v>
      </c>
      <c r="I70" s="67">
        <f t="shared" si="15"/>
        <v>1.3257975934111484E-3</v>
      </c>
      <c r="J70" s="67">
        <f t="shared" si="16"/>
        <v>6.5206000051296184E-4</v>
      </c>
      <c r="K70" s="100">
        <f t="shared" si="6"/>
        <v>4.3470666700864123E-4</v>
      </c>
      <c r="O70" s="96">
        <f>Amnt_Deposited!B65</f>
        <v>2051</v>
      </c>
      <c r="P70" s="99">
        <f>Amnt_Deposited!C65</f>
        <v>0</v>
      </c>
      <c r="Q70" s="284">
        <f>MCF!R69</f>
        <v>0.8</v>
      </c>
      <c r="R70" s="67">
        <f t="shared" si="17"/>
        <v>0</v>
      </c>
      <c r="S70" s="67">
        <f t="shared" si="7"/>
        <v>0</v>
      </c>
      <c r="T70" s="67">
        <f t="shared" si="8"/>
        <v>0</v>
      </c>
      <c r="U70" s="67">
        <f t="shared" si="9"/>
        <v>8.870189072777533E-4</v>
      </c>
      <c r="V70" s="67">
        <f t="shared" si="10"/>
        <v>4.3625780587397097E-4</v>
      </c>
      <c r="W70" s="100">
        <f t="shared" si="11"/>
        <v>2.9083853724931396E-4</v>
      </c>
    </row>
    <row r="71" spans="2:23">
      <c r="B71" s="96">
        <f>Amnt_Deposited!B66</f>
        <v>2052</v>
      </c>
      <c r="C71" s="99">
        <f>Amnt_Deposited!C66</f>
        <v>0</v>
      </c>
      <c r="D71" s="418">
        <f>Dry_Matter_Content!C58</f>
        <v>0.59</v>
      </c>
      <c r="E71" s="284">
        <f>MCF!R70</f>
        <v>0.8</v>
      </c>
      <c r="F71" s="67">
        <f t="shared" si="12"/>
        <v>0</v>
      </c>
      <c r="G71" s="67">
        <f t="shared" si="13"/>
        <v>0</v>
      </c>
      <c r="H71" s="67">
        <f t="shared" si="14"/>
        <v>0</v>
      </c>
      <c r="I71" s="67">
        <f t="shared" si="15"/>
        <v>8.8870870384930088E-4</v>
      </c>
      <c r="J71" s="67">
        <f t="shared" si="16"/>
        <v>4.370888895618476E-4</v>
      </c>
      <c r="K71" s="100">
        <f t="shared" si="6"/>
        <v>2.913925930412317E-4</v>
      </c>
      <c r="O71" s="96">
        <f>Amnt_Deposited!B66</f>
        <v>2052</v>
      </c>
      <c r="P71" s="99">
        <f>Amnt_Deposited!C66</f>
        <v>0</v>
      </c>
      <c r="Q71" s="284">
        <f>MCF!R70</f>
        <v>0.8</v>
      </c>
      <c r="R71" s="67">
        <f t="shared" si="17"/>
        <v>0</v>
      </c>
      <c r="S71" s="67">
        <f t="shared" si="7"/>
        <v>0</v>
      </c>
      <c r="T71" s="67">
        <f t="shared" si="8"/>
        <v>0</v>
      </c>
      <c r="U71" s="67">
        <f t="shared" si="9"/>
        <v>5.9458655476090608E-4</v>
      </c>
      <c r="V71" s="67">
        <f t="shared" si="10"/>
        <v>2.9243235251684722E-4</v>
      </c>
      <c r="W71" s="100">
        <f t="shared" si="11"/>
        <v>1.9495490167789815E-4</v>
      </c>
    </row>
    <row r="72" spans="2:23">
      <c r="B72" s="96">
        <f>Amnt_Deposited!B67</f>
        <v>2053</v>
      </c>
      <c r="C72" s="99">
        <f>Amnt_Deposited!C67</f>
        <v>0</v>
      </c>
      <c r="D72" s="418">
        <f>Dry_Matter_Content!C59</f>
        <v>0.59</v>
      </c>
      <c r="E72" s="284">
        <f>MCF!R71</f>
        <v>0.8</v>
      </c>
      <c r="F72" s="67">
        <f t="shared" si="12"/>
        <v>0</v>
      </c>
      <c r="G72" s="67">
        <f t="shared" si="13"/>
        <v>0</v>
      </c>
      <c r="H72" s="67">
        <f t="shared" si="14"/>
        <v>0</v>
      </c>
      <c r="I72" s="67">
        <f t="shared" si="15"/>
        <v>5.9571925927653674E-4</v>
      </c>
      <c r="J72" s="67">
        <f t="shared" si="16"/>
        <v>2.9298944457276414E-4</v>
      </c>
      <c r="K72" s="100">
        <f t="shared" si="6"/>
        <v>1.9532629638184274E-4</v>
      </c>
      <c r="O72" s="96">
        <f>Amnt_Deposited!B67</f>
        <v>2053</v>
      </c>
      <c r="P72" s="99">
        <f>Amnt_Deposited!C67</f>
        <v>0</v>
      </c>
      <c r="Q72" s="284">
        <f>MCF!R71</f>
        <v>0.8</v>
      </c>
      <c r="R72" s="67">
        <f t="shared" si="17"/>
        <v>0</v>
      </c>
      <c r="S72" s="67">
        <f t="shared" si="7"/>
        <v>0</v>
      </c>
      <c r="T72" s="67">
        <f t="shared" si="8"/>
        <v>0</v>
      </c>
      <c r="U72" s="67">
        <f t="shared" si="9"/>
        <v>3.9856328675950275E-4</v>
      </c>
      <c r="V72" s="67">
        <f t="shared" si="10"/>
        <v>1.9602326800140333E-4</v>
      </c>
      <c r="W72" s="100">
        <f t="shared" si="11"/>
        <v>1.3068217866760222E-4</v>
      </c>
    </row>
    <row r="73" spans="2:23">
      <c r="B73" s="96">
        <f>Amnt_Deposited!B68</f>
        <v>2054</v>
      </c>
      <c r="C73" s="99">
        <f>Amnt_Deposited!C68</f>
        <v>0</v>
      </c>
      <c r="D73" s="418">
        <f>Dry_Matter_Content!C60</f>
        <v>0.59</v>
      </c>
      <c r="E73" s="284">
        <f>MCF!R72</f>
        <v>0.8</v>
      </c>
      <c r="F73" s="67">
        <f t="shared" si="12"/>
        <v>0</v>
      </c>
      <c r="G73" s="67">
        <f t="shared" si="13"/>
        <v>0</v>
      </c>
      <c r="H73" s="67">
        <f t="shared" si="14"/>
        <v>0</v>
      </c>
      <c r="I73" s="67">
        <f t="shared" si="15"/>
        <v>3.9932256130256505E-4</v>
      </c>
      <c r="J73" s="67">
        <f t="shared" si="16"/>
        <v>1.9639669797397166E-4</v>
      </c>
      <c r="K73" s="100">
        <f t="shared" si="6"/>
        <v>1.3093113198264778E-4</v>
      </c>
      <c r="O73" s="96">
        <f>Amnt_Deposited!B68</f>
        <v>2054</v>
      </c>
      <c r="P73" s="99">
        <f>Amnt_Deposited!C68</f>
        <v>0</v>
      </c>
      <c r="Q73" s="284">
        <f>MCF!R72</f>
        <v>0.8</v>
      </c>
      <c r="R73" s="67">
        <f t="shared" si="17"/>
        <v>0</v>
      </c>
      <c r="S73" s="67">
        <f t="shared" si="7"/>
        <v>0</v>
      </c>
      <c r="T73" s="67">
        <f t="shared" si="8"/>
        <v>0</v>
      </c>
      <c r="U73" s="67">
        <f t="shared" si="9"/>
        <v>2.671649607287456E-4</v>
      </c>
      <c r="V73" s="67">
        <f t="shared" si="10"/>
        <v>1.3139832603075715E-4</v>
      </c>
      <c r="W73" s="100">
        <f t="shared" si="11"/>
        <v>8.7598884020504759E-5</v>
      </c>
    </row>
    <row r="74" spans="2:23">
      <c r="B74" s="96">
        <f>Amnt_Deposited!B69</f>
        <v>2055</v>
      </c>
      <c r="C74" s="99">
        <f>Amnt_Deposited!C69</f>
        <v>0</v>
      </c>
      <c r="D74" s="418">
        <f>Dry_Matter_Content!C61</f>
        <v>0.59</v>
      </c>
      <c r="E74" s="284">
        <f>MCF!R73</f>
        <v>0.8</v>
      </c>
      <c r="F74" s="67">
        <f t="shared" si="12"/>
        <v>0</v>
      </c>
      <c r="G74" s="67">
        <f t="shared" si="13"/>
        <v>0</v>
      </c>
      <c r="H74" s="67">
        <f t="shared" si="14"/>
        <v>0</v>
      </c>
      <c r="I74" s="67">
        <f t="shared" si="15"/>
        <v>2.6767391767540481E-4</v>
      </c>
      <c r="J74" s="67">
        <f t="shared" si="16"/>
        <v>1.3164864362716025E-4</v>
      </c>
      <c r="K74" s="100">
        <f t="shared" si="6"/>
        <v>8.7765762418106822E-5</v>
      </c>
      <c r="O74" s="96">
        <f>Amnt_Deposited!B69</f>
        <v>2055</v>
      </c>
      <c r="P74" s="99">
        <f>Amnt_Deposited!C69</f>
        <v>0</v>
      </c>
      <c r="Q74" s="284">
        <f>MCF!R73</f>
        <v>0.8</v>
      </c>
      <c r="R74" s="67">
        <f t="shared" si="17"/>
        <v>0</v>
      </c>
      <c r="S74" s="67">
        <f t="shared" si="7"/>
        <v>0</v>
      </c>
      <c r="T74" s="67">
        <f t="shared" si="8"/>
        <v>0</v>
      </c>
      <c r="U74" s="67">
        <f t="shared" si="9"/>
        <v>1.7908602877480251E-4</v>
      </c>
      <c r="V74" s="67">
        <f t="shared" si="10"/>
        <v>8.8078931953943074E-5</v>
      </c>
      <c r="W74" s="100">
        <f t="shared" si="11"/>
        <v>5.871928796929538E-5</v>
      </c>
    </row>
    <row r="75" spans="2:23">
      <c r="B75" s="96">
        <f>Amnt_Deposited!B70</f>
        <v>2056</v>
      </c>
      <c r="C75" s="99">
        <f>Amnt_Deposited!C70</f>
        <v>0</v>
      </c>
      <c r="D75" s="418">
        <f>Dry_Matter_Content!C62</f>
        <v>0.59</v>
      </c>
      <c r="E75" s="284">
        <f>MCF!R74</f>
        <v>0.8</v>
      </c>
      <c r="F75" s="67">
        <f t="shared" si="12"/>
        <v>0</v>
      </c>
      <c r="G75" s="67">
        <f t="shared" si="13"/>
        <v>0</v>
      </c>
      <c r="H75" s="67">
        <f t="shared" si="14"/>
        <v>0</v>
      </c>
      <c r="I75" s="67">
        <f t="shared" si="15"/>
        <v>1.7942719281871728E-4</v>
      </c>
      <c r="J75" s="67">
        <f t="shared" si="16"/>
        <v>8.8246724856687526E-5</v>
      </c>
      <c r="K75" s="100">
        <f t="shared" si="6"/>
        <v>5.8831149904458346E-5</v>
      </c>
      <c r="O75" s="96">
        <f>Amnt_Deposited!B70</f>
        <v>2056</v>
      </c>
      <c r="P75" s="99">
        <f>Amnt_Deposited!C70</f>
        <v>0</v>
      </c>
      <c r="Q75" s="284">
        <f>MCF!R74</f>
        <v>0.8</v>
      </c>
      <c r="R75" s="67">
        <f t="shared" si="17"/>
        <v>0</v>
      </c>
      <c r="S75" s="67">
        <f t="shared" si="7"/>
        <v>0</v>
      </c>
      <c r="T75" s="67">
        <f t="shared" si="8"/>
        <v>0</v>
      </c>
      <c r="U75" s="67">
        <f t="shared" si="9"/>
        <v>1.2004495505266546E-4</v>
      </c>
      <c r="V75" s="67">
        <f t="shared" si="10"/>
        <v>5.9041073722137064E-5</v>
      </c>
      <c r="W75" s="100">
        <f t="shared" si="11"/>
        <v>3.9360715814758043E-5</v>
      </c>
    </row>
    <row r="76" spans="2:23">
      <c r="B76" s="96">
        <f>Amnt_Deposited!B71</f>
        <v>2057</v>
      </c>
      <c r="C76" s="99">
        <f>Amnt_Deposited!C71</f>
        <v>0</v>
      </c>
      <c r="D76" s="418">
        <f>Dry_Matter_Content!C63</f>
        <v>0.59</v>
      </c>
      <c r="E76" s="284">
        <f>MCF!R75</f>
        <v>0.8</v>
      </c>
      <c r="F76" s="67">
        <f t="shared" si="12"/>
        <v>0</v>
      </c>
      <c r="G76" s="67">
        <f t="shared" si="13"/>
        <v>0</v>
      </c>
      <c r="H76" s="67">
        <f t="shared" si="14"/>
        <v>0</v>
      </c>
      <c r="I76" s="67">
        <f t="shared" si="15"/>
        <v>1.202736441502881E-4</v>
      </c>
      <c r="J76" s="67">
        <f t="shared" si="16"/>
        <v>5.9153548668429179E-5</v>
      </c>
      <c r="K76" s="100">
        <f t="shared" si="6"/>
        <v>3.9435699112286119E-5</v>
      </c>
      <c r="O76" s="96">
        <f>Amnt_Deposited!B71</f>
        <v>2057</v>
      </c>
      <c r="P76" s="99">
        <f>Amnt_Deposited!C71</f>
        <v>0</v>
      </c>
      <c r="Q76" s="284">
        <f>MCF!R75</f>
        <v>0.8</v>
      </c>
      <c r="R76" s="67">
        <f t="shared" si="17"/>
        <v>0</v>
      </c>
      <c r="S76" s="67">
        <f t="shared" si="7"/>
        <v>0</v>
      </c>
      <c r="T76" s="67">
        <f t="shared" si="8"/>
        <v>0</v>
      </c>
      <c r="U76" s="67">
        <f t="shared" si="9"/>
        <v>8.0468539797248962E-5</v>
      </c>
      <c r="V76" s="67">
        <f t="shared" si="10"/>
        <v>3.9576415255416494E-5</v>
      </c>
      <c r="W76" s="100">
        <f t="shared" si="11"/>
        <v>2.6384276836944329E-5</v>
      </c>
    </row>
    <row r="77" spans="2:23">
      <c r="B77" s="96">
        <f>Amnt_Deposited!B72</f>
        <v>2058</v>
      </c>
      <c r="C77" s="99">
        <f>Amnt_Deposited!C72</f>
        <v>0</v>
      </c>
      <c r="D77" s="418">
        <f>Dry_Matter_Content!C64</f>
        <v>0.59</v>
      </c>
      <c r="E77" s="284">
        <f>MCF!R76</f>
        <v>0.8</v>
      </c>
      <c r="F77" s="67">
        <f t="shared" si="12"/>
        <v>0</v>
      </c>
      <c r="G77" s="67">
        <f t="shared" si="13"/>
        <v>0</v>
      </c>
      <c r="H77" s="67">
        <f t="shared" si="14"/>
        <v>0</v>
      </c>
      <c r="I77" s="67">
        <f t="shared" si="15"/>
        <v>8.0621834683695221E-5</v>
      </c>
      <c r="J77" s="67">
        <f t="shared" si="16"/>
        <v>3.965180946659288E-5</v>
      </c>
      <c r="K77" s="100">
        <f t="shared" si="6"/>
        <v>2.6434539644395252E-5</v>
      </c>
      <c r="O77" s="96">
        <f>Amnt_Deposited!B72</f>
        <v>2058</v>
      </c>
      <c r="P77" s="99">
        <f>Amnt_Deposited!C72</f>
        <v>0</v>
      </c>
      <c r="Q77" s="284">
        <f>MCF!R76</f>
        <v>0.8</v>
      </c>
      <c r="R77" s="67">
        <f t="shared" si="17"/>
        <v>0</v>
      </c>
      <c r="S77" s="67">
        <f t="shared" si="7"/>
        <v>0</v>
      </c>
      <c r="T77" s="67">
        <f t="shared" si="8"/>
        <v>0</v>
      </c>
      <c r="U77" s="67">
        <f t="shared" si="9"/>
        <v>5.3939675301312597E-5</v>
      </c>
      <c r="V77" s="67">
        <f t="shared" si="10"/>
        <v>2.6528864495936362E-5</v>
      </c>
      <c r="W77" s="100">
        <f t="shared" si="11"/>
        <v>1.7685909663957575E-5</v>
      </c>
    </row>
    <row r="78" spans="2:23">
      <c r="B78" s="96">
        <f>Amnt_Deposited!B73</f>
        <v>2059</v>
      </c>
      <c r="C78" s="99">
        <f>Amnt_Deposited!C73</f>
        <v>0</v>
      </c>
      <c r="D78" s="418">
        <f>Dry_Matter_Content!C65</f>
        <v>0.59</v>
      </c>
      <c r="E78" s="284">
        <f>MCF!R77</f>
        <v>0.8</v>
      </c>
      <c r="F78" s="67">
        <f t="shared" si="12"/>
        <v>0</v>
      </c>
      <c r="G78" s="67">
        <f t="shared" si="13"/>
        <v>0</v>
      </c>
      <c r="H78" s="67">
        <f t="shared" si="14"/>
        <v>0</v>
      </c>
      <c r="I78" s="67">
        <f t="shared" si="15"/>
        <v>5.4042431936652287E-5</v>
      </c>
      <c r="J78" s="67">
        <f t="shared" si="16"/>
        <v>2.6579402747042938E-5</v>
      </c>
      <c r="K78" s="100">
        <f t="shared" si="6"/>
        <v>1.7719601831361958E-5</v>
      </c>
      <c r="O78" s="96">
        <f>Amnt_Deposited!B73</f>
        <v>2059</v>
      </c>
      <c r="P78" s="99">
        <f>Amnt_Deposited!C73</f>
        <v>0</v>
      </c>
      <c r="Q78" s="284">
        <f>MCF!R77</f>
        <v>0.8</v>
      </c>
      <c r="R78" s="67">
        <f t="shared" si="17"/>
        <v>0</v>
      </c>
      <c r="S78" s="67">
        <f t="shared" si="7"/>
        <v>0</v>
      </c>
      <c r="T78" s="67">
        <f t="shared" si="8"/>
        <v>0</v>
      </c>
      <c r="U78" s="67">
        <f t="shared" si="9"/>
        <v>3.6156845631123296E-5</v>
      </c>
      <c r="V78" s="67">
        <f t="shared" si="10"/>
        <v>1.7782829670189298E-5</v>
      </c>
      <c r="W78" s="100">
        <f t="shared" si="11"/>
        <v>1.1855219780126198E-5</v>
      </c>
    </row>
    <row r="79" spans="2:23">
      <c r="B79" s="96">
        <f>Amnt_Deposited!B74</f>
        <v>2060</v>
      </c>
      <c r="C79" s="99">
        <f>Amnt_Deposited!C74</f>
        <v>0</v>
      </c>
      <c r="D79" s="418">
        <f>Dry_Matter_Content!C66</f>
        <v>0.59</v>
      </c>
      <c r="E79" s="284">
        <f>MCF!R78</f>
        <v>0.8</v>
      </c>
      <c r="F79" s="67">
        <f t="shared" si="12"/>
        <v>0</v>
      </c>
      <c r="G79" s="67">
        <f t="shared" si="13"/>
        <v>0</v>
      </c>
      <c r="H79" s="67">
        <f t="shared" si="14"/>
        <v>0</v>
      </c>
      <c r="I79" s="67">
        <f t="shared" si="15"/>
        <v>3.6225725463654664E-5</v>
      </c>
      <c r="J79" s="67">
        <f t="shared" si="16"/>
        <v>1.7816706472997622E-5</v>
      </c>
      <c r="K79" s="100">
        <f t="shared" si="6"/>
        <v>1.1877804315331748E-5</v>
      </c>
      <c r="O79" s="96">
        <f>Amnt_Deposited!B74</f>
        <v>2060</v>
      </c>
      <c r="P79" s="99">
        <f>Amnt_Deposited!C74</f>
        <v>0</v>
      </c>
      <c r="Q79" s="284">
        <f>MCF!R78</f>
        <v>0.8</v>
      </c>
      <c r="R79" s="67">
        <f t="shared" si="17"/>
        <v>0</v>
      </c>
      <c r="S79" s="67">
        <f t="shared" si="7"/>
        <v>0</v>
      </c>
      <c r="T79" s="67">
        <f t="shared" si="8"/>
        <v>0</v>
      </c>
      <c r="U79" s="67">
        <f t="shared" si="9"/>
        <v>2.4236658427958074E-5</v>
      </c>
      <c r="V79" s="67">
        <f t="shared" si="10"/>
        <v>1.1920187203165224E-5</v>
      </c>
      <c r="W79" s="100">
        <f t="shared" si="11"/>
        <v>7.9467914687768155E-6</v>
      </c>
    </row>
    <row r="80" spans="2:23">
      <c r="B80" s="96">
        <f>Amnt_Deposited!B75</f>
        <v>2061</v>
      </c>
      <c r="C80" s="99">
        <f>Amnt_Deposited!C75</f>
        <v>0</v>
      </c>
      <c r="D80" s="418">
        <f>Dry_Matter_Content!C67</f>
        <v>0.59</v>
      </c>
      <c r="E80" s="284">
        <f>MCF!R79</f>
        <v>0.8</v>
      </c>
      <c r="F80" s="67">
        <f t="shared" si="12"/>
        <v>0</v>
      </c>
      <c r="G80" s="67">
        <f t="shared" si="13"/>
        <v>0</v>
      </c>
      <c r="H80" s="67">
        <f t="shared" si="14"/>
        <v>0</v>
      </c>
      <c r="I80" s="67">
        <f t="shared" si="15"/>
        <v>2.4282829960471425E-5</v>
      </c>
      <c r="J80" s="67">
        <f t="shared" si="16"/>
        <v>1.1942895503183238E-5</v>
      </c>
      <c r="K80" s="100">
        <f t="shared" si="6"/>
        <v>7.9619303354554907E-6</v>
      </c>
      <c r="O80" s="96">
        <f>Amnt_Deposited!B75</f>
        <v>2061</v>
      </c>
      <c r="P80" s="99">
        <f>Amnt_Deposited!C75</f>
        <v>0</v>
      </c>
      <c r="Q80" s="284">
        <f>MCF!R79</f>
        <v>0.8</v>
      </c>
      <c r="R80" s="67">
        <f t="shared" si="17"/>
        <v>0</v>
      </c>
      <c r="S80" s="67">
        <f t="shared" si="7"/>
        <v>0</v>
      </c>
      <c r="T80" s="67">
        <f t="shared" si="8"/>
        <v>0</v>
      </c>
      <c r="U80" s="67">
        <f t="shared" si="9"/>
        <v>1.6246317993178921E-5</v>
      </c>
      <c r="V80" s="67">
        <f t="shared" si="10"/>
        <v>7.990340434779152E-6</v>
      </c>
      <c r="W80" s="100">
        <f t="shared" si="11"/>
        <v>5.3268936231861008E-6</v>
      </c>
    </row>
    <row r="81" spans="2:23">
      <c r="B81" s="96">
        <f>Amnt_Deposited!B76</f>
        <v>2062</v>
      </c>
      <c r="C81" s="99">
        <f>Amnt_Deposited!C76</f>
        <v>0</v>
      </c>
      <c r="D81" s="418">
        <f>Dry_Matter_Content!C68</f>
        <v>0.59</v>
      </c>
      <c r="E81" s="284">
        <f>MCF!R80</f>
        <v>0.8</v>
      </c>
      <c r="F81" s="67">
        <f t="shared" si="12"/>
        <v>0</v>
      </c>
      <c r="G81" s="67">
        <f t="shared" si="13"/>
        <v>0</v>
      </c>
      <c r="H81" s="67">
        <f t="shared" si="14"/>
        <v>0</v>
      </c>
      <c r="I81" s="67">
        <f t="shared" si="15"/>
        <v>1.6277267696978808E-5</v>
      </c>
      <c r="J81" s="67">
        <f t="shared" si="16"/>
        <v>8.0055622634926166E-6</v>
      </c>
      <c r="K81" s="100">
        <f t="shared" si="6"/>
        <v>5.3370415089950775E-6</v>
      </c>
      <c r="O81" s="96">
        <f>Amnt_Deposited!B76</f>
        <v>2062</v>
      </c>
      <c r="P81" s="99">
        <f>Amnt_Deposited!C76</f>
        <v>0</v>
      </c>
      <c r="Q81" s="284">
        <f>MCF!R80</f>
        <v>0.8</v>
      </c>
      <c r="R81" s="67">
        <f t="shared" si="17"/>
        <v>0</v>
      </c>
      <c r="S81" s="67">
        <f t="shared" si="7"/>
        <v>0</v>
      </c>
      <c r="T81" s="67">
        <f t="shared" si="8"/>
        <v>0</v>
      </c>
      <c r="U81" s="67">
        <f t="shared" si="9"/>
        <v>1.089023262509733E-5</v>
      </c>
      <c r="V81" s="67">
        <f t="shared" si="10"/>
        <v>5.356085368081591E-6</v>
      </c>
      <c r="W81" s="100">
        <f t="shared" si="11"/>
        <v>3.5707235787210607E-6</v>
      </c>
    </row>
    <row r="82" spans="2:23">
      <c r="B82" s="96">
        <f>Amnt_Deposited!B77</f>
        <v>2063</v>
      </c>
      <c r="C82" s="99">
        <f>Amnt_Deposited!C77</f>
        <v>0</v>
      </c>
      <c r="D82" s="418">
        <f>Dry_Matter_Content!C69</f>
        <v>0.59</v>
      </c>
      <c r="E82" s="284">
        <f>MCF!R81</f>
        <v>0.8</v>
      </c>
      <c r="F82" s="67">
        <f t="shared" si="12"/>
        <v>0</v>
      </c>
      <c r="G82" s="67">
        <f t="shared" si="13"/>
        <v>0</v>
      </c>
      <c r="H82" s="67">
        <f t="shared" si="14"/>
        <v>0</v>
      </c>
      <c r="I82" s="67">
        <f t="shared" si="15"/>
        <v>1.091097883197326E-5</v>
      </c>
      <c r="J82" s="67">
        <f t="shared" si="16"/>
        <v>5.3662888650055484E-6</v>
      </c>
      <c r="K82" s="100">
        <f t="shared" si="6"/>
        <v>3.5775259100036988E-6</v>
      </c>
      <c r="O82" s="96">
        <f>Amnt_Deposited!B77</f>
        <v>2063</v>
      </c>
      <c r="P82" s="99">
        <f>Amnt_Deposited!C77</f>
        <v>0</v>
      </c>
      <c r="Q82" s="284">
        <f>MCF!R81</f>
        <v>0.8</v>
      </c>
      <c r="R82" s="67">
        <f t="shared" si="17"/>
        <v>0</v>
      </c>
      <c r="S82" s="67">
        <f t="shared" si="7"/>
        <v>0</v>
      </c>
      <c r="T82" s="67">
        <f t="shared" si="8"/>
        <v>0</v>
      </c>
      <c r="U82" s="67">
        <f t="shared" si="9"/>
        <v>7.2999412345940636E-6</v>
      </c>
      <c r="V82" s="67">
        <f t="shared" si="10"/>
        <v>3.5902913905032664E-6</v>
      </c>
      <c r="W82" s="100">
        <f t="shared" si="11"/>
        <v>2.393527593668844E-6</v>
      </c>
    </row>
    <row r="83" spans="2:23">
      <c r="B83" s="96">
        <f>Amnt_Deposited!B78</f>
        <v>2064</v>
      </c>
      <c r="C83" s="99">
        <f>Amnt_Deposited!C78</f>
        <v>0</v>
      </c>
      <c r="D83" s="418">
        <f>Dry_Matter_Content!C70</f>
        <v>0.59</v>
      </c>
      <c r="E83" s="284">
        <f>MCF!R82</f>
        <v>0.8</v>
      </c>
      <c r="F83" s="67">
        <f t="shared" ref="F83:F99" si="18">C83*D83*$K$6*DOCF*E83</f>
        <v>0</v>
      </c>
      <c r="G83" s="67">
        <f t="shared" ref="G83:G99" si="19">F83*$K$12</f>
        <v>0</v>
      </c>
      <c r="H83" s="67">
        <f t="shared" ref="H83:H99" si="20">F83*(1-$K$12)</f>
        <v>0</v>
      </c>
      <c r="I83" s="67">
        <f t="shared" ref="I83:I99" si="21">G83+I82*$K$10</f>
        <v>7.3138478329422014E-6</v>
      </c>
      <c r="J83" s="67">
        <f t="shared" ref="J83:J99" si="22">I82*(1-$K$10)+H83</f>
        <v>3.5971309990310579E-6</v>
      </c>
      <c r="K83" s="100">
        <f t="shared" si="6"/>
        <v>2.3980873326873716E-6</v>
      </c>
      <c r="O83" s="96">
        <f>Amnt_Deposited!B78</f>
        <v>2064</v>
      </c>
      <c r="P83" s="99">
        <f>Amnt_Deposited!C78</f>
        <v>0</v>
      </c>
      <c r="Q83" s="284">
        <f>MCF!R82</f>
        <v>0.8</v>
      </c>
      <c r="R83" s="67">
        <f t="shared" ref="R83:R99" si="23">P83*$W$6*DOCF*Q83</f>
        <v>0</v>
      </c>
      <c r="S83" s="67">
        <f t="shared" si="7"/>
        <v>0</v>
      </c>
      <c r="T83" s="67">
        <f t="shared" si="8"/>
        <v>0</v>
      </c>
      <c r="U83" s="67">
        <f t="shared" si="9"/>
        <v>4.8932969444305546E-6</v>
      </c>
      <c r="V83" s="67">
        <f t="shared" si="10"/>
        <v>2.406644290163509E-6</v>
      </c>
      <c r="W83" s="100">
        <f t="shared" si="11"/>
        <v>1.6044295267756725E-6</v>
      </c>
    </row>
    <row r="84" spans="2:23">
      <c r="B84" s="96">
        <f>Amnt_Deposited!B79</f>
        <v>2065</v>
      </c>
      <c r="C84" s="99">
        <f>Amnt_Deposited!C79</f>
        <v>0</v>
      </c>
      <c r="D84" s="418">
        <f>Dry_Matter_Content!C71</f>
        <v>0.59</v>
      </c>
      <c r="E84" s="284">
        <f>MCF!R83</f>
        <v>0.8</v>
      </c>
      <c r="F84" s="67">
        <f t="shared" si="18"/>
        <v>0</v>
      </c>
      <c r="G84" s="67">
        <f t="shared" si="19"/>
        <v>0</v>
      </c>
      <c r="H84" s="67">
        <f t="shared" si="20"/>
        <v>0</v>
      </c>
      <c r="I84" s="67">
        <f t="shared" si="21"/>
        <v>4.9026188160754773E-6</v>
      </c>
      <c r="J84" s="67">
        <f t="shared" si="22"/>
        <v>2.411229016866724E-6</v>
      </c>
      <c r="K84" s="100">
        <f t="shared" si="6"/>
        <v>1.6074860112444825E-6</v>
      </c>
      <c r="O84" s="96">
        <f>Amnt_Deposited!B79</f>
        <v>2065</v>
      </c>
      <c r="P84" s="99">
        <f>Amnt_Deposited!C79</f>
        <v>0</v>
      </c>
      <c r="Q84" s="284">
        <f>MCF!R83</f>
        <v>0.8</v>
      </c>
      <c r="R84" s="67">
        <f t="shared" si="23"/>
        <v>0</v>
      </c>
      <c r="S84" s="67">
        <f t="shared" si="7"/>
        <v>0</v>
      </c>
      <c r="T84" s="67">
        <f t="shared" si="8"/>
        <v>0</v>
      </c>
      <c r="U84" s="67">
        <f t="shared" si="9"/>
        <v>3.2800750330567424E-6</v>
      </c>
      <c r="V84" s="67">
        <f t="shared" si="10"/>
        <v>1.613221911373812E-6</v>
      </c>
      <c r="W84" s="100">
        <f t="shared" si="11"/>
        <v>1.0754812742492078E-6</v>
      </c>
    </row>
    <row r="85" spans="2:23">
      <c r="B85" s="96">
        <f>Amnt_Deposited!B80</f>
        <v>2066</v>
      </c>
      <c r="C85" s="99">
        <f>Amnt_Deposited!C80</f>
        <v>0</v>
      </c>
      <c r="D85" s="418">
        <f>Dry_Matter_Content!C72</f>
        <v>0.59</v>
      </c>
      <c r="E85" s="284">
        <f>MCF!R84</f>
        <v>0.8</v>
      </c>
      <c r="F85" s="67">
        <f t="shared" si="18"/>
        <v>0</v>
      </c>
      <c r="G85" s="67">
        <f t="shared" si="19"/>
        <v>0</v>
      </c>
      <c r="H85" s="67">
        <f t="shared" si="20"/>
        <v>0</v>
      </c>
      <c r="I85" s="67">
        <f t="shared" si="21"/>
        <v>3.2863236704869058E-6</v>
      </c>
      <c r="J85" s="67">
        <f t="shared" si="22"/>
        <v>1.6162951455885718E-6</v>
      </c>
      <c r="K85" s="100">
        <f t="shared" ref="K85:K99" si="24">J85*CH4_fraction*conv</f>
        <v>1.0775300970590478E-6</v>
      </c>
      <c r="O85" s="96">
        <f>Amnt_Deposited!B80</f>
        <v>2066</v>
      </c>
      <c r="P85" s="99">
        <f>Amnt_Deposited!C80</f>
        <v>0</v>
      </c>
      <c r="Q85" s="284">
        <f>MCF!R84</f>
        <v>0.8</v>
      </c>
      <c r="R85" s="67">
        <f t="shared" si="23"/>
        <v>0</v>
      </c>
      <c r="S85" s="67">
        <f t="shared" ref="S85:S98" si="25">R85*$W$12</f>
        <v>0</v>
      </c>
      <c r="T85" s="67">
        <f t="shared" ref="T85:T98" si="26">R85*(1-$W$12)</f>
        <v>0</v>
      </c>
      <c r="U85" s="67">
        <f t="shared" ref="U85:U98" si="27">S85+U84*$W$10</f>
        <v>2.1987000471589467E-6</v>
      </c>
      <c r="V85" s="67">
        <f t="shared" ref="V85:V98" si="28">U84*(1-$W$10)+T85</f>
        <v>1.0813749858977956E-6</v>
      </c>
      <c r="W85" s="100">
        <f t="shared" ref="W85:W99" si="29">V85*CH4_fraction*conv</f>
        <v>7.2091665726519704E-7</v>
      </c>
    </row>
    <row r="86" spans="2:23">
      <c r="B86" s="96">
        <f>Amnt_Deposited!B81</f>
        <v>2067</v>
      </c>
      <c r="C86" s="99">
        <f>Amnt_Deposited!C81</f>
        <v>0</v>
      </c>
      <c r="D86" s="418">
        <f>Dry_Matter_Content!C73</f>
        <v>0.59</v>
      </c>
      <c r="E86" s="284">
        <f>MCF!R85</f>
        <v>0.8</v>
      </c>
      <c r="F86" s="67">
        <f t="shared" si="18"/>
        <v>0</v>
      </c>
      <c r="G86" s="67">
        <f t="shared" si="19"/>
        <v>0</v>
      </c>
      <c r="H86" s="67">
        <f t="shared" si="20"/>
        <v>0</v>
      </c>
      <c r="I86" s="67">
        <f t="shared" si="21"/>
        <v>2.2028886340887938E-6</v>
      </c>
      <c r="J86" s="67">
        <f t="shared" si="22"/>
        <v>1.083435036398112E-6</v>
      </c>
      <c r="K86" s="100">
        <f t="shared" si="24"/>
        <v>7.222900242654079E-7</v>
      </c>
      <c r="O86" s="96">
        <f>Amnt_Deposited!B81</f>
        <v>2067</v>
      </c>
      <c r="P86" s="99">
        <f>Amnt_Deposited!C81</f>
        <v>0</v>
      </c>
      <c r="Q86" s="284">
        <f>MCF!R85</f>
        <v>0.8</v>
      </c>
      <c r="R86" s="67">
        <f t="shared" si="23"/>
        <v>0</v>
      </c>
      <c r="S86" s="67">
        <f t="shared" si="25"/>
        <v>0</v>
      </c>
      <c r="T86" s="67">
        <f t="shared" si="26"/>
        <v>0</v>
      </c>
      <c r="U86" s="67">
        <f t="shared" si="27"/>
        <v>1.4738327168301474E-6</v>
      </c>
      <c r="V86" s="67">
        <f t="shared" si="28"/>
        <v>7.2486733032879914E-7</v>
      </c>
      <c r="W86" s="100">
        <f t="shared" si="29"/>
        <v>4.8324488688586609E-7</v>
      </c>
    </row>
    <row r="87" spans="2:23">
      <c r="B87" s="96">
        <f>Amnt_Deposited!B82</f>
        <v>2068</v>
      </c>
      <c r="C87" s="99">
        <f>Amnt_Deposited!C82</f>
        <v>0</v>
      </c>
      <c r="D87" s="418">
        <f>Dry_Matter_Content!C74</f>
        <v>0.59</v>
      </c>
      <c r="E87" s="284">
        <f>MCF!R86</f>
        <v>0.8</v>
      </c>
      <c r="F87" s="67">
        <f t="shared" si="18"/>
        <v>0</v>
      </c>
      <c r="G87" s="67">
        <f t="shared" si="19"/>
        <v>0</v>
      </c>
      <c r="H87" s="67">
        <f t="shared" si="20"/>
        <v>0</v>
      </c>
      <c r="I87" s="67">
        <f t="shared" si="21"/>
        <v>1.476640410613787E-6</v>
      </c>
      <c r="J87" s="67">
        <f t="shared" si="22"/>
        <v>7.2624822347500691E-7</v>
      </c>
      <c r="K87" s="100">
        <f t="shared" si="24"/>
        <v>4.841654823166712E-7</v>
      </c>
      <c r="O87" s="96">
        <f>Amnt_Deposited!B82</f>
        <v>2068</v>
      </c>
      <c r="P87" s="99">
        <f>Amnt_Deposited!C82</f>
        <v>0</v>
      </c>
      <c r="Q87" s="284">
        <f>MCF!R86</f>
        <v>0.8</v>
      </c>
      <c r="R87" s="67">
        <f t="shared" si="23"/>
        <v>0</v>
      </c>
      <c r="S87" s="67">
        <f t="shared" si="25"/>
        <v>0</v>
      </c>
      <c r="T87" s="67">
        <f t="shared" si="26"/>
        <v>0</v>
      </c>
      <c r="U87" s="67">
        <f t="shared" si="27"/>
        <v>9.8793961459441577E-7</v>
      </c>
      <c r="V87" s="67">
        <f t="shared" si="28"/>
        <v>4.8589310223573165E-7</v>
      </c>
      <c r="W87" s="100">
        <f t="shared" si="29"/>
        <v>3.239287348238211E-7</v>
      </c>
    </row>
    <row r="88" spans="2:23">
      <c r="B88" s="96">
        <f>Amnt_Deposited!B83</f>
        <v>2069</v>
      </c>
      <c r="C88" s="99">
        <f>Amnt_Deposited!C83</f>
        <v>0</v>
      </c>
      <c r="D88" s="418">
        <f>Dry_Matter_Content!C75</f>
        <v>0.59</v>
      </c>
      <c r="E88" s="284">
        <f>MCF!R87</f>
        <v>0.8</v>
      </c>
      <c r="F88" s="67">
        <f t="shared" si="18"/>
        <v>0</v>
      </c>
      <c r="G88" s="67">
        <f t="shared" si="19"/>
        <v>0</v>
      </c>
      <c r="H88" s="67">
        <f t="shared" si="20"/>
        <v>0</v>
      </c>
      <c r="I88" s="67">
        <f t="shared" si="21"/>
        <v>9.8982166802071913E-7</v>
      </c>
      <c r="J88" s="67">
        <f t="shared" si="22"/>
        <v>4.8681874259306796E-7</v>
      </c>
      <c r="K88" s="100">
        <f t="shared" si="24"/>
        <v>3.2454582839537861E-7</v>
      </c>
      <c r="O88" s="96">
        <f>Amnt_Deposited!B83</f>
        <v>2069</v>
      </c>
      <c r="P88" s="99">
        <f>Amnt_Deposited!C83</f>
        <v>0</v>
      </c>
      <c r="Q88" s="284">
        <f>MCF!R87</f>
        <v>0.8</v>
      </c>
      <c r="R88" s="67">
        <f t="shared" si="23"/>
        <v>0</v>
      </c>
      <c r="S88" s="67">
        <f t="shared" si="25"/>
        <v>0</v>
      </c>
      <c r="T88" s="67">
        <f t="shared" si="26"/>
        <v>0</v>
      </c>
      <c r="U88" s="67">
        <f t="shared" si="27"/>
        <v>6.6223572793536058E-7</v>
      </c>
      <c r="V88" s="67">
        <f t="shared" si="28"/>
        <v>3.2570388665905524E-7</v>
      </c>
      <c r="W88" s="100">
        <f t="shared" si="29"/>
        <v>2.1713592443937016E-7</v>
      </c>
    </row>
    <row r="89" spans="2:23">
      <c r="B89" s="96">
        <f>Amnt_Deposited!B84</f>
        <v>2070</v>
      </c>
      <c r="C89" s="99">
        <f>Amnt_Deposited!C84</f>
        <v>0</v>
      </c>
      <c r="D89" s="418">
        <f>Dry_Matter_Content!C76</f>
        <v>0.59</v>
      </c>
      <c r="E89" s="284">
        <f>MCF!R88</f>
        <v>0.8</v>
      </c>
      <c r="F89" s="67">
        <f t="shared" si="18"/>
        <v>0</v>
      </c>
      <c r="G89" s="67">
        <f t="shared" si="19"/>
        <v>0</v>
      </c>
      <c r="H89" s="67">
        <f t="shared" si="20"/>
        <v>0</v>
      </c>
      <c r="I89" s="67">
        <f t="shared" si="21"/>
        <v>6.6349730607472181E-7</v>
      </c>
      <c r="J89" s="67">
        <f t="shared" si="22"/>
        <v>3.2632436194599738E-7</v>
      </c>
      <c r="K89" s="100">
        <f t="shared" si="24"/>
        <v>2.1754957463066492E-7</v>
      </c>
      <c r="O89" s="96">
        <f>Amnt_Deposited!B84</f>
        <v>2070</v>
      </c>
      <c r="P89" s="99">
        <f>Amnt_Deposited!C84</f>
        <v>0</v>
      </c>
      <c r="Q89" s="284">
        <f>MCF!R88</f>
        <v>0.8</v>
      </c>
      <c r="R89" s="67">
        <f t="shared" si="23"/>
        <v>0</v>
      </c>
      <c r="S89" s="67">
        <f t="shared" si="25"/>
        <v>0</v>
      </c>
      <c r="T89" s="67">
        <f t="shared" si="26"/>
        <v>0</v>
      </c>
      <c r="U89" s="67">
        <f t="shared" si="27"/>
        <v>4.4390988363607601E-7</v>
      </c>
      <c r="V89" s="67">
        <f t="shared" si="28"/>
        <v>2.1832584429928454E-7</v>
      </c>
      <c r="W89" s="100">
        <f t="shared" si="29"/>
        <v>1.4555056286618969E-7</v>
      </c>
    </row>
    <row r="90" spans="2:23">
      <c r="B90" s="96">
        <f>Amnt_Deposited!B85</f>
        <v>2071</v>
      </c>
      <c r="C90" s="99">
        <f>Amnt_Deposited!C85</f>
        <v>0</v>
      </c>
      <c r="D90" s="418">
        <f>Dry_Matter_Content!C77</f>
        <v>0.59</v>
      </c>
      <c r="E90" s="284">
        <f>MCF!R89</f>
        <v>0.8</v>
      </c>
      <c r="F90" s="67">
        <f t="shared" si="18"/>
        <v>0</v>
      </c>
      <c r="G90" s="67">
        <f t="shared" si="19"/>
        <v>0</v>
      </c>
      <c r="H90" s="67">
        <f t="shared" si="20"/>
        <v>0</v>
      </c>
      <c r="I90" s="67">
        <f t="shared" si="21"/>
        <v>4.4475554475253017E-7</v>
      </c>
      <c r="J90" s="67">
        <f t="shared" si="22"/>
        <v>2.1874176132219161E-7</v>
      </c>
      <c r="K90" s="100">
        <f t="shared" si="24"/>
        <v>1.4582784088146105E-7</v>
      </c>
      <c r="O90" s="96">
        <f>Amnt_Deposited!B85</f>
        <v>2071</v>
      </c>
      <c r="P90" s="99">
        <f>Amnt_Deposited!C85</f>
        <v>0</v>
      </c>
      <c r="Q90" s="284">
        <f>MCF!R89</f>
        <v>0.8</v>
      </c>
      <c r="R90" s="67">
        <f t="shared" si="23"/>
        <v>0</v>
      </c>
      <c r="S90" s="67">
        <f t="shared" si="25"/>
        <v>0</v>
      </c>
      <c r="T90" s="67">
        <f t="shared" si="26"/>
        <v>0</v>
      </c>
      <c r="U90" s="67">
        <f t="shared" si="27"/>
        <v>2.9756169363460976E-7</v>
      </c>
      <c r="V90" s="67">
        <f t="shared" si="28"/>
        <v>1.4634819000146625E-7</v>
      </c>
      <c r="W90" s="100">
        <f t="shared" si="29"/>
        <v>9.7565460000977491E-8</v>
      </c>
    </row>
    <row r="91" spans="2:23">
      <c r="B91" s="96">
        <f>Amnt_Deposited!B86</f>
        <v>2072</v>
      </c>
      <c r="C91" s="99">
        <f>Amnt_Deposited!C86</f>
        <v>0</v>
      </c>
      <c r="D91" s="418">
        <f>Dry_Matter_Content!C78</f>
        <v>0.59</v>
      </c>
      <c r="E91" s="284">
        <f>MCF!R90</f>
        <v>0.8</v>
      </c>
      <c r="F91" s="67">
        <f t="shared" si="18"/>
        <v>0</v>
      </c>
      <c r="G91" s="67">
        <f t="shared" si="19"/>
        <v>0</v>
      </c>
      <c r="H91" s="67">
        <f t="shared" si="20"/>
        <v>0</v>
      </c>
      <c r="I91" s="67">
        <f t="shared" si="21"/>
        <v>2.9812855723312188E-7</v>
      </c>
      <c r="J91" s="67">
        <f t="shared" si="22"/>
        <v>1.4662698751940829E-7</v>
      </c>
      <c r="K91" s="100">
        <f t="shared" si="24"/>
        <v>9.7751325012938852E-8</v>
      </c>
      <c r="O91" s="96">
        <f>Amnt_Deposited!B86</f>
        <v>2072</v>
      </c>
      <c r="P91" s="99">
        <f>Amnt_Deposited!C86</f>
        <v>0</v>
      </c>
      <c r="Q91" s="284">
        <f>MCF!R90</f>
        <v>0.8</v>
      </c>
      <c r="R91" s="67">
        <f t="shared" si="23"/>
        <v>0</v>
      </c>
      <c r="S91" s="67">
        <f t="shared" si="25"/>
        <v>0</v>
      </c>
      <c r="T91" s="67">
        <f t="shared" si="26"/>
        <v>0</v>
      </c>
      <c r="U91" s="67">
        <f t="shared" si="27"/>
        <v>1.9946156817559441E-7</v>
      </c>
      <c r="V91" s="67">
        <f t="shared" si="28"/>
        <v>9.8100125459015335E-8</v>
      </c>
      <c r="W91" s="100">
        <f t="shared" si="29"/>
        <v>6.5400083639343552E-8</v>
      </c>
    </row>
    <row r="92" spans="2:23">
      <c r="B92" s="96">
        <f>Amnt_Deposited!B87</f>
        <v>2073</v>
      </c>
      <c r="C92" s="99">
        <f>Amnt_Deposited!C87</f>
        <v>0</v>
      </c>
      <c r="D92" s="418">
        <f>Dry_Matter_Content!C79</f>
        <v>0.59</v>
      </c>
      <c r="E92" s="284">
        <f>MCF!R91</f>
        <v>0.8</v>
      </c>
      <c r="F92" s="67">
        <f t="shared" si="18"/>
        <v>0</v>
      </c>
      <c r="G92" s="67">
        <f t="shared" si="19"/>
        <v>0</v>
      </c>
      <c r="H92" s="67">
        <f t="shared" si="20"/>
        <v>0</v>
      </c>
      <c r="I92" s="67">
        <f t="shared" si="21"/>
        <v>1.99841548209045E-7</v>
      </c>
      <c r="J92" s="67">
        <f t="shared" si="22"/>
        <v>9.828700902407689E-8</v>
      </c>
      <c r="K92" s="100">
        <f t="shared" si="24"/>
        <v>6.5524672682717927E-8</v>
      </c>
      <c r="O92" s="96">
        <f>Amnt_Deposited!B87</f>
        <v>2073</v>
      </c>
      <c r="P92" s="99">
        <f>Amnt_Deposited!C87</f>
        <v>0</v>
      </c>
      <c r="Q92" s="284">
        <f>MCF!R91</f>
        <v>0.8</v>
      </c>
      <c r="R92" s="67">
        <f t="shared" si="23"/>
        <v>0</v>
      </c>
      <c r="S92" s="67">
        <f t="shared" si="25"/>
        <v>0</v>
      </c>
      <c r="T92" s="67">
        <f t="shared" si="26"/>
        <v>0</v>
      </c>
      <c r="U92" s="67">
        <f t="shared" si="27"/>
        <v>1.3370308756180526E-7</v>
      </c>
      <c r="V92" s="67">
        <f t="shared" si="28"/>
        <v>6.5758480613789157E-8</v>
      </c>
      <c r="W92" s="100">
        <f t="shared" si="29"/>
        <v>4.3838987075859436E-8</v>
      </c>
    </row>
    <row r="93" spans="2:23">
      <c r="B93" s="96">
        <f>Amnt_Deposited!B88</f>
        <v>2074</v>
      </c>
      <c r="C93" s="99">
        <f>Amnt_Deposited!C88</f>
        <v>0</v>
      </c>
      <c r="D93" s="418">
        <f>Dry_Matter_Content!C80</f>
        <v>0.59</v>
      </c>
      <c r="E93" s="284">
        <f>MCF!R92</f>
        <v>0.8</v>
      </c>
      <c r="F93" s="67">
        <f t="shared" si="18"/>
        <v>0</v>
      </c>
      <c r="G93" s="67">
        <f t="shared" si="19"/>
        <v>0</v>
      </c>
      <c r="H93" s="67">
        <f t="shared" si="20"/>
        <v>0</v>
      </c>
      <c r="I93" s="67">
        <f t="shared" si="21"/>
        <v>1.3395779579532049E-7</v>
      </c>
      <c r="J93" s="67">
        <f t="shared" si="22"/>
        <v>6.5883752413724518E-8</v>
      </c>
      <c r="K93" s="100">
        <f t="shared" si="24"/>
        <v>4.3922501609149679E-8</v>
      </c>
      <c r="O93" s="96">
        <f>Amnt_Deposited!B88</f>
        <v>2074</v>
      </c>
      <c r="P93" s="99">
        <f>Amnt_Deposited!C88</f>
        <v>0</v>
      </c>
      <c r="Q93" s="284">
        <f>MCF!R92</f>
        <v>0.8</v>
      </c>
      <c r="R93" s="67">
        <f t="shared" si="23"/>
        <v>0</v>
      </c>
      <c r="S93" s="67">
        <f t="shared" si="25"/>
        <v>0</v>
      </c>
      <c r="T93" s="67">
        <f t="shared" si="26"/>
        <v>0</v>
      </c>
      <c r="U93" s="67">
        <f t="shared" si="27"/>
        <v>8.9623859809536414E-8</v>
      </c>
      <c r="V93" s="67">
        <f t="shared" si="28"/>
        <v>4.4079227752268843E-8</v>
      </c>
      <c r="W93" s="100">
        <f t="shared" si="29"/>
        <v>2.9386151834845895E-8</v>
      </c>
    </row>
    <row r="94" spans="2:23">
      <c r="B94" s="96">
        <f>Amnt_Deposited!B89</f>
        <v>2075</v>
      </c>
      <c r="C94" s="99">
        <f>Amnt_Deposited!C89</f>
        <v>0</v>
      </c>
      <c r="D94" s="418">
        <f>Dry_Matter_Content!C81</f>
        <v>0.59</v>
      </c>
      <c r="E94" s="284">
        <f>MCF!R93</f>
        <v>0.8</v>
      </c>
      <c r="F94" s="67">
        <f t="shared" si="18"/>
        <v>0</v>
      </c>
      <c r="G94" s="67">
        <f t="shared" si="19"/>
        <v>0</v>
      </c>
      <c r="H94" s="67">
        <f t="shared" si="20"/>
        <v>0</v>
      </c>
      <c r="I94" s="67">
        <f t="shared" si="21"/>
        <v>8.9794595844352E-8</v>
      </c>
      <c r="J94" s="67">
        <f t="shared" si="22"/>
        <v>4.4163199950968486E-8</v>
      </c>
      <c r="K94" s="100">
        <f t="shared" si="24"/>
        <v>2.9442133300645655E-8</v>
      </c>
      <c r="O94" s="96">
        <f>Amnt_Deposited!B89</f>
        <v>2075</v>
      </c>
      <c r="P94" s="99">
        <f>Amnt_Deposited!C89</f>
        <v>0</v>
      </c>
      <c r="Q94" s="284">
        <f>MCF!R93</f>
        <v>0.8</v>
      </c>
      <c r="R94" s="67">
        <f t="shared" si="23"/>
        <v>0</v>
      </c>
      <c r="S94" s="67">
        <f t="shared" si="25"/>
        <v>0</v>
      </c>
      <c r="T94" s="67">
        <f t="shared" si="26"/>
        <v>0</v>
      </c>
      <c r="U94" s="67">
        <f t="shared" si="27"/>
        <v>6.0076669833420128E-8</v>
      </c>
      <c r="V94" s="67">
        <f t="shared" si="28"/>
        <v>2.9547189976116279E-8</v>
      </c>
      <c r="W94" s="100">
        <f t="shared" si="29"/>
        <v>1.9698126650744185E-8</v>
      </c>
    </row>
    <row r="95" spans="2:23">
      <c r="B95" s="96">
        <f>Amnt_Deposited!B90</f>
        <v>2076</v>
      </c>
      <c r="C95" s="99">
        <f>Amnt_Deposited!C90</f>
        <v>0</v>
      </c>
      <c r="D95" s="418">
        <f>Dry_Matter_Content!C82</f>
        <v>0.59</v>
      </c>
      <c r="E95" s="284">
        <f>MCF!R94</f>
        <v>0.8</v>
      </c>
      <c r="F95" s="67">
        <f t="shared" si="18"/>
        <v>0</v>
      </c>
      <c r="G95" s="67">
        <f t="shared" si="19"/>
        <v>0</v>
      </c>
      <c r="H95" s="67">
        <f t="shared" si="20"/>
        <v>0</v>
      </c>
      <c r="I95" s="67">
        <f t="shared" si="21"/>
        <v>6.0191117620137663E-8</v>
      </c>
      <c r="J95" s="67">
        <f t="shared" si="22"/>
        <v>2.960347822421434E-8</v>
      </c>
      <c r="K95" s="100">
        <f t="shared" si="24"/>
        <v>1.9735652149476226E-8</v>
      </c>
      <c r="O95" s="96">
        <f>Amnt_Deposited!B90</f>
        <v>2076</v>
      </c>
      <c r="P95" s="99">
        <f>Amnt_Deposited!C90</f>
        <v>0</v>
      </c>
      <c r="Q95" s="284">
        <f>MCF!R94</f>
        <v>0.8</v>
      </c>
      <c r="R95" s="67">
        <f t="shared" si="23"/>
        <v>0</v>
      </c>
      <c r="S95" s="67">
        <f t="shared" si="25"/>
        <v>0</v>
      </c>
      <c r="T95" s="67">
        <f t="shared" si="26"/>
        <v>0</v>
      </c>
      <c r="U95" s="67">
        <f t="shared" si="27"/>
        <v>4.0270596088406087E-8</v>
      </c>
      <c r="V95" s="67">
        <f t="shared" si="28"/>
        <v>1.9806073745014045E-8</v>
      </c>
      <c r="W95" s="100">
        <f t="shared" si="29"/>
        <v>1.3204049163342697E-8</v>
      </c>
    </row>
    <row r="96" spans="2:23">
      <c r="B96" s="96">
        <f>Amnt_Deposited!B91</f>
        <v>2077</v>
      </c>
      <c r="C96" s="99">
        <f>Amnt_Deposited!C91</f>
        <v>0</v>
      </c>
      <c r="D96" s="418">
        <f>Dry_Matter_Content!C83</f>
        <v>0.59</v>
      </c>
      <c r="E96" s="284">
        <f>MCF!R95</f>
        <v>0.8</v>
      </c>
      <c r="F96" s="67">
        <f t="shared" si="18"/>
        <v>0</v>
      </c>
      <c r="G96" s="67">
        <f t="shared" si="19"/>
        <v>0</v>
      </c>
      <c r="H96" s="67">
        <f t="shared" si="20"/>
        <v>0</v>
      </c>
      <c r="I96" s="67">
        <f t="shared" si="21"/>
        <v>4.0347312734067257E-8</v>
      </c>
      <c r="J96" s="67">
        <f t="shared" si="22"/>
        <v>1.9843804886070402E-8</v>
      </c>
      <c r="K96" s="100">
        <f t="shared" si="24"/>
        <v>1.3229203257380268E-8</v>
      </c>
      <c r="O96" s="96">
        <f>Amnt_Deposited!B91</f>
        <v>2077</v>
      </c>
      <c r="P96" s="99">
        <f>Amnt_Deposited!C91</f>
        <v>0</v>
      </c>
      <c r="Q96" s="284">
        <f>MCF!R95</f>
        <v>0.8</v>
      </c>
      <c r="R96" s="67">
        <f t="shared" si="23"/>
        <v>0</v>
      </c>
      <c r="S96" s="67">
        <f t="shared" si="25"/>
        <v>0</v>
      </c>
      <c r="T96" s="67">
        <f t="shared" si="26"/>
        <v>0</v>
      </c>
      <c r="U96" s="67">
        <f t="shared" si="27"/>
        <v>2.6994187823863006E-8</v>
      </c>
      <c r="V96" s="67">
        <f t="shared" si="28"/>
        <v>1.3276408264543082E-8</v>
      </c>
      <c r="W96" s="100">
        <f t="shared" si="29"/>
        <v>8.8509388430287208E-9</v>
      </c>
    </row>
    <row r="97" spans="2:23">
      <c r="B97" s="96">
        <f>Amnt_Deposited!B92</f>
        <v>2078</v>
      </c>
      <c r="C97" s="99">
        <f>Amnt_Deposited!C92</f>
        <v>0</v>
      </c>
      <c r="D97" s="418">
        <f>Dry_Matter_Content!C84</f>
        <v>0.59</v>
      </c>
      <c r="E97" s="284">
        <f>MCF!R96</f>
        <v>0.8</v>
      </c>
      <c r="F97" s="67">
        <f t="shared" si="18"/>
        <v>0</v>
      </c>
      <c r="G97" s="67">
        <f t="shared" si="19"/>
        <v>0</v>
      </c>
      <c r="H97" s="67">
        <f t="shared" si="20"/>
        <v>0</v>
      </c>
      <c r="I97" s="67">
        <f t="shared" si="21"/>
        <v>2.7045612529314302E-8</v>
      </c>
      <c r="J97" s="67">
        <f t="shared" si="22"/>
        <v>1.3301700204752956E-8</v>
      </c>
      <c r="K97" s="100">
        <f t="shared" si="24"/>
        <v>8.8678001365019695E-9</v>
      </c>
      <c r="O97" s="96">
        <f>Amnt_Deposited!B92</f>
        <v>2078</v>
      </c>
      <c r="P97" s="99">
        <f>Amnt_Deposited!C92</f>
        <v>0</v>
      </c>
      <c r="Q97" s="284">
        <f>MCF!R96</f>
        <v>0.8</v>
      </c>
      <c r="R97" s="67">
        <f t="shared" si="23"/>
        <v>0</v>
      </c>
      <c r="S97" s="67">
        <f t="shared" si="25"/>
        <v>0</v>
      </c>
      <c r="T97" s="67">
        <f t="shared" si="26"/>
        <v>0</v>
      </c>
      <c r="U97" s="67">
        <f t="shared" si="27"/>
        <v>1.8094745224786546E-8</v>
      </c>
      <c r="V97" s="67">
        <f t="shared" si="28"/>
        <v>8.8994425990764607E-9</v>
      </c>
      <c r="W97" s="100">
        <f t="shared" si="29"/>
        <v>5.9329617327176405E-9</v>
      </c>
    </row>
    <row r="98" spans="2:23">
      <c r="B98" s="96">
        <f>Amnt_Deposited!B93</f>
        <v>2079</v>
      </c>
      <c r="C98" s="99">
        <f>Amnt_Deposited!C93</f>
        <v>0</v>
      </c>
      <c r="D98" s="418">
        <f>Dry_Matter_Content!C85</f>
        <v>0.59</v>
      </c>
      <c r="E98" s="284">
        <f>MCF!R97</f>
        <v>0.8</v>
      </c>
      <c r="F98" s="67">
        <f t="shared" si="18"/>
        <v>0</v>
      </c>
      <c r="G98" s="67">
        <f t="shared" si="19"/>
        <v>0</v>
      </c>
      <c r="H98" s="67">
        <f t="shared" si="20"/>
        <v>0</v>
      </c>
      <c r="I98" s="67">
        <f t="shared" si="21"/>
        <v>1.8129216235712027E-8</v>
      </c>
      <c r="J98" s="67">
        <f t="shared" si="22"/>
        <v>8.916396293602275E-9</v>
      </c>
      <c r="K98" s="100">
        <f t="shared" si="24"/>
        <v>5.94426419573485E-9</v>
      </c>
      <c r="O98" s="96">
        <f>Amnt_Deposited!B93</f>
        <v>2079</v>
      </c>
      <c r="P98" s="99">
        <f>Amnt_Deposited!C93</f>
        <v>0</v>
      </c>
      <c r="Q98" s="284">
        <f>MCF!R97</f>
        <v>0.8</v>
      </c>
      <c r="R98" s="67">
        <f t="shared" si="23"/>
        <v>0</v>
      </c>
      <c r="S98" s="67">
        <f t="shared" si="25"/>
        <v>0</v>
      </c>
      <c r="T98" s="67">
        <f t="shared" si="26"/>
        <v>0</v>
      </c>
      <c r="U98" s="67">
        <f t="shared" si="27"/>
        <v>1.2129270452082081E-8</v>
      </c>
      <c r="V98" s="67">
        <f t="shared" si="28"/>
        <v>5.9654747727044633E-9</v>
      </c>
      <c r="W98" s="100">
        <f t="shared" si="29"/>
        <v>3.9769831818029755E-9</v>
      </c>
    </row>
    <row r="99" spans="2:23" ht="13.5" thickBot="1">
      <c r="B99" s="97">
        <f>Amnt_Deposited!B94</f>
        <v>2080</v>
      </c>
      <c r="C99" s="101">
        <f>Amnt_Deposited!C94</f>
        <v>0</v>
      </c>
      <c r="D99" s="419">
        <f>Dry_Matter_Content!C86</f>
        <v>0.59</v>
      </c>
      <c r="E99" s="285">
        <f>MCF!R98</f>
        <v>0.8</v>
      </c>
      <c r="F99" s="68">
        <f t="shared" si="18"/>
        <v>0</v>
      </c>
      <c r="G99" s="68">
        <f t="shared" si="19"/>
        <v>0</v>
      </c>
      <c r="H99" s="68">
        <f t="shared" si="20"/>
        <v>0</v>
      </c>
      <c r="I99" s="68">
        <f t="shared" si="21"/>
        <v>1.2152377061712545E-8</v>
      </c>
      <c r="J99" s="68">
        <f t="shared" si="22"/>
        <v>5.9768391739994812E-9</v>
      </c>
      <c r="K99" s="102">
        <f t="shared" si="24"/>
        <v>3.9845594493329872E-9</v>
      </c>
      <c r="O99" s="97">
        <f>Amnt_Deposited!B94</f>
        <v>2080</v>
      </c>
      <c r="P99" s="101">
        <f>Amnt_Deposited!C94</f>
        <v>0</v>
      </c>
      <c r="Q99" s="285">
        <f>MCF!R98</f>
        <v>0.8</v>
      </c>
      <c r="R99" s="68">
        <f t="shared" si="23"/>
        <v>0</v>
      </c>
      <c r="S99" s="68">
        <f>R99*$W$12</f>
        <v>0</v>
      </c>
      <c r="T99" s="68">
        <f>R99*(1-$W$12)</f>
        <v>0</v>
      </c>
      <c r="U99" s="68">
        <f>S99+U98*$W$10</f>
        <v>8.1304931278183808E-9</v>
      </c>
      <c r="V99" s="68">
        <f>U98*(1-$W$10)+T99</f>
        <v>3.9987773242637006E-9</v>
      </c>
      <c r="W99" s="102">
        <f t="shared" si="29"/>
        <v>2.6658515495091336E-9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4.146777023796</v>
      </c>
      <c r="D19" s="416">
        <f>Dry_Matter_Content!D6</f>
        <v>0.44</v>
      </c>
      <c r="E19" s="283">
        <f>MCF!R18</f>
        <v>0.8</v>
      </c>
      <c r="F19" s="130">
        <f t="shared" ref="F19:F50" si="0">C19*D19*$K$6*DOCF*E19</f>
        <v>0.32112641272276227</v>
      </c>
      <c r="G19" s="65">
        <f t="shared" ref="G19:G82" si="1">F19*$K$12</f>
        <v>0.32112641272276227</v>
      </c>
      <c r="H19" s="65">
        <f t="shared" ref="H19:H82" si="2">F19*(1-$K$12)</f>
        <v>0</v>
      </c>
      <c r="I19" s="65">
        <f t="shared" ref="I19:I82" si="3">G19+I18*$K$10</f>
        <v>0.32112641272276227</v>
      </c>
      <c r="J19" s="65">
        <f t="shared" ref="J19:J82" si="4">I18*(1-$K$10)+H19</f>
        <v>0</v>
      </c>
      <c r="K19" s="66">
        <f>J19*CH4_fraction*conv</f>
        <v>0</v>
      </c>
      <c r="O19" s="95">
        <f>Amnt_Deposited!B14</f>
        <v>2000</v>
      </c>
      <c r="P19" s="98">
        <f>Amnt_Deposited!D14</f>
        <v>4.146777023796</v>
      </c>
      <c r="Q19" s="283">
        <f>MCF!R18</f>
        <v>0.8</v>
      </c>
      <c r="R19" s="130">
        <f t="shared" ref="R19:R50" si="5">P19*$W$6*DOCF*Q19</f>
        <v>0.66348432380736</v>
      </c>
      <c r="S19" s="65">
        <f>R19*$W$12</f>
        <v>0.66348432380736</v>
      </c>
      <c r="T19" s="65">
        <f>R19*(1-$W$12)</f>
        <v>0</v>
      </c>
      <c r="U19" s="65">
        <f>S19+U18*$W$10</f>
        <v>0.66348432380736</v>
      </c>
      <c r="V19" s="65">
        <f>U18*(1-$W$10)+T19</f>
        <v>0</v>
      </c>
      <c r="W19" s="66">
        <f>V19*CH4_fraction*conv</f>
        <v>0</v>
      </c>
    </row>
    <row r="20" spans="2:23">
      <c r="B20" s="96">
        <f>Amnt_Deposited!B15</f>
        <v>2001</v>
      </c>
      <c r="C20" s="99">
        <f>Amnt_Deposited!D15</f>
        <v>4.2298046493120003</v>
      </c>
      <c r="D20" s="418">
        <f>Dry_Matter_Content!D7</f>
        <v>0.44</v>
      </c>
      <c r="E20" s="284">
        <f>MCF!R19</f>
        <v>0.8</v>
      </c>
      <c r="F20" s="67">
        <f t="shared" si="0"/>
        <v>0.3275560720427213</v>
      </c>
      <c r="G20" s="67">
        <f t="shared" si="1"/>
        <v>0.3275560720427213</v>
      </c>
      <c r="H20" s="67">
        <f t="shared" si="2"/>
        <v>0</v>
      </c>
      <c r="I20" s="67">
        <f t="shared" si="3"/>
        <v>0.62697235467399171</v>
      </c>
      <c r="J20" s="67">
        <f t="shared" si="4"/>
        <v>2.171013009149185E-2</v>
      </c>
      <c r="K20" s="100">
        <f>J20*CH4_fraction*conv</f>
        <v>1.4473420060994566E-2</v>
      </c>
      <c r="M20" s="393"/>
      <c r="O20" s="96">
        <f>Amnt_Deposited!B15</f>
        <v>2001</v>
      </c>
      <c r="P20" s="99">
        <f>Amnt_Deposited!D15</f>
        <v>4.2298046493120003</v>
      </c>
      <c r="Q20" s="284">
        <f>MCF!R19</f>
        <v>0.8</v>
      </c>
      <c r="R20" s="67">
        <f t="shared" si="5"/>
        <v>0.67676874388992014</v>
      </c>
      <c r="S20" s="67">
        <f>R20*$W$12</f>
        <v>0.67676874388992014</v>
      </c>
      <c r="T20" s="67">
        <f>R20*(1-$W$12)</f>
        <v>0</v>
      </c>
      <c r="U20" s="67">
        <f>S20+U19*$W$10</f>
        <v>1.2953974270123796</v>
      </c>
      <c r="V20" s="67">
        <f>U19*(1-$W$10)+T20</f>
        <v>4.4855640684900513E-2</v>
      </c>
      <c r="W20" s="100">
        <f>V20*CH4_fraction*conv</f>
        <v>2.9903760456600342E-2</v>
      </c>
    </row>
    <row r="21" spans="2:23">
      <c r="B21" s="96">
        <f>Amnt_Deposited!B16</f>
        <v>2002</v>
      </c>
      <c r="C21" s="99">
        <f>Amnt_Deposited!D16</f>
        <v>4.3262792353440007</v>
      </c>
      <c r="D21" s="418">
        <f>Dry_Matter_Content!D8</f>
        <v>0.44</v>
      </c>
      <c r="E21" s="284">
        <f>MCF!R20</f>
        <v>0.8</v>
      </c>
      <c r="F21" s="67">
        <f t="shared" si="0"/>
        <v>0.33502706398503945</v>
      </c>
      <c r="G21" s="67">
        <f t="shared" si="1"/>
        <v>0.33502706398503945</v>
      </c>
      <c r="H21" s="67">
        <f t="shared" si="2"/>
        <v>0</v>
      </c>
      <c r="I21" s="67">
        <f t="shared" si="3"/>
        <v>0.91961221273494964</v>
      </c>
      <c r="J21" s="67">
        <f t="shared" si="4"/>
        <v>4.2387205924081559E-2</v>
      </c>
      <c r="K21" s="100">
        <f t="shared" ref="K21:K84" si="6">J21*CH4_fraction*conv</f>
        <v>2.8258137282721037E-2</v>
      </c>
      <c r="O21" s="96">
        <f>Amnt_Deposited!B16</f>
        <v>2002</v>
      </c>
      <c r="P21" s="99">
        <f>Amnt_Deposited!D16</f>
        <v>4.3262792353440007</v>
      </c>
      <c r="Q21" s="284">
        <f>MCF!R20</f>
        <v>0.8</v>
      </c>
      <c r="R21" s="67">
        <f t="shared" si="5"/>
        <v>0.69220467765504023</v>
      </c>
      <c r="S21" s="67">
        <f t="shared" ref="S21:S84" si="7">R21*$W$12</f>
        <v>0.69220467765504023</v>
      </c>
      <c r="T21" s="67">
        <f t="shared" ref="T21:T84" si="8">R21*(1-$W$12)</f>
        <v>0</v>
      </c>
      <c r="U21" s="67">
        <f t="shared" ref="U21:U84" si="9">S21+U20*$W$10</f>
        <v>1.9000252329234497</v>
      </c>
      <c r="V21" s="67">
        <f t="shared" ref="V21:V84" si="10">U20*(1-$W$10)+T21</f>
        <v>8.7576871743970164E-2</v>
      </c>
      <c r="W21" s="100">
        <f t="shared" ref="W21:W84" si="11">V21*CH4_fraction*conv</f>
        <v>5.8384581162646776E-2</v>
      </c>
    </row>
    <row r="22" spans="2:23">
      <c r="B22" s="96">
        <f>Amnt_Deposited!B17</f>
        <v>2003</v>
      </c>
      <c r="C22" s="99">
        <f>Amnt_Deposited!D17</f>
        <v>4.4648600637959994</v>
      </c>
      <c r="D22" s="418">
        <f>Dry_Matter_Content!D9</f>
        <v>0.44</v>
      </c>
      <c r="E22" s="284">
        <f>MCF!R21</f>
        <v>0.8</v>
      </c>
      <c r="F22" s="67">
        <f t="shared" si="0"/>
        <v>0.34575876334036226</v>
      </c>
      <c r="G22" s="67">
        <f t="shared" si="1"/>
        <v>0.34575876334036226</v>
      </c>
      <c r="H22" s="67">
        <f t="shared" si="2"/>
        <v>0</v>
      </c>
      <c r="I22" s="67">
        <f t="shared" si="3"/>
        <v>1.2031995072044634</v>
      </c>
      <c r="J22" s="67">
        <f t="shared" si="4"/>
        <v>6.2171468870848415E-2</v>
      </c>
      <c r="K22" s="100">
        <f t="shared" si="6"/>
        <v>4.1447645913898941E-2</v>
      </c>
      <c r="N22" s="258"/>
      <c r="O22" s="96">
        <f>Amnt_Deposited!B17</f>
        <v>2003</v>
      </c>
      <c r="P22" s="99">
        <f>Amnt_Deposited!D17</f>
        <v>4.4648600637959994</v>
      </c>
      <c r="Q22" s="284">
        <f>MCF!R21</f>
        <v>0.8</v>
      </c>
      <c r="R22" s="67">
        <f t="shared" si="5"/>
        <v>0.71437761020736001</v>
      </c>
      <c r="S22" s="67">
        <f t="shared" si="7"/>
        <v>0.71437761020736001</v>
      </c>
      <c r="T22" s="67">
        <f t="shared" si="8"/>
        <v>0</v>
      </c>
      <c r="U22" s="67">
        <f t="shared" si="9"/>
        <v>2.4859493950505445</v>
      </c>
      <c r="V22" s="67">
        <f t="shared" si="10"/>
        <v>0.12845344808026532</v>
      </c>
      <c r="W22" s="100">
        <f t="shared" si="11"/>
        <v>8.5635632053510213E-2</v>
      </c>
    </row>
    <row r="23" spans="2:23">
      <c r="B23" s="96">
        <f>Amnt_Deposited!B18</f>
        <v>2004</v>
      </c>
      <c r="C23" s="99">
        <f>Amnt_Deposited!D18</f>
        <v>4.5167553117720001</v>
      </c>
      <c r="D23" s="418">
        <f>Dry_Matter_Content!D10</f>
        <v>0.44</v>
      </c>
      <c r="E23" s="284">
        <f>MCF!R22</f>
        <v>0.8</v>
      </c>
      <c r="F23" s="67">
        <f t="shared" si="0"/>
        <v>0.34977753134362372</v>
      </c>
      <c r="G23" s="67">
        <f t="shared" si="1"/>
        <v>0.34977753134362372</v>
      </c>
      <c r="H23" s="67">
        <f t="shared" si="2"/>
        <v>0</v>
      </c>
      <c r="I23" s="67">
        <f t="shared" si="3"/>
        <v>1.471633315974948</v>
      </c>
      <c r="J23" s="67">
        <f t="shared" si="4"/>
        <v>8.1343722573139238E-2</v>
      </c>
      <c r="K23" s="100">
        <f t="shared" si="6"/>
        <v>5.4229148382092821E-2</v>
      </c>
      <c r="N23" s="258"/>
      <c r="O23" s="96">
        <f>Amnt_Deposited!B18</f>
        <v>2004</v>
      </c>
      <c r="P23" s="99">
        <f>Amnt_Deposited!D18</f>
        <v>4.5167553117720001</v>
      </c>
      <c r="Q23" s="284">
        <f>MCF!R22</f>
        <v>0.8</v>
      </c>
      <c r="R23" s="67">
        <f t="shared" si="5"/>
        <v>0.7226808498835201</v>
      </c>
      <c r="S23" s="67">
        <f t="shared" si="7"/>
        <v>0.7226808498835201</v>
      </c>
      <c r="T23" s="67">
        <f t="shared" si="8"/>
        <v>0</v>
      </c>
      <c r="U23" s="67">
        <f t="shared" si="9"/>
        <v>3.0405647024275786</v>
      </c>
      <c r="V23" s="67">
        <f t="shared" si="10"/>
        <v>0.16806554250648606</v>
      </c>
      <c r="W23" s="100">
        <f t="shared" si="11"/>
        <v>0.11204369500432404</v>
      </c>
    </row>
    <row r="24" spans="2:23">
      <c r="B24" s="96">
        <f>Amnt_Deposited!B19</f>
        <v>2005</v>
      </c>
      <c r="C24" s="99">
        <f>Amnt_Deposited!D19</f>
        <v>4.6423106397359994</v>
      </c>
      <c r="D24" s="418">
        <f>Dry_Matter_Content!D11</f>
        <v>0.44</v>
      </c>
      <c r="E24" s="284">
        <f>MCF!R23</f>
        <v>0.8</v>
      </c>
      <c r="F24" s="67">
        <f t="shared" si="0"/>
        <v>0.35950053594115583</v>
      </c>
      <c r="G24" s="67">
        <f t="shared" si="1"/>
        <v>0.35950053594115583</v>
      </c>
      <c r="H24" s="67">
        <f t="shared" si="2"/>
        <v>0</v>
      </c>
      <c r="I24" s="67">
        <f t="shared" si="3"/>
        <v>1.7316423449238949</v>
      </c>
      <c r="J24" s="67">
        <f t="shared" si="4"/>
        <v>9.9491506992208864E-2</v>
      </c>
      <c r="K24" s="100">
        <f t="shared" si="6"/>
        <v>6.6327671328139243E-2</v>
      </c>
      <c r="N24" s="258"/>
      <c r="O24" s="96">
        <f>Amnt_Deposited!B19</f>
        <v>2005</v>
      </c>
      <c r="P24" s="99">
        <f>Amnt_Deposited!D19</f>
        <v>4.6423106397359994</v>
      </c>
      <c r="Q24" s="284">
        <f>MCF!R23</f>
        <v>0.8</v>
      </c>
      <c r="R24" s="67">
        <f t="shared" si="5"/>
        <v>0.74276970235775996</v>
      </c>
      <c r="S24" s="67">
        <f t="shared" si="7"/>
        <v>0.74276970235775996</v>
      </c>
      <c r="T24" s="67">
        <f t="shared" si="8"/>
        <v>0</v>
      </c>
      <c r="U24" s="67">
        <f t="shared" si="9"/>
        <v>3.5777734399254029</v>
      </c>
      <c r="V24" s="67">
        <f t="shared" si="10"/>
        <v>0.20556096485993566</v>
      </c>
      <c r="W24" s="100">
        <f t="shared" si="11"/>
        <v>0.1370406432399571</v>
      </c>
    </row>
    <row r="25" spans="2:23">
      <c r="B25" s="96">
        <f>Amnt_Deposited!B20</f>
        <v>2006</v>
      </c>
      <c r="C25" s="99">
        <f>Amnt_Deposited!D20</f>
        <v>4.6958519674440007</v>
      </c>
      <c r="D25" s="418">
        <f>Dry_Matter_Content!D12</f>
        <v>0.44</v>
      </c>
      <c r="E25" s="284">
        <f>MCF!R24</f>
        <v>0.8</v>
      </c>
      <c r="F25" s="67">
        <f t="shared" si="0"/>
        <v>0.36364677635886344</v>
      </c>
      <c r="G25" s="67">
        <f t="shared" si="1"/>
        <v>0.36364677635886344</v>
      </c>
      <c r="H25" s="67">
        <f t="shared" si="2"/>
        <v>0</v>
      </c>
      <c r="I25" s="67">
        <f t="shared" si="3"/>
        <v>1.9782193970533473</v>
      </c>
      <c r="J25" s="67">
        <f t="shared" si="4"/>
        <v>0.11706972422941088</v>
      </c>
      <c r="K25" s="100">
        <f t="shared" si="6"/>
        <v>7.8046482819607244E-2</v>
      </c>
      <c r="N25" s="258"/>
      <c r="O25" s="96">
        <f>Amnt_Deposited!B20</f>
        <v>2006</v>
      </c>
      <c r="P25" s="99">
        <f>Amnt_Deposited!D20</f>
        <v>4.6958519674440007</v>
      </c>
      <c r="Q25" s="284">
        <f>MCF!R24</f>
        <v>0.8</v>
      </c>
      <c r="R25" s="67">
        <f t="shared" si="5"/>
        <v>0.75133631479104013</v>
      </c>
      <c r="S25" s="67">
        <f t="shared" si="7"/>
        <v>0.75133631479104013</v>
      </c>
      <c r="T25" s="67">
        <f t="shared" si="8"/>
        <v>0</v>
      </c>
      <c r="U25" s="67">
        <f t="shared" si="9"/>
        <v>4.0872301592011313</v>
      </c>
      <c r="V25" s="67">
        <f t="shared" si="10"/>
        <v>0.24187959551531174</v>
      </c>
      <c r="W25" s="100">
        <f t="shared" si="11"/>
        <v>0.16125306367687448</v>
      </c>
    </row>
    <row r="26" spans="2:23">
      <c r="B26" s="96">
        <f>Amnt_Deposited!B21</f>
        <v>2007</v>
      </c>
      <c r="C26" s="99">
        <f>Amnt_Deposited!D21</f>
        <v>4.7479857777000012</v>
      </c>
      <c r="D26" s="418">
        <f>Dry_Matter_Content!D13</f>
        <v>0.44</v>
      </c>
      <c r="E26" s="284">
        <f>MCF!R25</f>
        <v>0.8</v>
      </c>
      <c r="F26" s="67">
        <f t="shared" si="0"/>
        <v>0.36768401862508815</v>
      </c>
      <c r="G26" s="67">
        <f t="shared" si="1"/>
        <v>0.36768401862508815</v>
      </c>
      <c r="H26" s="67">
        <f t="shared" si="2"/>
        <v>0</v>
      </c>
      <c r="I26" s="67">
        <f t="shared" si="3"/>
        <v>2.2121635588557003</v>
      </c>
      <c r="J26" s="67">
        <f t="shared" si="4"/>
        <v>0.13373985682273501</v>
      </c>
      <c r="K26" s="100">
        <f t="shared" si="6"/>
        <v>8.9159904548490002E-2</v>
      </c>
      <c r="N26" s="258"/>
      <c r="O26" s="96">
        <f>Amnt_Deposited!B21</f>
        <v>2007</v>
      </c>
      <c r="P26" s="99">
        <f>Amnt_Deposited!D21</f>
        <v>4.7479857777000012</v>
      </c>
      <c r="Q26" s="284">
        <f>MCF!R25</f>
        <v>0.8</v>
      </c>
      <c r="R26" s="67">
        <f t="shared" si="5"/>
        <v>0.75967772443200021</v>
      </c>
      <c r="S26" s="67">
        <f t="shared" si="7"/>
        <v>0.75967772443200021</v>
      </c>
      <c r="T26" s="67">
        <f t="shared" si="8"/>
        <v>0</v>
      </c>
      <c r="U26" s="67">
        <f t="shared" si="9"/>
        <v>4.5705858654043405</v>
      </c>
      <c r="V26" s="67">
        <f t="shared" si="10"/>
        <v>0.27632201822879138</v>
      </c>
      <c r="W26" s="100">
        <f t="shared" si="11"/>
        <v>0.18421467881919423</v>
      </c>
    </row>
    <row r="27" spans="2:23">
      <c r="B27" s="96">
        <f>Amnt_Deposited!B22</f>
        <v>2008</v>
      </c>
      <c r="C27" s="99">
        <f>Amnt_Deposited!D22</f>
        <v>4.7981951855639995</v>
      </c>
      <c r="D27" s="418">
        <f>Dry_Matter_Content!D14</f>
        <v>0.44</v>
      </c>
      <c r="E27" s="284">
        <f>MCF!R26</f>
        <v>0.8</v>
      </c>
      <c r="F27" s="67">
        <f t="shared" si="0"/>
        <v>0.37157223517007615</v>
      </c>
      <c r="G27" s="67">
        <f t="shared" si="1"/>
        <v>0.37157223517007615</v>
      </c>
      <c r="H27" s="67">
        <f t="shared" si="2"/>
        <v>0</v>
      </c>
      <c r="I27" s="67">
        <f t="shared" si="3"/>
        <v>2.4341798660682796</v>
      </c>
      <c r="J27" s="67">
        <f t="shared" si="4"/>
        <v>0.14955592795749686</v>
      </c>
      <c r="K27" s="100">
        <f t="shared" si="6"/>
        <v>9.9703951971664567E-2</v>
      </c>
      <c r="N27" s="258"/>
      <c r="O27" s="96">
        <f>Amnt_Deposited!B22</f>
        <v>2008</v>
      </c>
      <c r="P27" s="99">
        <f>Amnt_Deposited!D22</f>
        <v>4.7981951855639995</v>
      </c>
      <c r="Q27" s="284">
        <f>MCF!R26</f>
        <v>0.8</v>
      </c>
      <c r="R27" s="67">
        <f t="shared" si="5"/>
        <v>0.76771122969023997</v>
      </c>
      <c r="S27" s="67">
        <f t="shared" si="7"/>
        <v>0.76771122969023997</v>
      </c>
      <c r="T27" s="67">
        <f t="shared" si="8"/>
        <v>0</v>
      </c>
      <c r="U27" s="67">
        <f t="shared" si="9"/>
        <v>5.029297243942727</v>
      </c>
      <c r="V27" s="67">
        <f t="shared" si="10"/>
        <v>0.30899985115185313</v>
      </c>
      <c r="W27" s="100">
        <f t="shared" si="11"/>
        <v>0.20599990076790209</v>
      </c>
    </row>
    <row r="28" spans="2:23">
      <c r="B28" s="96">
        <f>Amnt_Deposited!B23</f>
        <v>2009</v>
      </c>
      <c r="C28" s="99">
        <f>Amnt_Deposited!D23</f>
        <v>4.8458360728800001</v>
      </c>
      <c r="D28" s="418">
        <f>Dry_Matter_Content!D15</f>
        <v>0.44</v>
      </c>
      <c r="E28" s="284">
        <f>MCF!R27</f>
        <v>0.8</v>
      </c>
      <c r="F28" s="67">
        <f t="shared" si="0"/>
        <v>0.37526154548382729</v>
      </c>
      <c r="G28" s="67">
        <f t="shared" si="1"/>
        <v>0.37526154548382729</v>
      </c>
      <c r="H28" s="67">
        <f t="shared" si="2"/>
        <v>0</v>
      </c>
      <c r="I28" s="67">
        <f t="shared" si="3"/>
        <v>2.6448758091453799</v>
      </c>
      <c r="J28" s="67">
        <f t="shared" si="4"/>
        <v>0.16456560240672682</v>
      </c>
      <c r="K28" s="100">
        <f t="shared" si="6"/>
        <v>0.10971040160448454</v>
      </c>
      <c r="N28" s="258"/>
      <c r="O28" s="96">
        <f>Amnt_Deposited!B23</f>
        <v>2009</v>
      </c>
      <c r="P28" s="99">
        <f>Amnt_Deposited!D23</f>
        <v>4.8458360728800001</v>
      </c>
      <c r="Q28" s="284">
        <f>MCF!R27</f>
        <v>0.8</v>
      </c>
      <c r="R28" s="67">
        <f t="shared" si="5"/>
        <v>0.77533377166080009</v>
      </c>
      <c r="S28" s="67">
        <f t="shared" si="7"/>
        <v>0.77533377166080009</v>
      </c>
      <c r="T28" s="67">
        <f t="shared" si="8"/>
        <v>0</v>
      </c>
      <c r="U28" s="67">
        <f t="shared" si="9"/>
        <v>5.4646194403830171</v>
      </c>
      <c r="V28" s="67">
        <f t="shared" si="10"/>
        <v>0.34001157522051001</v>
      </c>
      <c r="W28" s="100">
        <f t="shared" si="11"/>
        <v>0.22667438348034</v>
      </c>
    </row>
    <row r="29" spans="2:23">
      <c r="B29" s="96">
        <f>Amnt_Deposited!B24</f>
        <v>2010</v>
      </c>
      <c r="C29" s="99">
        <f>Amnt_Deposited!D24</f>
        <v>5.7851352900000013</v>
      </c>
      <c r="D29" s="418">
        <f>Dry_Matter_Content!D16</f>
        <v>0.44</v>
      </c>
      <c r="E29" s="284">
        <f>MCF!R28</f>
        <v>0.8</v>
      </c>
      <c r="F29" s="67">
        <f t="shared" si="0"/>
        <v>0.44800087685760021</v>
      </c>
      <c r="G29" s="67">
        <f t="shared" si="1"/>
        <v>0.44800087685760021</v>
      </c>
      <c r="H29" s="67">
        <f t="shared" si="2"/>
        <v>0</v>
      </c>
      <c r="I29" s="67">
        <f t="shared" si="3"/>
        <v>2.9140667357234968</v>
      </c>
      <c r="J29" s="67">
        <f t="shared" si="4"/>
        <v>0.17880995027948335</v>
      </c>
      <c r="K29" s="100">
        <f t="shared" si="6"/>
        <v>0.11920663351965556</v>
      </c>
      <c r="O29" s="96">
        <f>Amnt_Deposited!B24</f>
        <v>2010</v>
      </c>
      <c r="P29" s="99">
        <f>Amnt_Deposited!D24</f>
        <v>5.7851352900000013</v>
      </c>
      <c r="Q29" s="284">
        <f>MCF!R28</f>
        <v>0.8</v>
      </c>
      <c r="R29" s="67">
        <f t="shared" si="5"/>
        <v>0.92562164640000033</v>
      </c>
      <c r="S29" s="67">
        <f t="shared" si="7"/>
        <v>0.92562164640000033</v>
      </c>
      <c r="T29" s="67">
        <f t="shared" si="8"/>
        <v>0</v>
      </c>
      <c r="U29" s="67">
        <f t="shared" si="9"/>
        <v>6.0207990407510277</v>
      </c>
      <c r="V29" s="67">
        <f t="shared" si="10"/>
        <v>0.36944204603199043</v>
      </c>
      <c r="W29" s="100">
        <f t="shared" si="11"/>
        <v>0.24629469735466028</v>
      </c>
    </row>
    <row r="30" spans="2:23">
      <c r="B30" s="96">
        <f>Amnt_Deposited!B25</f>
        <v>2011</v>
      </c>
      <c r="C30" s="99">
        <f>Amnt_Deposited!D25</f>
        <v>6.0173120529720006</v>
      </c>
      <c r="D30" s="418">
        <f>Dry_Matter_Content!D17</f>
        <v>0.44</v>
      </c>
      <c r="E30" s="284">
        <f>MCF!R29</f>
        <v>0.8</v>
      </c>
      <c r="F30" s="67">
        <f t="shared" si="0"/>
        <v>0.46598064538215173</v>
      </c>
      <c r="G30" s="67">
        <f t="shared" si="1"/>
        <v>0.46598064538215173</v>
      </c>
      <c r="H30" s="67">
        <f t="shared" si="2"/>
        <v>0</v>
      </c>
      <c r="I30" s="67">
        <f t="shared" si="3"/>
        <v>3.1830384605642403</v>
      </c>
      <c r="J30" s="67">
        <f t="shared" si="4"/>
        <v>0.19700892054140817</v>
      </c>
      <c r="K30" s="100">
        <f t="shared" si="6"/>
        <v>0.13133928036093878</v>
      </c>
      <c r="O30" s="96">
        <f>Amnt_Deposited!B25</f>
        <v>2011</v>
      </c>
      <c r="P30" s="99">
        <f>Amnt_Deposited!D25</f>
        <v>6.0173120529720006</v>
      </c>
      <c r="Q30" s="284">
        <f>MCF!R29</f>
        <v>0.8</v>
      </c>
      <c r="R30" s="67">
        <f t="shared" si="5"/>
        <v>0.96276992847552023</v>
      </c>
      <c r="S30" s="67">
        <f t="shared" si="7"/>
        <v>0.96276992847552023</v>
      </c>
      <c r="T30" s="67">
        <f t="shared" si="8"/>
        <v>0</v>
      </c>
      <c r="U30" s="67">
        <f t="shared" si="9"/>
        <v>6.5765257449674399</v>
      </c>
      <c r="V30" s="67">
        <f t="shared" si="10"/>
        <v>0.40704322425910788</v>
      </c>
      <c r="W30" s="100">
        <f t="shared" si="11"/>
        <v>0.2713621495060719</v>
      </c>
    </row>
    <row r="31" spans="2:23">
      <c r="B31" s="96">
        <f>Amnt_Deposited!B26</f>
        <v>2012</v>
      </c>
      <c r="C31" s="99">
        <f>Amnt_Deposited!D26</f>
        <v>6.0826065490080001</v>
      </c>
      <c r="D31" s="418">
        <f>Dry_Matter_Content!D18</f>
        <v>0.44</v>
      </c>
      <c r="E31" s="284">
        <f>MCF!R30</f>
        <v>0.8</v>
      </c>
      <c r="F31" s="67">
        <f t="shared" si="0"/>
        <v>0.47103705115517958</v>
      </c>
      <c r="G31" s="67">
        <f t="shared" si="1"/>
        <v>0.47103705115517958</v>
      </c>
      <c r="H31" s="67">
        <f t="shared" si="2"/>
        <v>0</v>
      </c>
      <c r="I31" s="67">
        <f t="shared" si="3"/>
        <v>3.4388824403082205</v>
      </c>
      <c r="J31" s="67">
        <f t="shared" si="4"/>
        <v>0.2151930714111992</v>
      </c>
      <c r="K31" s="100">
        <f t="shared" si="6"/>
        <v>0.14346204760746611</v>
      </c>
      <c r="O31" s="96">
        <f>Amnt_Deposited!B26</f>
        <v>2012</v>
      </c>
      <c r="P31" s="99">
        <f>Amnt_Deposited!D26</f>
        <v>6.0826065490080001</v>
      </c>
      <c r="Q31" s="284">
        <f>MCF!R30</f>
        <v>0.8</v>
      </c>
      <c r="R31" s="67">
        <f t="shared" si="5"/>
        <v>0.97321704784128016</v>
      </c>
      <c r="S31" s="67">
        <f t="shared" si="7"/>
        <v>0.97321704784128016</v>
      </c>
      <c r="T31" s="67">
        <f t="shared" si="8"/>
        <v>0</v>
      </c>
      <c r="U31" s="67">
        <f t="shared" si="9"/>
        <v>7.105129008901284</v>
      </c>
      <c r="V31" s="67">
        <f t="shared" si="10"/>
        <v>0.44461378390743644</v>
      </c>
      <c r="W31" s="100">
        <f t="shared" si="11"/>
        <v>0.2964091892716243</v>
      </c>
    </row>
    <row r="32" spans="2:23">
      <c r="B32" s="96">
        <f>Amnt_Deposited!B27</f>
        <v>2013</v>
      </c>
      <c r="C32" s="99">
        <f>Amnt_Deposited!D27</f>
        <v>6.2106906371399999</v>
      </c>
      <c r="D32" s="418">
        <f>Dry_Matter_Content!D19</f>
        <v>0.44</v>
      </c>
      <c r="E32" s="284">
        <f>MCF!R31</f>
        <v>0.8</v>
      </c>
      <c r="F32" s="67">
        <f t="shared" si="0"/>
        <v>0.48095588294012165</v>
      </c>
      <c r="G32" s="67">
        <f t="shared" si="1"/>
        <v>0.48095588294012165</v>
      </c>
      <c r="H32" s="67">
        <f t="shared" si="2"/>
        <v>0</v>
      </c>
      <c r="I32" s="67">
        <f t="shared" si="3"/>
        <v>3.6873486176665926</v>
      </c>
      <c r="J32" s="67">
        <f t="shared" si="4"/>
        <v>0.23248970558174964</v>
      </c>
      <c r="K32" s="100">
        <f t="shared" si="6"/>
        <v>0.15499313705449974</v>
      </c>
      <c r="O32" s="96">
        <f>Amnt_Deposited!B27</f>
        <v>2013</v>
      </c>
      <c r="P32" s="99">
        <f>Amnt_Deposited!D27</f>
        <v>6.2106906371399999</v>
      </c>
      <c r="Q32" s="284">
        <f>MCF!R31</f>
        <v>0.8</v>
      </c>
      <c r="R32" s="67">
        <f t="shared" si="5"/>
        <v>0.99371050194240018</v>
      </c>
      <c r="S32" s="67">
        <f t="shared" si="7"/>
        <v>0.99371050194240018</v>
      </c>
      <c r="T32" s="67">
        <f t="shared" si="8"/>
        <v>0</v>
      </c>
      <c r="U32" s="67">
        <f t="shared" si="9"/>
        <v>7.6184888794764323</v>
      </c>
      <c r="V32" s="67">
        <f t="shared" si="10"/>
        <v>0.48035063136725148</v>
      </c>
      <c r="W32" s="100">
        <f t="shared" si="11"/>
        <v>0.3202337542448343</v>
      </c>
    </row>
    <row r="33" spans="2:23">
      <c r="B33" s="96">
        <f>Amnt_Deposited!B28</f>
        <v>2014</v>
      </c>
      <c r="C33" s="99">
        <f>Amnt_Deposited!D28</f>
        <v>6.3378522844559999</v>
      </c>
      <c r="D33" s="418">
        <f>Dry_Matter_Content!D20</f>
        <v>0.44</v>
      </c>
      <c r="E33" s="284">
        <f>MCF!R32</f>
        <v>0.8</v>
      </c>
      <c r="F33" s="67">
        <f t="shared" si="0"/>
        <v>0.49080328090827258</v>
      </c>
      <c r="G33" s="67">
        <f t="shared" si="1"/>
        <v>0.49080328090827258</v>
      </c>
      <c r="H33" s="67">
        <f t="shared" si="2"/>
        <v>0</v>
      </c>
      <c r="I33" s="67">
        <f t="shared" si="3"/>
        <v>3.9288643438593449</v>
      </c>
      <c r="J33" s="67">
        <f t="shared" si="4"/>
        <v>0.24928755471552033</v>
      </c>
      <c r="K33" s="100">
        <f t="shared" si="6"/>
        <v>0.1661917031436802</v>
      </c>
      <c r="O33" s="96">
        <f>Amnt_Deposited!B28</f>
        <v>2014</v>
      </c>
      <c r="P33" s="99">
        <f>Amnt_Deposited!D28</f>
        <v>6.3378522844559999</v>
      </c>
      <c r="Q33" s="284">
        <f>MCF!R32</f>
        <v>0.8</v>
      </c>
      <c r="R33" s="67">
        <f t="shared" si="5"/>
        <v>1.0140563655129602</v>
      </c>
      <c r="S33" s="67">
        <f t="shared" si="7"/>
        <v>1.0140563655129602</v>
      </c>
      <c r="T33" s="67">
        <f t="shared" si="8"/>
        <v>0</v>
      </c>
      <c r="U33" s="67">
        <f t="shared" si="9"/>
        <v>8.1174883137589777</v>
      </c>
      <c r="V33" s="67">
        <f t="shared" si="10"/>
        <v>0.51505693123041407</v>
      </c>
      <c r="W33" s="100">
        <f t="shared" si="11"/>
        <v>0.34337128748694268</v>
      </c>
    </row>
    <row r="34" spans="2:23">
      <c r="B34" s="96">
        <f>Amnt_Deposited!B29</f>
        <v>2015</v>
      </c>
      <c r="C34" s="99">
        <f>Amnt_Deposited!D29</f>
        <v>6.461833101372001</v>
      </c>
      <c r="D34" s="418">
        <f>Dry_Matter_Content!D21</f>
        <v>0.44</v>
      </c>
      <c r="E34" s="284">
        <f>MCF!R33</f>
        <v>0.8</v>
      </c>
      <c r="F34" s="67">
        <f t="shared" si="0"/>
        <v>0.50040435537024786</v>
      </c>
      <c r="G34" s="67">
        <f t="shared" si="1"/>
        <v>0.50040435537024786</v>
      </c>
      <c r="H34" s="67">
        <f t="shared" si="2"/>
        <v>0</v>
      </c>
      <c r="I34" s="67">
        <f t="shared" si="3"/>
        <v>4.1636531888335391</v>
      </c>
      <c r="J34" s="67">
        <f t="shared" si="4"/>
        <v>0.26561551039605324</v>
      </c>
      <c r="K34" s="100">
        <f t="shared" si="6"/>
        <v>0.17707700693070216</v>
      </c>
      <c r="O34" s="96">
        <f>Amnt_Deposited!B29</f>
        <v>2015</v>
      </c>
      <c r="P34" s="99">
        <f>Amnt_Deposited!D29</f>
        <v>6.461833101372001</v>
      </c>
      <c r="Q34" s="284">
        <f>MCF!R33</f>
        <v>0.8</v>
      </c>
      <c r="R34" s="67">
        <f t="shared" si="5"/>
        <v>1.0338932962195202</v>
      </c>
      <c r="S34" s="67">
        <f t="shared" si="7"/>
        <v>1.0338932962195202</v>
      </c>
      <c r="T34" s="67">
        <f t="shared" si="8"/>
        <v>0</v>
      </c>
      <c r="U34" s="67">
        <f t="shared" si="9"/>
        <v>8.6025892331271478</v>
      </c>
      <c r="V34" s="67">
        <f t="shared" si="10"/>
        <v>0.54879237685134974</v>
      </c>
      <c r="W34" s="100">
        <f t="shared" si="11"/>
        <v>0.36586158456756646</v>
      </c>
    </row>
    <row r="35" spans="2:23">
      <c r="B35" s="96">
        <f>Amnt_Deposited!B30</f>
        <v>2016</v>
      </c>
      <c r="C35" s="99">
        <f>Amnt_Deposited!D30</f>
        <v>6.5867284070280006</v>
      </c>
      <c r="D35" s="418">
        <f>Dry_Matter_Content!D22</f>
        <v>0.44</v>
      </c>
      <c r="E35" s="284">
        <f>MCF!R34</f>
        <v>0.8</v>
      </c>
      <c r="F35" s="67">
        <f t="shared" si="0"/>
        <v>0.51007624784024841</v>
      </c>
      <c r="G35" s="67">
        <f t="shared" si="1"/>
        <v>0.51007624784024841</v>
      </c>
      <c r="H35" s="67">
        <f t="shared" si="2"/>
        <v>0</v>
      </c>
      <c r="I35" s="67">
        <f t="shared" si="3"/>
        <v>4.3922407493403339</v>
      </c>
      <c r="J35" s="67">
        <f t="shared" si="4"/>
        <v>0.281488687333453</v>
      </c>
      <c r="K35" s="100">
        <f t="shared" si="6"/>
        <v>0.18765912488896866</v>
      </c>
      <c r="O35" s="96">
        <f>Amnt_Deposited!B30</f>
        <v>2016</v>
      </c>
      <c r="P35" s="99">
        <f>Amnt_Deposited!D30</f>
        <v>6.5867284070280006</v>
      </c>
      <c r="Q35" s="284">
        <f>MCF!R34</f>
        <v>0.8</v>
      </c>
      <c r="R35" s="67">
        <f t="shared" si="5"/>
        <v>1.0538765451244803</v>
      </c>
      <c r="S35" s="67">
        <f t="shared" si="7"/>
        <v>1.0538765451244803</v>
      </c>
      <c r="T35" s="67">
        <f t="shared" si="8"/>
        <v>0</v>
      </c>
      <c r="U35" s="67">
        <f t="shared" si="9"/>
        <v>9.0748775812816831</v>
      </c>
      <c r="V35" s="67">
        <f t="shared" si="10"/>
        <v>0.58158819696994424</v>
      </c>
      <c r="W35" s="100">
        <f t="shared" si="11"/>
        <v>0.38772546464662949</v>
      </c>
    </row>
    <row r="36" spans="2:23">
      <c r="B36" s="96">
        <f>Amnt_Deposited!B31</f>
        <v>2017</v>
      </c>
      <c r="C36" s="99">
        <f>Amnt_Deposited!D31</f>
        <v>6.582138764578028</v>
      </c>
      <c r="D36" s="418">
        <f>Dry_Matter_Content!D23</f>
        <v>0.44</v>
      </c>
      <c r="E36" s="284">
        <f>MCF!R35</f>
        <v>0.8</v>
      </c>
      <c r="F36" s="67">
        <f t="shared" si="0"/>
        <v>0.50972082592892254</v>
      </c>
      <c r="G36" s="67">
        <f t="shared" si="1"/>
        <v>0.50972082592892254</v>
      </c>
      <c r="H36" s="67">
        <f t="shared" si="2"/>
        <v>0</v>
      </c>
      <c r="I36" s="67">
        <f t="shared" si="3"/>
        <v>4.6050189561529207</v>
      </c>
      <c r="J36" s="67">
        <f t="shared" si="4"/>
        <v>0.29694261911633535</v>
      </c>
      <c r="K36" s="100">
        <f t="shared" si="6"/>
        <v>0.1979617460775569</v>
      </c>
      <c r="O36" s="96">
        <f>Amnt_Deposited!B31</f>
        <v>2017</v>
      </c>
      <c r="P36" s="99">
        <f>Amnt_Deposited!D31</f>
        <v>6.582138764578028</v>
      </c>
      <c r="Q36" s="284">
        <f>MCF!R35</f>
        <v>0.8</v>
      </c>
      <c r="R36" s="67">
        <f t="shared" si="5"/>
        <v>1.0531422023324846</v>
      </c>
      <c r="S36" s="67">
        <f t="shared" si="7"/>
        <v>1.0531422023324846</v>
      </c>
      <c r="T36" s="67">
        <f t="shared" si="8"/>
        <v>0</v>
      </c>
      <c r="U36" s="67">
        <f t="shared" si="9"/>
        <v>9.514501975522565</v>
      </c>
      <c r="V36" s="67">
        <f t="shared" si="10"/>
        <v>0.61351780809160206</v>
      </c>
      <c r="W36" s="100">
        <f t="shared" si="11"/>
        <v>0.40901187206106804</v>
      </c>
    </row>
    <row r="37" spans="2:23">
      <c r="B37" s="96">
        <f>Amnt_Deposited!B32</f>
        <v>2018</v>
      </c>
      <c r="C37" s="99">
        <f>Amnt_Deposited!D32</f>
        <v>6.5857295516512124</v>
      </c>
      <c r="D37" s="418">
        <f>Dry_Matter_Content!D24</f>
        <v>0.44</v>
      </c>
      <c r="E37" s="284">
        <f>MCF!R36</f>
        <v>0.8</v>
      </c>
      <c r="F37" s="67">
        <f t="shared" si="0"/>
        <v>0.50999889647986985</v>
      </c>
      <c r="G37" s="67">
        <f t="shared" si="1"/>
        <v>0.50999889647986985</v>
      </c>
      <c r="H37" s="67">
        <f t="shared" si="2"/>
        <v>0</v>
      </c>
      <c r="I37" s="67">
        <f t="shared" si="3"/>
        <v>4.8036901117465938</v>
      </c>
      <c r="J37" s="67">
        <f t="shared" si="4"/>
        <v>0.31132774088619647</v>
      </c>
      <c r="K37" s="100">
        <f t="shared" si="6"/>
        <v>0.20755182725746429</v>
      </c>
      <c r="O37" s="96">
        <f>Amnt_Deposited!B32</f>
        <v>2018</v>
      </c>
      <c r="P37" s="99">
        <f>Amnt_Deposited!D32</f>
        <v>6.5857295516512124</v>
      </c>
      <c r="Q37" s="284">
        <f>MCF!R36</f>
        <v>0.8</v>
      </c>
      <c r="R37" s="67">
        <f t="shared" si="5"/>
        <v>1.0537167282641942</v>
      </c>
      <c r="S37" s="67">
        <f t="shared" si="7"/>
        <v>1.0537167282641942</v>
      </c>
      <c r="T37" s="67">
        <f t="shared" si="8"/>
        <v>0</v>
      </c>
      <c r="U37" s="67">
        <f t="shared" si="9"/>
        <v>9.9249795697243695</v>
      </c>
      <c r="V37" s="67">
        <f t="shared" si="10"/>
        <v>0.64323913406238942</v>
      </c>
      <c r="W37" s="100">
        <f t="shared" si="11"/>
        <v>0.42882608937492628</v>
      </c>
    </row>
    <row r="38" spans="2:23">
      <c r="B38" s="96">
        <f>Amnt_Deposited!B33</f>
        <v>2019</v>
      </c>
      <c r="C38" s="99">
        <f>Amnt_Deposited!D33</f>
        <v>6.5854210305779066</v>
      </c>
      <c r="D38" s="418">
        <f>Dry_Matter_Content!D25</f>
        <v>0.44</v>
      </c>
      <c r="E38" s="284">
        <f>MCF!R37</f>
        <v>0.8</v>
      </c>
      <c r="F38" s="67">
        <f t="shared" si="0"/>
        <v>0.50997500460795309</v>
      </c>
      <c r="G38" s="67">
        <f t="shared" si="1"/>
        <v>0.50997500460795309</v>
      </c>
      <c r="H38" s="67">
        <f t="shared" si="2"/>
        <v>0</v>
      </c>
      <c r="I38" s="67">
        <f t="shared" si="3"/>
        <v>4.9889059775437907</v>
      </c>
      <c r="J38" s="67">
        <f t="shared" si="4"/>
        <v>0.32475913881075569</v>
      </c>
      <c r="K38" s="100">
        <f t="shared" si="6"/>
        <v>0.21650609254050379</v>
      </c>
      <c r="O38" s="96">
        <f>Amnt_Deposited!B33</f>
        <v>2019</v>
      </c>
      <c r="P38" s="99">
        <f>Amnt_Deposited!D33</f>
        <v>6.5854210305779066</v>
      </c>
      <c r="Q38" s="284">
        <f>MCF!R37</f>
        <v>0.8</v>
      </c>
      <c r="R38" s="67">
        <f t="shared" si="5"/>
        <v>1.0536673648924653</v>
      </c>
      <c r="S38" s="67">
        <f t="shared" si="7"/>
        <v>1.0536673648924653</v>
      </c>
      <c r="T38" s="67">
        <f t="shared" si="8"/>
        <v>0</v>
      </c>
      <c r="U38" s="67">
        <f t="shared" si="9"/>
        <v>10.307656978396265</v>
      </c>
      <c r="V38" s="67">
        <f t="shared" si="10"/>
        <v>0.67098995622056978</v>
      </c>
      <c r="W38" s="100">
        <f t="shared" si="11"/>
        <v>0.44732663748037982</v>
      </c>
    </row>
    <row r="39" spans="2:23">
      <c r="B39" s="96">
        <f>Amnt_Deposited!B34</f>
        <v>2020</v>
      </c>
      <c r="C39" s="99">
        <f>Amnt_Deposited!D34</f>
        <v>6.581396774460452</v>
      </c>
      <c r="D39" s="418">
        <f>Dry_Matter_Content!D26</f>
        <v>0.44</v>
      </c>
      <c r="E39" s="284">
        <f>MCF!R38</f>
        <v>0.8</v>
      </c>
      <c r="F39" s="67">
        <f t="shared" si="0"/>
        <v>0.50966336621421748</v>
      </c>
      <c r="G39" s="67">
        <f t="shared" si="1"/>
        <v>0.50966336621421748</v>
      </c>
      <c r="H39" s="67">
        <f t="shared" si="2"/>
        <v>0</v>
      </c>
      <c r="I39" s="67">
        <f t="shared" si="3"/>
        <v>5.1612884677678919</v>
      </c>
      <c r="J39" s="67">
        <f t="shared" si="4"/>
        <v>0.33728087599011669</v>
      </c>
      <c r="K39" s="100">
        <f t="shared" si="6"/>
        <v>0.22485391732674445</v>
      </c>
      <c r="O39" s="96">
        <f>Amnt_Deposited!B34</f>
        <v>2020</v>
      </c>
      <c r="P39" s="99">
        <f>Amnt_Deposited!D34</f>
        <v>6.581396774460452</v>
      </c>
      <c r="Q39" s="284">
        <f>MCF!R38</f>
        <v>0.8</v>
      </c>
      <c r="R39" s="67">
        <f t="shared" si="5"/>
        <v>1.0530234839136725</v>
      </c>
      <c r="S39" s="67">
        <f t="shared" si="7"/>
        <v>1.0530234839136725</v>
      </c>
      <c r="T39" s="67">
        <f t="shared" si="8"/>
        <v>0</v>
      </c>
      <c r="U39" s="67">
        <f t="shared" si="9"/>
        <v>10.663819148280771</v>
      </c>
      <c r="V39" s="67">
        <f t="shared" si="10"/>
        <v>0.69686131402916696</v>
      </c>
      <c r="W39" s="100">
        <f t="shared" si="11"/>
        <v>0.46457420935277793</v>
      </c>
    </row>
    <row r="40" spans="2:23">
      <c r="B40" s="96">
        <f>Amnt_Deposited!B35</f>
        <v>2021</v>
      </c>
      <c r="C40" s="99">
        <f>Amnt_Deposited!D35</f>
        <v>6.573833827045628</v>
      </c>
      <c r="D40" s="418">
        <f>Dry_Matter_Content!D27</f>
        <v>0.44</v>
      </c>
      <c r="E40" s="284">
        <f>MCF!R39</f>
        <v>0.8</v>
      </c>
      <c r="F40" s="67">
        <f t="shared" si="0"/>
        <v>0.50907769156641336</v>
      </c>
      <c r="G40" s="67">
        <f t="shared" si="1"/>
        <v>0.50907769156641336</v>
      </c>
      <c r="H40" s="67">
        <f t="shared" si="2"/>
        <v>0</v>
      </c>
      <c r="I40" s="67">
        <f t="shared" si="3"/>
        <v>5.3214311616650374</v>
      </c>
      <c r="J40" s="67">
        <f t="shared" si="4"/>
        <v>0.34893499766926839</v>
      </c>
      <c r="K40" s="100">
        <f t="shared" si="6"/>
        <v>0.23262333177951225</v>
      </c>
      <c r="O40" s="96">
        <f>Amnt_Deposited!B35</f>
        <v>2021</v>
      </c>
      <c r="P40" s="99">
        <f>Amnt_Deposited!D35</f>
        <v>6.573833827045628</v>
      </c>
      <c r="Q40" s="284">
        <f>MCF!R39</f>
        <v>0.8</v>
      </c>
      <c r="R40" s="67">
        <f t="shared" si="5"/>
        <v>1.0518134123273006</v>
      </c>
      <c r="S40" s="67">
        <f t="shared" si="7"/>
        <v>1.0518134123273006</v>
      </c>
      <c r="T40" s="67">
        <f t="shared" si="8"/>
        <v>0</v>
      </c>
      <c r="U40" s="67">
        <f t="shared" si="9"/>
        <v>10.994692482779005</v>
      </c>
      <c r="V40" s="67">
        <f t="shared" si="10"/>
        <v>0.72094007782906711</v>
      </c>
      <c r="W40" s="100">
        <f t="shared" si="11"/>
        <v>0.48062671855271138</v>
      </c>
    </row>
    <row r="41" spans="2:23">
      <c r="B41" s="96">
        <f>Amnt_Deposited!B36</f>
        <v>2022</v>
      </c>
      <c r="C41" s="99">
        <f>Amnt_Deposited!D36</f>
        <v>6.5629029095388249</v>
      </c>
      <c r="D41" s="418">
        <f>Dry_Matter_Content!D28</f>
        <v>0.44</v>
      </c>
      <c r="E41" s="284">
        <f>MCF!R40</f>
        <v>0.8</v>
      </c>
      <c r="F41" s="67">
        <f t="shared" si="0"/>
        <v>0.50823120131468658</v>
      </c>
      <c r="G41" s="67">
        <f t="shared" si="1"/>
        <v>0.50823120131468658</v>
      </c>
      <c r="H41" s="67">
        <f t="shared" si="2"/>
        <v>0</v>
      </c>
      <c r="I41" s="67">
        <f t="shared" si="3"/>
        <v>5.4699007295060991</v>
      </c>
      <c r="J41" s="67">
        <f t="shared" si="4"/>
        <v>0.35976163347362539</v>
      </c>
      <c r="K41" s="100">
        <f t="shared" si="6"/>
        <v>0.23984108898241691</v>
      </c>
      <c r="O41" s="96">
        <f>Amnt_Deposited!B36</f>
        <v>2022</v>
      </c>
      <c r="P41" s="99">
        <f>Amnt_Deposited!D36</f>
        <v>6.5629029095388249</v>
      </c>
      <c r="Q41" s="284">
        <f>MCF!R40</f>
        <v>0.8</v>
      </c>
      <c r="R41" s="67">
        <f t="shared" si="5"/>
        <v>1.0500644655262121</v>
      </c>
      <c r="S41" s="67">
        <f t="shared" si="7"/>
        <v>1.0500644655262121</v>
      </c>
      <c r="T41" s="67">
        <f t="shared" si="8"/>
        <v>0</v>
      </c>
      <c r="U41" s="67">
        <f t="shared" si="9"/>
        <v>11.301447788235743</v>
      </c>
      <c r="V41" s="67">
        <f t="shared" si="10"/>
        <v>0.74330916006947412</v>
      </c>
      <c r="W41" s="100">
        <f t="shared" si="11"/>
        <v>0.49553944004631606</v>
      </c>
    </row>
    <row r="42" spans="2:23">
      <c r="B42" s="96">
        <f>Amnt_Deposited!B37</f>
        <v>2023</v>
      </c>
      <c r="C42" s="99">
        <f>Amnt_Deposited!D37</f>
        <v>6.5487686212723535</v>
      </c>
      <c r="D42" s="418">
        <f>Dry_Matter_Content!D29</f>
        <v>0.44</v>
      </c>
      <c r="E42" s="284">
        <f>MCF!R41</f>
        <v>0.8</v>
      </c>
      <c r="F42" s="67">
        <f t="shared" si="0"/>
        <v>0.50713664203133113</v>
      </c>
      <c r="G42" s="67">
        <f t="shared" si="1"/>
        <v>0.50713664203133113</v>
      </c>
      <c r="H42" s="67">
        <f t="shared" si="2"/>
        <v>0</v>
      </c>
      <c r="I42" s="67">
        <f t="shared" si="3"/>
        <v>5.6072382777218559</v>
      </c>
      <c r="J42" s="67">
        <f t="shared" si="4"/>
        <v>0.36979909381557424</v>
      </c>
      <c r="K42" s="100">
        <f t="shared" si="6"/>
        <v>0.24653272921038283</v>
      </c>
      <c r="O42" s="96">
        <f>Amnt_Deposited!B37</f>
        <v>2023</v>
      </c>
      <c r="P42" s="99">
        <f>Amnt_Deposited!D37</f>
        <v>6.5487686212723535</v>
      </c>
      <c r="Q42" s="284">
        <f>MCF!R41</f>
        <v>0.8</v>
      </c>
      <c r="R42" s="67">
        <f t="shared" si="5"/>
        <v>1.0478029794035766</v>
      </c>
      <c r="S42" s="67">
        <f t="shared" si="7"/>
        <v>1.0478029794035766</v>
      </c>
      <c r="T42" s="67">
        <f t="shared" si="8"/>
        <v>0</v>
      </c>
      <c r="U42" s="67">
        <f t="shared" si="9"/>
        <v>11.585203053144332</v>
      </c>
      <c r="V42" s="67">
        <f t="shared" si="10"/>
        <v>0.76404771449498821</v>
      </c>
      <c r="W42" s="100">
        <f t="shared" si="11"/>
        <v>0.5093651429966588</v>
      </c>
    </row>
    <row r="43" spans="2:23">
      <c r="B43" s="96">
        <f>Amnt_Deposited!B38</f>
        <v>2024</v>
      </c>
      <c r="C43" s="99">
        <f>Amnt_Deposited!D38</f>
        <v>6.5315896344032867</v>
      </c>
      <c r="D43" s="418">
        <f>Dry_Matter_Content!D30</f>
        <v>0.44</v>
      </c>
      <c r="E43" s="284">
        <f>MCF!R42</f>
        <v>0.8</v>
      </c>
      <c r="F43" s="67">
        <f t="shared" si="0"/>
        <v>0.50580630128819049</v>
      </c>
      <c r="G43" s="67">
        <f t="shared" si="1"/>
        <v>0.50580630128819049</v>
      </c>
      <c r="H43" s="67">
        <f t="shared" si="2"/>
        <v>0</v>
      </c>
      <c r="I43" s="67">
        <f t="shared" si="3"/>
        <v>5.7339606181761225</v>
      </c>
      <c r="J43" s="67">
        <f t="shared" si="4"/>
        <v>0.37908396083392421</v>
      </c>
      <c r="K43" s="100">
        <f t="shared" si="6"/>
        <v>0.25272264055594945</v>
      </c>
      <c r="O43" s="96">
        <f>Amnt_Deposited!B38</f>
        <v>2024</v>
      </c>
      <c r="P43" s="99">
        <f>Amnt_Deposited!D38</f>
        <v>6.5315896344032867</v>
      </c>
      <c r="Q43" s="284">
        <f>MCF!R42</f>
        <v>0.8</v>
      </c>
      <c r="R43" s="67">
        <f t="shared" si="5"/>
        <v>1.0450543415045261</v>
      </c>
      <c r="S43" s="67">
        <f t="shared" si="7"/>
        <v>1.0450543415045261</v>
      </c>
      <c r="T43" s="67">
        <f t="shared" si="8"/>
        <v>0</v>
      </c>
      <c r="U43" s="67">
        <f t="shared" si="9"/>
        <v>11.847026070611824</v>
      </c>
      <c r="V43" s="67">
        <f t="shared" si="10"/>
        <v>0.78323132403703355</v>
      </c>
      <c r="W43" s="100">
        <f t="shared" si="11"/>
        <v>0.52215421602468903</v>
      </c>
    </row>
    <row r="44" spans="2:23">
      <c r="B44" s="96">
        <f>Amnt_Deposited!B39</f>
        <v>2025</v>
      </c>
      <c r="C44" s="99">
        <f>Amnt_Deposited!D39</f>
        <v>6.5115188828113535</v>
      </c>
      <c r="D44" s="418">
        <f>Dry_Matter_Content!D31</f>
        <v>0.44</v>
      </c>
      <c r="E44" s="284">
        <f>MCF!R43</f>
        <v>0.8</v>
      </c>
      <c r="F44" s="67">
        <f t="shared" si="0"/>
        <v>0.50425202228491128</v>
      </c>
      <c r="G44" s="67">
        <f t="shared" si="1"/>
        <v>0.50425202228491128</v>
      </c>
      <c r="H44" s="67">
        <f t="shared" si="2"/>
        <v>0</v>
      </c>
      <c r="I44" s="67">
        <f t="shared" si="3"/>
        <v>5.8505614662564183</v>
      </c>
      <c r="J44" s="67">
        <f t="shared" si="4"/>
        <v>0.38765117420461509</v>
      </c>
      <c r="K44" s="100">
        <f t="shared" si="6"/>
        <v>0.25843411613641004</v>
      </c>
      <c r="O44" s="96">
        <f>Amnt_Deposited!B39</f>
        <v>2025</v>
      </c>
      <c r="P44" s="99">
        <f>Amnt_Deposited!D39</f>
        <v>6.5115188828113535</v>
      </c>
      <c r="Q44" s="284">
        <f>MCF!R43</f>
        <v>0.8</v>
      </c>
      <c r="R44" s="67">
        <f t="shared" si="5"/>
        <v>1.0418430212498166</v>
      </c>
      <c r="S44" s="67">
        <f t="shared" si="7"/>
        <v>1.0418430212498166</v>
      </c>
      <c r="T44" s="67">
        <f t="shared" si="8"/>
        <v>0</v>
      </c>
      <c r="U44" s="67">
        <f t="shared" si="9"/>
        <v>12.08793691375293</v>
      </c>
      <c r="V44" s="67">
        <f t="shared" si="10"/>
        <v>0.80093217810870887</v>
      </c>
      <c r="W44" s="100">
        <f t="shared" si="11"/>
        <v>0.53395478540580588</v>
      </c>
    </row>
    <row r="45" spans="2:23">
      <c r="B45" s="96">
        <f>Amnt_Deposited!B40</f>
        <v>2026</v>
      </c>
      <c r="C45" s="99">
        <f>Amnt_Deposited!D40</f>
        <v>6.4887037453626863</v>
      </c>
      <c r="D45" s="418">
        <f>Dry_Matter_Content!D32</f>
        <v>0.44</v>
      </c>
      <c r="E45" s="284">
        <f>MCF!R44</f>
        <v>0.8</v>
      </c>
      <c r="F45" s="67">
        <f t="shared" si="0"/>
        <v>0.50248521804088653</v>
      </c>
      <c r="G45" s="67">
        <f t="shared" si="1"/>
        <v>0.50248521804088653</v>
      </c>
      <c r="H45" s="67">
        <f t="shared" si="2"/>
        <v>0</v>
      </c>
      <c r="I45" s="67">
        <f t="shared" si="3"/>
        <v>5.9575125721582545</v>
      </c>
      <c r="J45" s="67">
        <f t="shared" si="4"/>
        <v>0.39553411213905076</v>
      </c>
      <c r="K45" s="100">
        <f t="shared" si="6"/>
        <v>0.26368940809270047</v>
      </c>
      <c r="O45" s="96">
        <f>Amnt_Deposited!B40</f>
        <v>2026</v>
      </c>
      <c r="P45" s="99">
        <f>Amnt_Deposited!D40</f>
        <v>6.4887037453626863</v>
      </c>
      <c r="Q45" s="284">
        <f>MCF!R44</f>
        <v>0.8</v>
      </c>
      <c r="R45" s="67">
        <f t="shared" si="5"/>
        <v>1.0381925992580301</v>
      </c>
      <c r="S45" s="67">
        <f t="shared" si="7"/>
        <v>1.0381925992580301</v>
      </c>
      <c r="T45" s="67">
        <f t="shared" si="8"/>
        <v>0</v>
      </c>
      <c r="U45" s="67">
        <f t="shared" si="9"/>
        <v>12.308910273054245</v>
      </c>
      <c r="V45" s="67">
        <f t="shared" si="10"/>
        <v>0.81721923995671641</v>
      </c>
      <c r="W45" s="100">
        <f t="shared" si="11"/>
        <v>0.54481282663781094</v>
      </c>
    </row>
    <row r="46" spans="2:23">
      <c r="B46" s="96">
        <f>Amnt_Deposited!B41</f>
        <v>2027</v>
      </c>
      <c r="C46" s="99">
        <f>Amnt_Deposited!D41</f>
        <v>6.4632862237005941</v>
      </c>
      <c r="D46" s="418">
        <f>Dry_Matter_Content!D33</f>
        <v>0.44</v>
      </c>
      <c r="E46" s="284">
        <f>MCF!R45</f>
        <v>0.8</v>
      </c>
      <c r="F46" s="67">
        <f t="shared" si="0"/>
        <v>0.500516885163374</v>
      </c>
      <c r="G46" s="67">
        <f t="shared" si="1"/>
        <v>0.500516885163374</v>
      </c>
      <c r="H46" s="67">
        <f t="shared" si="2"/>
        <v>0</v>
      </c>
      <c r="I46" s="67">
        <f t="shared" si="3"/>
        <v>6.0552647894557197</v>
      </c>
      <c r="J46" s="67">
        <f t="shared" si="4"/>
        <v>0.40276466786590831</v>
      </c>
      <c r="K46" s="100">
        <f t="shared" si="6"/>
        <v>0.26850977857727221</v>
      </c>
      <c r="O46" s="96">
        <f>Amnt_Deposited!B41</f>
        <v>2027</v>
      </c>
      <c r="P46" s="99">
        <f>Amnt_Deposited!D41</f>
        <v>6.4632862237005941</v>
      </c>
      <c r="Q46" s="284">
        <f>MCF!R45</f>
        <v>0.8</v>
      </c>
      <c r="R46" s="67">
        <f t="shared" si="5"/>
        <v>1.0341257957920953</v>
      </c>
      <c r="S46" s="67">
        <f t="shared" si="7"/>
        <v>1.0341257957920953</v>
      </c>
      <c r="T46" s="67">
        <f t="shared" si="8"/>
        <v>0</v>
      </c>
      <c r="U46" s="67">
        <f t="shared" si="9"/>
        <v>12.510877664164711</v>
      </c>
      <c r="V46" s="67">
        <f t="shared" si="10"/>
        <v>0.83215840468162872</v>
      </c>
      <c r="W46" s="100">
        <f t="shared" si="11"/>
        <v>0.5547722697877524</v>
      </c>
    </row>
    <row r="47" spans="2:23">
      <c r="B47" s="96">
        <f>Amnt_Deposited!B42</f>
        <v>2028</v>
      </c>
      <c r="C47" s="99">
        <f>Amnt_Deposited!D42</f>
        <v>6.4354031147200956</v>
      </c>
      <c r="D47" s="418">
        <f>Dry_Matter_Content!D34</f>
        <v>0.44</v>
      </c>
      <c r="E47" s="284">
        <f>MCF!R46</f>
        <v>0.8</v>
      </c>
      <c r="F47" s="67">
        <f t="shared" si="0"/>
        <v>0.49835761720392419</v>
      </c>
      <c r="G47" s="67">
        <f t="shared" si="1"/>
        <v>0.49835761720392419</v>
      </c>
      <c r="H47" s="67">
        <f t="shared" si="2"/>
        <v>0</v>
      </c>
      <c r="I47" s="67">
        <f t="shared" si="3"/>
        <v>6.1442490847865301</v>
      </c>
      <c r="J47" s="67">
        <f t="shared" si="4"/>
        <v>0.40937332187311359</v>
      </c>
      <c r="K47" s="100">
        <f t="shared" si="6"/>
        <v>0.27291554791540906</v>
      </c>
      <c r="O47" s="96">
        <f>Amnt_Deposited!B42</f>
        <v>2028</v>
      </c>
      <c r="P47" s="99">
        <f>Amnt_Deposited!D42</f>
        <v>6.4354031147200956</v>
      </c>
      <c r="Q47" s="284">
        <f>MCF!R46</f>
        <v>0.8</v>
      </c>
      <c r="R47" s="67">
        <f t="shared" si="5"/>
        <v>1.0296644983552155</v>
      </c>
      <c r="S47" s="67">
        <f t="shared" si="7"/>
        <v>1.0296644983552155</v>
      </c>
      <c r="T47" s="67">
        <f t="shared" si="8"/>
        <v>0</v>
      </c>
      <c r="U47" s="67">
        <f t="shared" si="9"/>
        <v>12.694729514021757</v>
      </c>
      <c r="V47" s="67">
        <f t="shared" si="10"/>
        <v>0.84581264849816873</v>
      </c>
      <c r="W47" s="100">
        <f t="shared" si="11"/>
        <v>0.56387509899877908</v>
      </c>
    </row>
    <row r="48" spans="2:23">
      <c r="B48" s="96">
        <f>Amnt_Deposited!B43</f>
        <v>2029</v>
      </c>
      <c r="C48" s="99">
        <f>Amnt_Deposited!D43</f>
        <v>6.405186177878516</v>
      </c>
      <c r="D48" s="418">
        <f>Dry_Matter_Content!D35</f>
        <v>0.44</v>
      </c>
      <c r="E48" s="284">
        <f>MCF!R47</f>
        <v>0.8</v>
      </c>
      <c r="F48" s="67">
        <f t="shared" si="0"/>
        <v>0.49601761761491225</v>
      </c>
      <c r="G48" s="67">
        <f t="shared" si="1"/>
        <v>0.49601761761491225</v>
      </c>
      <c r="H48" s="67">
        <f t="shared" si="2"/>
        <v>0</v>
      </c>
      <c r="I48" s="67">
        <f t="shared" si="3"/>
        <v>6.2248774922326513</v>
      </c>
      <c r="J48" s="67">
        <f t="shared" si="4"/>
        <v>0.41538921016879066</v>
      </c>
      <c r="K48" s="100">
        <f t="shared" si="6"/>
        <v>0.27692614011252709</v>
      </c>
      <c r="O48" s="96">
        <f>Amnt_Deposited!B43</f>
        <v>2029</v>
      </c>
      <c r="P48" s="99">
        <f>Amnt_Deposited!D43</f>
        <v>6.405186177878516</v>
      </c>
      <c r="Q48" s="284">
        <f>MCF!R47</f>
        <v>0.8</v>
      </c>
      <c r="R48" s="67">
        <f t="shared" si="5"/>
        <v>1.0248297884605628</v>
      </c>
      <c r="S48" s="67">
        <f t="shared" si="7"/>
        <v>1.0248297884605628</v>
      </c>
      <c r="T48" s="67">
        <f t="shared" si="8"/>
        <v>0</v>
      </c>
      <c r="U48" s="67">
        <f t="shared" si="9"/>
        <v>12.861317132712092</v>
      </c>
      <c r="V48" s="67">
        <f t="shared" si="10"/>
        <v>0.85824216977022871</v>
      </c>
      <c r="W48" s="100">
        <f t="shared" si="11"/>
        <v>0.57216144651348577</v>
      </c>
    </row>
    <row r="49" spans="2:23">
      <c r="B49" s="96">
        <f>Amnt_Deposited!B44</f>
        <v>2030</v>
      </c>
      <c r="C49" s="99">
        <f>Amnt_Deposited!D44</f>
        <v>6.3730355040000015</v>
      </c>
      <c r="D49" s="418">
        <f>Dry_Matter_Content!D36</f>
        <v>0.44</v>
      </c>
      <c r="E49" s="284">
        <f>MCF!R48</f>
        <v>0.8</v>
      </c>
      <c r="F49" s="67">
        <f t="shared" si="0"/>
        <v>0.49352786942976024</v>
      </c>
      <c r="G49" s="67">
        <f t="shared" si="1"/>
        <v>0.49352786942976024</v>
      </c>
      <c r="H49" s="67">
        <f t="shared" si="2"/>
        <v>0</v>
      </c>
      <c r="I49" s="67">
        <f t="shared" si="3"/>
        <v>6.2975651728591222</v>
      </c>
      <c r="J49" s="67">
        <f t="shared" si="4"/>
        <v>0.42084018880328972</v>
      </c>
      <c r="K49" s="100">
        <f t="shared" si="6"/>
        <v>0.28056012586885981</v>
      </c>
      <c r="O49" s="96">
        <f>Amnt_Deposited!B44</f>
        <v>2030</v>
      </c>
      <c r="P49" s="99">
        <f>Amnt_Deposited!D44</f>
        <v>6.3730355040000015</v>
      </c>
      <c r="Q49" s="284">
        <f>MCF!R48</f>
        <v>0.8</v>
      </c>
      <c r="R49" s="67">
        <f t="shared" si="5"/>
        <v>1.0196856806400003</v>
      </c>
      <c r="S49" s="67">
        <f t="shared" si="7"/>
        <v>1.0196856806400003</v>
      </c>
      <c r="T49" s="67">
        <f t="shared" si="8"/>
        <v>0</v>
      </c>
      <c r="U49" s="67">
        <f t="shared" si="9"/>
        <v>13.011498291031245</v>
      </c>
      <c r="V49" s="67">
        <f t="shared" si="10"/>
        <v>0.86950452232084663</v>
      </c>
      <c r="W49" s="100">
        <f t="shared" si="11"/>
        <v>0.57966968154723109</v>
      </c>
    </row>
    <row r="50" spans="2:23">
      <c r="B50" s="96">
        <f>Amnt_Deposited!B45</f>
        <v>2031</v>
      </c>
      <c r="C50" s="99">
        <f>Amnt_Deposited!D45</f>
        <v>0</v>
      </c>
      <c r="D50" s="418">
        <f>Dry_Matter_Content!D37</f>
        <v>0.44</v>
      </c>
      <c r="E50" s="284">
        <f>MCF!R49</f>
        <v>0.8</v>
      </c>
      <c r="F50" s="67">
        <f t="shared" si="0"/>
        <v>0</v>
      </c>
      <c r="G50" s="67">
        <f t="shared" si="1"/>
        <v>0</v>
      </c>
      <c r="H50" s="67">
        <f t="shared" si="2"/>
        <v>0</v>
      </c>
      <c r="I50" s="67">
        <f t="shared" si="3"/>
        <v>5.8718108476287805</v>
      </c>
      <c r="J50" s="67">
        <f t="shared" si="4"/>
        <v>0.42575432523034179</v>
      </c>
      <c r="K50" s="100">
        <f t="shared" si="6"/>
        <v>0.28383621682022786</v>
      </c>
      <c r="O50" s="96">
        <f>Amnt_Deposited!B45</f>
        <v>2031</v>
      </c>
      <c r="P50" s="99">
        <f>Amnt_Deposited!D45</f>
        <v>0</v>
      </c>
      <c r="Q50" s="284">
        <f>MCF!R49</f>
        <v>0.8</v>
      </c>
      <c r="R50" s="67">
        <f t="shared" si="5"/>
        <v>0</v>
      </c>
      <c r="S50" s="67">
        <f t="shared" si="7"/>
        <v>0</v>
      </c>
      <c r="T50" s="67">
        <f t="shared" si="8"/>
        <v>0</v>
      </c>
      <c r="U50" s="67">
        <f t="shared" si="9"/>
        <v>12.13184059427434</v>
      </c>
      <c r="V50" s="67">
        <f t="shared" si="10"/>
        <v>0.87965769675690464</v>
      </c>
      <c r="W50" s="100">
        <f t="shared" si="11"/>
        <v>0.58643846450460302</v>
      </c>
    </row>
    <row r="51" spans="2:23">
      <c r="B51" s="96">
        <f>Amnt_Deposited!B46</f>
        <v>2032</v>
      </c>
      <c r="C51" s="99">
        <f>Amnt_Deposited!D46</f>
        <v>0</v>
      </c>
      <c r="D51" s="418">
        <f>Dry_Matter_Content!D38</f>
        <v>0.44</v>
      </c>
      <c r="E51" s="284">
        <f>MCF!R50</f>
        <v>0.8</v>
      </c>
      <c r="F51" s="67">
        <f t="shared" ref="F51:F82" si="12">C51*D51*$K$6*DOCF*E51</f>
        <v>0</v>
      </c>
      <c r="G51" s="67">
        <f t="shared" si="1"/>
        <v>0</v>
      </c>
      <c r="H51" s="67">
        <f t="shared" si="2"/>
        <v>0</v>
      </c>
      <c r="I51" s="67">
        <f t="shared" si="3"/>
        <v>5.4748401459857829</v>
      </c>
      <c r="J51" s="67">
        <f t="shared" si="4"/>
        <v>0.39697070164299786</v>
      </c>
      <c r="K51" s="100">
        <f t="shared" si="6"/>
        <v>0.26464713442866522</v>
      </c>
      <c r="O51" s="96">
        <f>Amnt_Deposited!B46</f>
        <v>2032</v>
      </c>
      <c r="P51" s="99">
        <f>Amnt_Deposited!D46</f>
        <v>0</v>
      </c>
      <c r="Q51" s="284">
        <f>MCF!R50</f>
        <v>0.8</v>
      </c>
      <c r="R51" s="67">
        <f t="shared" ref="R51:R82" si="13">P51*$W$6*DOCF*Q51</f>
        <v>0</v>
      </c>
      <c r="S51" s="67">
        <f t="shared" si="7"/>
        <v>0</v>
      </c>
      <c r="T51" s="67">
        <f t="shared" si="8"/>
        <v>0</v>
      </c>
      <c r="U51" s="67">
        <f t="shared" si="9"/>
        <v>11.311653194185501</v>
      </c>
      <c r="V51" s="67">
        <f t="shared" si="10"/>
        <v>0.82018740008883861</v>
      </c>
      <c r="W51" s="100">
        <f t="shared" si="11"/>
        <v>0.54679160005922567</v>
      </c>
    </row>
    <row r="52" spans="2:23">
      <c r="B52" s="96">
        <f>Amnt_Deposited!B47</f>
        <v>2033</v>
      </c>
      <c r="C52" s="99">
        <f>Amnt_Deposited!D47</f>
        <v>0</v>
      </c>
      <c r="D52" s="418">
        <f>Dry_Matter_Content!D39</f>
        <v>0.44</v>
      </c>
      <c r="E52" s="284">
        <f>MCF!R51</f>
        <v>0.8</v>
      </c>
      <c r="F52" s="67">
        <f t="shared" si="12"/>
        <v>0</v>
      </c>
      <c r="G52" s="67">
        <f t="shared" si="1"/>
        <v>0</v>
      </c>
      <c r="H52" s="67">
        <f t="shared" si="2"/>
        <v>0</v>
      </c>
      <c r="I52" s="67">
        <f t="shared" si="3"/>
        <v>5.1047071170901237</v>
      </c>
      <c r="J52" s="67">
        <f t="shared" si="4"/>
        <v>0.3701330288956593</v>
      </c>
      <c r="K52" s="100">
        <f t="shared" si="6"/>
        <v>0.24675535259710618</v>
      </c>
      <c r="O52" s="96">
        <f>Amnt_Deposited!B47</f>
        <v>2033</v>
      </c>
      <c r="P52" s="99">
        <f>Amnt_Deposited!D47</f>
        <v>0</v>
      </c>
      <c r="Q52" s="284">
        <f>MCF!R51</f>
        <v>0.8</v>
      </c>
      <c r="R52" s="67">
        <f t="shared" si="13"/>
        <v>0</v>
      </c>
      <c r="S52" s="67">
        <f t="shared" si="7"/>
        <v>0</v>
      </c>
      <c r="T52" s="67">
        <f t="shared" si="8"/>
        <v>0</v>
      </c>
      <c r="U52" s="67">
        <f t="shared" si="9"/>
        <v>10.546915531177941</v>
      </c>
      <c r="V52" s="67">
        <f t="shared" si="10"/>
        <v>0.76473766300756041</v>
      </c>
      <c r="W52" s="100">
        <f t="shared" si="11"/>
        <v>0.50982510867170694</v>
      </c>
    </row>
    <row r="53" spans="2:23">
      <c r="B53" s="96">
        <f>Amnt_Deposited!B48</f>
        <v>2034</v>
      </c>
      <c r="C53" s="99">
        <f>Amnt_Deposited!D48</f>
        <v>0</v>
      </c>
      <c r="D53" s="418">
        <f>Dry_Matter_Content!D40</f>
        <v>0.44</v>
      </c>
      <c r="E53" s="284">
        <f>MCF!R52</f>
        <v>0.8</v>
      </c>
      <c r="F53" s="67">
        <f t="shared" si="12"/>
        <v>0</v>
      </c>
      <c r="G53" s="67">
        <f t="shared" si="1"/>
        <v>0</v>
      </c>
      <c r="H53" s="67">
        <f t="shared" si="2"/>
        <v>0</v>
      </c>
      <c r="I53" s="67">
        <f t="shared" si="3"/>
        <v>4.7595973684047408</v>
      </c>
      <c r="J53" s="67">
        <f t="shared" si="4"/>
        <v>0.34510974868538252</v>
      </c>
      <c r="K53" s="100">
        <f t="shared" si="6"/>
        <v>0.230073165790255</v>
      </c>
      <c r="O53" s="96">
        <f>Amnt_Deposited!B48</f>
        <v>2034</v>
      </c>
      <c r="P53" s="99">
        <f>Amnt_Deposited!D48</f>
        <v>0</v>
      </c>
      <c r="Q53" s="284">
        <f>MCF!R52</f>
        <v>0.8</v>
      </c>
      <c r="R53" s="67">
        <f t="shared" si="13"/>
        <v>0</v>
      </c>
      <c r="S53" s="67">
        <f t="shared" si="7"/>
        <v>0</v>
      </c>
      <c r="T53" s="67">
        <f t="shared" si="8"/>
        <v>0</v>
      </c>
      <c r="U53" s="67">
        <f t="shared" si="9"/>
        <v>9.8338788603403735</v>
      </c>
      <c r="V53" s="67">
        <f t="shared" si="10"/>
        <v>0.71303667083756705</v>
      </c>
      <c r="W53" s="100">
        <f t="shared" si="11"/>
        <v>0.47535778055837802</v>
      </c>
    </row>
    <row r="54" spans="2:23">
      <c r="B54" s="96">
        <f>Amnt_Deposited!B49</f>
        <v>2035</v>
      </c>
      <c r="C54" s="99">
        <f>Amnt_Deposited!D49</f>
        <v>0</v>
      </c>
      <c r="D54" s="418">
        <f>Dry_Matter_Content!D41</f>
        <v>0.44</v>
      </c>
      <c r="E54" s="284">
        <f>MCF!R53</f>
        <v>0.8</v>
      </c>
      <c r="F54" s="67">
        <f t="shared" si="12"/>
        <v>0</v>
      </c>
      <c r="G54" s="67">
        <f t="shared" si="1"/>
        <v>0</v>
      </c>
      <c r="H54" s="67">
        <f t="shared" si="2"/>
        <v>0</v>
      </c>
      <c r="I54" s="67">
        <f t="shared" si="3"/>
        <v>4.4378191715411957</v>
      </c>
      <c r="J54" s="67">
        <f t="shared" si="4"/>
        <v>0.32177819686354558</v>
      </c>
      <c r="K54" s="100">
        <f t="shared" si="6"/>
        <v>0.21451879790903039</v>
      </c>
      <c r="O54" s="96">
        <f>Amnt_Deposited!B49</f>
        <v>2035</v>
      </c>
      <c r="P54" s="99">
        <f>Amnt_Deposited!D49</f>
        <v>0</v>
      </c>
      <c r="Q54" s="284">
        <f>MCF!R53</f>
        <v>0.8</v>
      </c>
      <c r="R54" s="67">
        <f t="shared" si="13"/>
        <v>0</v>
      </c>
      <c r="S54" s="67">
        <f t="shared" si="7"/>
        <v>0</v>
      </c>
      <c r="T54" s="67">
        <f t="shared" si="8"/>
        <v>0</v>
      </c>
      <c r="U54" s="67">
        <f t="shared" si="9"/>
        <v>9.1690478750851145</v>
      </c>
      <c r="V54" s="67">
        <f t="shared" si="10"/>
        <v>0.66483098525525941</v>
      </c>
      <c r="W54" s="100">
        <f t="shared" si="11"/>
        <v>0.44322065683683959</v>
      </c>
    </row>
    <row r="55" spans="2:23">
      <c r="B55" s="96">
        <f>Amnt_Deposited!B50</f>
        <v>2036</v>
      </c>
      <c r="C55" s="99">
        <f>Amnt_Deposited!D50</f>
        <v>0</v>
      </c>
      <c r="D55" s="418">
        <f>Dry_Matter_Content!D42</f>
        <v>0.44</v>
      </c>
      <c r="E55" s="284">
        <f>MCF!R54</f>
        <v>0.8</v>
      </c>
      <c r="F55" s="67">
        <f t="shared" si="12"/>
        <v>0</v>
      </c>
      <c r="G55" s="67">
        <f t="shared" si="1"/>
        <v>0</v>
      </c>
      <c r="H55" s="67">
        <f t="shared" si="2"/>
        <v>0</v>
      </c>
      <c r="I55" s="67">
        <f t="shared" si="3"/>
        <v>4.1377951694051465</v>
      </c>
      <c r="J55" s="67">
        <f t="shared" si="4"/>
        <v>0.30002400213604952</v>
      </c>
      <c r="K55" s="100">
        <f t="shared" si="6"/>
        <v>0.200016001424033</v>
      </c>
      <c r="O55" s="96">
        <f>Amnt_Deposited!B50</f>
        <v>2036</v>
      </c>
      <c r="P55" s="99">
        <f>Amnt_Deposited!D50</f>
        <v>0</v>
      </c>
      <c r="Q55" s="284">
        <f>MCF!R54</f>
        <v>0.8</v>
      </c>
      <c r="R55" s="67">
        <f t="shared" si="13"/>
        <v>0</v>
      </c>
      <c r="S55" s="67">
        <f t="shared" si="7"/>
        <v>0</v>
      </c>
      <c r="T55" s="67">
        <f t="shared" si="8"/>
        <v>0</v>
      </c>
      <c r="U55" s="67">
        <f t="shared" si="9"/>
        <v>8.5491635731511284</v>
      </c>
      <c r="V55" s="67">
        <f t="shared" si="10"/>
        <v>0.61988430193398658</v>
      </c>
      <c r="W55" s="100">
        <f t="shared" si="11"/>
        <v>0.41325620128932439</v>
      </c>
    </row>
    <row r="56" spans="2:23">
      <c r="B56" s="96">
        <f>Amnt_Deposited!B51</f>
        <v>2037</v>
      </c>
      <c r="C56" s="99">
        <f>Amnt_Deposited!D51</f>
        <v>0</v>
      </c>
      <c r="D56" s="418">
        <f>Dry_Matter_Content!D43</f>
        <v>0.44</v>
      </c>
      <c r="E56" s="284">
        <f>MCF!R55</f>
        <v>0.8</v>
      </c>
      <c r="F56" s="67">
        <f t="shared" si="12"/>
        <v>0</v>
      </c>
      <c r="G56" s="67">
        <f t="shared" si="1"/>
        <v>0</v>
      </c>
      <c r="H56" s="67">
        <f t="shared" si="2"/>
        <v>0</v>
      </c>
      <c r="I56" s="67">
        <f t="shared" si="3"/>
        <v>3.8580546439900449</v>
      </c>
      <c r="J56" s="67">
        <f t="shared" si="4"/>
        <v>0.27974052541510158</v>
      </c>
      <c r="K56" s="100">
        <f t="shared" si="6"/>
        <v>0.18649368361006771</v>
      </c>
      <c r="O56" s="96">
        <f>Amnt_Deposited!B51</f>
        <v>2037</v>
      </c>
      <c r="P56" s="99">
        <f>Amnt_Deposited!D51</f>
        <v>0</v>
      </c>
      <c r="Q56" s="284">
        <f>MCF!R55</f>
        <v>0.8</v>
      </c>
      <c r="R56" s="67">
        <f t="shared" si="13"/>
        <v>0</v>
      </c>
      <c r="S56" s="67">
        <f t="shared" si="7"/>
        <v>0</v>
      </c>
      <c r="T56" s="67">
        <f t="shared" si="8"/>
        <v>0</v>
      </c>
      <c r="U56" s="67">
        <f t="shared" si="9"/>
        <v>7.9711872809711668</v>
      </c>
      <c r="V56" s="67">
        <f t="shared" si="10"/>
        <v>0.57797629217996194</v>
      </c>
      <c r="W56" s="100">
        <f t="shared" si="11"/>
        <v>0.38531752811997461</v>
      </c>
    </row>
    <row r="57" spans="2:23">
      <c r="B57" s="96">
        <f>Amnt_Deposited!B52</f>
        <v>2038</v>
      </c>
      <c r="C57" s="99">
        <f>Amnt_Deposited!D52</f>
        <v>0</v>
      </c>
      <c r="D57" s="418">
        <f>Dry_Matter_Content!D44</f>
        <v>0.44</v>
      </c>
      <c r="E57" s="284">
        <f>MCF!R56</f>
        <v>0.8</v>
      </c>
      <c r="F57" s="67">
        <f t="shared" si="12"/>
        <v>0</v>
      </c>
      <c r="G57" s="67">
        <f t="shared" si="1"/>
        <v>0</v>
      </c>
      <c r="H57" s="67">
        <f t="shared" si="2"/>
        <v>0</v>
      </c>
      <c r="I57" s="67">
        <f t="shared" si="3"/>
        <v>3.5972263069157613</v>
      </c>
      <c r="J57" s="67">
        <f t="shared" si="4"/>
        <v>0.2608283370742836</v>
      </c>
      <c r="K57" s="100">
        <f t="shared" si="6"/>
        <v>0.17388555804952238</v>
      </c>
      <c r="O57" s="96">
        <f>Amnt_Deposited!B52</f>
        <v>2038</v>
      </c>
      <c r="P57" s="99">
        <f>Amnt_Deposited!D52</f>
        <v>0</v>
      </c>
      <c r="Q57" s="284">
        <f>MCF!R56</f>
        <v>0.8</v>
      </c>
      <c r="R57" s="67">
        <f t="shared" si="13"/>
        <v>0</v>
      </c>
      <c r="S57" s="67">
        <f t="shared" si="7"/>
        <v>0</v>
      </c>
      <c r="T57" s="67">
        <f t="shared" si="8"/>
        <v>0</v>
      </c>
      <c r="U57" s="67">
        <f t="shared" si="9"/>
        <v>7.4322857580904156</v>
      </c>
      <c r="V57" s="67">
        <f t="shared" si="10"/>
        <v>0.53890152288075122</v>
      </c>
      <c r="W57" s="100">
        <f t="shared" si="11"/>
        <v>0.35926768192050079</v>
      </c>
    </row>
    <row r="58" spans="2:23">
      <c r="B58" s="96">
        <f>Amnt_Deposited!B53</f>
        <v>2039</v>
      </c>
      <c r="C58" s="99">
        <f>Amnt_Deposited!D53</f>
        <v>0</v>
      </c>
      <c r="D58" s="418">
        <f>Dry_Matter_Content!D45</f>
        <v>0.44</v>
      </c>
      <c r="E58" s="284">
        <f>MCF!R57</f>
        <v>0.8</v>
      </c>
      <c r="F58" s="67">
        <f t="shared" si="12"/>
        <v>0</v>
      </c>
      <c r="G58" s="67">
        <f t="shared" si="1"/>
        <v>0</v>
      </c>
      <c r="H58" s="67">
        <f t="shared" si="2"/>
        <v>0</v>
      </c>
      <c r="I58" s="67">
        <f t="shared" si="3"/>
        <v>3.3540315773713538</v>
      </c>
      <c r="J58" s="67">
        <f t="shared" si="4"/>
        <v>0.24319472954440755</v>
      </c>
      <c r="K58" s="100">
        <f t="shared" si="6"/>
        <v>0.16212981969627169</v>
      </c>
      <c r="O58" s="96">
        <f>Amnt_Deposited!B53</f>
        <v>2039</v>
      </c>
      <c r="P58" s="99">
        <f>Amnt_Deposited!D53</f>
        <v>0</v>
      </c>
      <c r="Q58" s="284">
        <f>MCF!R57</f>
        <v>0.8</v>
      </c>
      <c r="R58" s="67">
        <f t="shared" si="13"/>
        <v>0</v>
      </c>
      <c r="S58" s="67">
        <f t="shared" si="7"/>
        <v>0</v>
      </c>
      <c r="T58" s="67">
        <f t="shared" si="8"/>
        <v>0</v>
      </c>
      <c r="U58" s="67">
        <f t="shared" si="9"/>
        <v>6.9298173086184995</v>
      </c>
      <c r="V58" s="67">
        <f t="shared" si="10"/>
        <v>0.50246844947191638</v>
      </c>
      <c r="W58" s="100">
        <f t="shared" si="11"/>
        <v>0.33497896631461088</v>
      </c>
    </row>
    <row r="59" spans="2:23">
      <c r="B59" s="96">
        <f>Amnt_Deposited!B54</f>
        <v>2040</v>
      </c>
      <c r="C59" s="99">
        <f>Amnt_Deposited!D54</f>
        <v>0</v>
      </c>
      <c r="D59" s="418">
        <f>Dry_Matter_Content!D46</f>
        <v>0.44</v>
      </c>
      <c r="E59" s="284">
        <f>MCF!R58</f>
        <v>0.8</v>
      </c>
      <c r="F59" s="67">
        <f t="shared" si="12"/>
        <v>0</v>
      </c>
      <c r="G59" s="67">
        <f t="shared" si="1"/>
        <v>0</v>
      </c>
      <c r="H59" s="67">
        <f t="shared" si="2"/>
        <v>0</v>
      </c>
      <c r="I59" s="67">
        <f t="shared" si="3"/>
        <v>3.1272783145104497</v>
      </c>
      <c r="J59" s="67">
        <f t="shared" si="4"/>
        <v>0.22675326286090414</v>
      </c>
      <c r="K59" s="100">
        <f t="shared" si="6"/>
        <v>0.15116884190726942</v>
      </c>
      <c r="O59" s="96">
        <f>Amnt_Deposited!B54</f>
        <v>2040</v>
      </c>
      <c r="P59" s="99">
        <f>Amnt_Deposited!D54</f>
        <v>0</v>
      </c>
      <c r="Q59" s="284">
        <f>MCF!R58</f>
        <v>0.8</v>
      </c>
      <c r="R59" s="67">
        <f t="shared" si="13"/>
        <v>0</v>
      </c>
      <c r="S59" s="67">
        <f t="shared" si="7"/>
        <v>0</v>
      </c>
      <c r="T59" s="67">
        <f t="shared" si="8"/>
        <v>0</v>
      </c>
      <c r="U59" s="67">
        <f t="shared" si="9"/>
        <v>6.46131883163316</v>
      </c>
      <c r="V59" s="67">
        <f t="shared" si="10"/>
        <v>0.46849847698533914</v>
      </c>
      <c r="W59" s="100">
        <f t="shared" si="11"/>
        <v>0.31233231799022609</v>
      </c>
    </row>
    <row r="60" spans="2:23">
      <c r="B60" s="96">
        <f>Amnt_Deposited!B55</f>
        <v>2041</v>
      </c>
      <c r="C60" s="99">
        <f>Amnt_Deposited!D55</f>
        <v>0</v>
      </c>
      <c r="D60" s="418">
        <f>Dry_Matter_Content!D47</f>
        <v>0.44</v>
      </c>
      <c r="E60" s="284">
        <f>MCF!R59</f>
        <v>0.8</v>
      </c>
      <c r="F60" s="67">
        <f t="shared" si="12"/>
        <v>0</v>
      </c>
      <c r="G60" s="67">
        <f t="shared" si="1"/>
        <v>0</v>
      </c>
      <c r="H60" s="67">
        <f t="shared" si="2"/>
        <v>0</v>
      </c>
      <c r="I60" s="67">
        <f t="shared" si="3"/>
        <v>2.9158549735754336</v>
      </c>
      <c r="J60" s="67">
        <f t="shared" si="4"/>
        <v>0.211423340935016</v>
      </c>
      <c r="K60" s="100">
        <f t="shared" si="6"/>
        <v>0.14094889395667731</v>
      </c>
      <c r="O60" s="96">
        <f>Amnt_Deposited!B55</f>
        <v>2041</v>
      </c>
      <c r="P60" s="99">
        <f>Amnt_Deposited!D55</f>
        <v>0</v>
      </c>
      <c r="Q60" s="284">
        <f>MCF!R59</f>
        <v>0.8</v>
      </c>
      <c r="R60" s="67">
        <f t="shared" si="13"/>
        <v>0</v>
      </c>
      <c r="S60" s="67">
        <f t="shared" si="7"/>
        <v>0</v>
      </c>
      <c r="T60" s="67">
        <f t="shared" si="8"/>
        <v>0</v>
      </c>
      <c r="U60" s="67">
        <f t="shared" si="9"/>
        <v>6.0244937470566811</v>
      </c>
      <c r="V60" s="67">
        <f t="shared" si="10"/>
        <v>0.43682508457647928</v>
      </c>
      <c r="W60" s="100">
        <f t="shared" si="11"/>
        <v>0.29121672305098617</v>
      </c>
    </row>
    <row r="61" spans="2:23">
      <c r="B61" s="96">
        <f>Amnt_Deposited!B56</f>
        <v>2042</v>
      </c>
      <c r="C61" s="99">
        <f>Amnt_Deposited!D56</f>
        <v>0</v>
      </c>
      <c r="D61" s="418">
        <f>Dry_Matter_Content!D48</f>
        <v>0.44</v>
      </c>
      <c r="E61" s="284">
        <f>MCF!R60</f>
        <v>0.8</v>
      </c>
      <c r="F61" s="67">
        <f t="shared" si="12"/>
        <v>0</v>
      </c>
      <c r="G61" s="67">
        <f t="shared" si="1"/>
        <v>0</v>
      </c>
      <c r="H61" s="67">
        <f t="shared" si="2"/>
        <v>0</v>
      </c>
      <c r="I61" s="67">
        <f t="shared" si="3"/>
        <v>2.7187251571037563</v>
      </c>
      <c r="J61" s="67">
        <f t="shared" si="4"/>
        <v>0.19712981647167721</v>
      </c>
      <c r="K61" s="100">
        <f t="shared" si="6"/>
        <v>0.13141987764778479</v>
      </c>
      <c r="O61" s="96">
        <f>Amnt_Deposited!B56</f>
        <v>2042</v>
      </c>
      <c r="P61" s="99">
        <f>Amnt_Deposited!D56</f>
        <v>0</v>
      </c>
      <c r="Q61" s="284">
        <f>MCF!R60</f>
        <v>0.8</v>
      </c>
      <c r="R61" s="67">
        <f t="shared" si="13"/>
        <v>0</v>
      </c>
      <c r="S61" s="67">
        <f t="shared" si="7"/>
        <v>0</v>
      </c>
      <c r="T61" s="67">
        <f t="shared" si="8"/>
        <v>0</v>
      </c>
      <c r="U61" s="67">
        <f t="shared" si="9"/>
        <v>5.6172007378176785</v>
      </c>
      <c r="V61" s="67">
        <f t="shared" si="10"/>
        <v>0.40729300923900247</v>
      </c>
      <c r="W61" s="100">
        <f t="shared" si="11"/>
        <v>0.27152867282600163</v>
      </c>
    </row>
    <row r="62" spans="2:23">
      <c r="B62" s="96">
        <f>Amnt_Deposited!B57</f>
        <v>2043</v>
      </c>
      <c r="C62" s="99">
        <f>Amnt_Deposited!D57</f>
        <v>0</v>
      </c>
      <c r="D62" s="418">
        <f>Dry_Matter_Content!D49</f>
        <v>0.44</v>
      </c>
      <c r="E62" s="284">
        <f>MCF!R61</f>
        <v>0.8</v>
      </c>
      <c r="F62" s="67">
        <f t="shared" si="12"/>
        <v>0</v>
      </c>
      <c r="G62" s="67">
        <f t="shared" si="1"/>
        <v>0</v>
      </c>
      <c r="H62" s="67">
        <f t="shared" si="2"/>
        <v>0</v>
      </c>
      <c r="I62" s="67">
        <f t="shared" si="3"/>
        <v>2.5349225345063706</v>
      </c>
      <c r="J62" s="67">
        <f t="shared" si="4"/>
        <v>0.18380262259738561</v>
      </c>
      <c r="K62" s="100">
        <f t="shared" si="6"/>
        <v>0.1225350817315904</v>
      </c>
      <c r="O62" s="96">
        <f>Amnt_Deposited!B57</f>
        <v>2043</v>
      </c>
      <c r="P62" s="99">
        <f>Amnt_Deposited!D57</f>
        <v>0</v>
      </c>
      <c r="Q62" s="284">
        <f>MCF!R61</f>
        <v>0.8</v>
      </c>
      <c r="R62" s="67">
        <f t="shared" si="13"/>
        <v>0</v>
      </c>
      <c r="S62" s="67">
        <f t="shared" si="7"/>
        <v>0</v>
      </c>
      <c r="T62" s="67">
        <f t="shared" si="8"/>
        <v>0</v>
      </c>
      <c r="U62" s="67">
        <f t="shared" si="9"/>
        <v>5.2374432531123363</v>
      </c>
      <c r="V62" s="67">
        <f t="shared" si="10"/>
        <v>0.37975748470534221</v>
      </c>
      <c r="W62" s="100">
        <f t="shared" si="11"/>
        <v>0.2531716564702281</v>
      </c>
    </row>
    <row r="63" spans="2:23">
      <c r="B63" s="96">
        <f>Amnt_Deposited!B58</f>
        <v>2044</v>
      </c>
      <c r="C63" s="99">
        <f>Amnt_Deposited!D58</f>
        <v>0</v>
      </c>
      <c r="D63" s="418">
        <f>Dry_Matter_Content!D50</f>
        <v>0.44</v>
      </c>
      <c r="E63" s="284">
        <f>MCF!R62</f>
        <v>0.8</v>
      </c>
      <c r="F63" s="67">
        <f t="shared" si="12"/>
        <v>0</v>
      </c>
      <c r="G63" s="67">
        <f t="shared" si="1"/>
        <v>0</v>
      </c>
      <c r="H63" s="67">
        <f t="shared" si="2"/>
        <v>0</v>
      </c>
      <c r="I63" s="67">
        <f t="shared" si="3"/>
        <v>2.3635461051140627</v>
      </c>
      <c r="J63" s="67">
        <f t="shared" si="4"/>
        <v>0.17137642939230774</v>
      </c>
      <c r="K63" s="100">
        <f t="shared" si="6"/>
        <v>0.11425095292820515</v>
      </c>
      <c r="O63" s="96">
        <f>Amnt_Deposited!B58</f>
        <v>2044</v>
      </c>
      <c r="P63" s="99">
        <f>Amnt_Deposited!D58</f>
        <v>0</v>
      </c>
      <c r="Q63" s="284">
        <f>MCF!R62</f>
        <v>0.8</v>
      </c>
      <c r="R63" s="67">
        <f t="shared" si="13"/>
        <v>0</v>
      </c>
      <c r="S63" s="67">
        <f t="shared" si="7"/>
        <v>0</v>
      </c>
      <c r="T63" s="67">
        <f t="shared" si="8"/>
        <v>0</v>
      </c>
      <c r="U63" s="67">
        <f t="shared" si="9"/>
        <v>4.8833597213100477</v>
      </c>
      <c r="V63" s="67">
        <f t="shared" si="10"/>
        <v>0.35408353180228874</v>
      </c>
      <c r="W63" s="100">
        <f t="shared" si="11"/>
        <v>0.23605568786819248</v>
      </c>
    </row>
    <row r="64" spans="2:23">
      <c r="B64" s="96">
        <f>Amnt_Deposited!B59</f>
        <v>2045</v>
      </c>
      <c r="C64" s="99">
        <f>Amnt_Deposited!D59</f>
        <v>0</v>
      </c>
      <c r="D64" s="418">
        <f>Dry_Matter_Content!D51</f>
        <v>0.44</v>
      </c>
      <c r="E64" s="284">
        <f>MCF!R63</f>
        <v>0.8</v>
      </c>
      <c r="F64" s="67">
        <f t="shared" si="12"/>
        <v>0</v>
      </c>
      <c r="G64" s="67">
        <f t="shared" si="1"/>
        <v>0</v>
      </c>
      <c r="H64" s="67">
        <f t="shared" si="2"/>
        <v>0</v>
      </c>
      <c r="I64" s="67">
        <f t="shared" si="3"/>
        <v>2.2037557814711271</v>
      </c>
      <c r="J64" s="67">
        <f t="shared" si="4"/>
        <v>0.15979032364293583</v>
      </c>
      <c r="K64" s="100">
        <f t="shared" si="6"/>
        <v>0.10652688242862388</v>
      </c>
      <c r="O64" s="96">
        <f>Amnt_Deposited!B59</f>
        <v>2045</v>
      </c>
      <c r="P64" s="99">
        <f>Amnt_Deposited!D59</f>
        <v>0</v>
      </c>
      <c r="Q64" s="284">
        <f>MCF!R63</f>
        <v>0.8</v>
      </c>
      <c r="R64" s="67">
        <f t="shared" si="13"/>
        <v>0</v>
      </c>
      <c r="S64" s="67">
        <f t="shared" si="7"/>
        <v>0</v>
      </c>
      <c r="T64" s="67">
        <f t="shared" si="8"/>
        <v>0</v>
      </c>
      <c r="U64" s="67">
        <f t="shared" si="9"/>
        <v>4.5532144245271224</v>
      </c>
      <c r="V64" s="67">
        <f t="shared" si="10"/>
        <v>0.33014529678292531</v>
      </c>
      <c r="W64" s="100">
        <f t="shared" si="11"/>
        <v>0.22009686452195021</v>
      </c>
    </row>
    <row r="65" spans="2:23">
      <c r="B65" s="96">
        <f>Amnt_Deposited!B60</f>
        <v>2046</v>
      </c>
      <c r="C65" s="99">
        <f>Amnt_Deposited!D60</f>
        <v>0</v>
      </c>
      <c r="D65" s="418">
        <f>Dry_Matter_Content!D52</f>
        <v>0.44</v>
      </c>
      <c r="E65" s="284">
        <f>MCF!R64</f>
        <v>0.8</v>
      </c>
      <c r="F65" s="67">
        <f t="shared" si="12"/>
        <v>0</v>
      </c>
      <c r="G65" s="67">
        <f t="shared" si="1"/>
        <v>0</v>
      </c>
      <c r="H65" s="67">
        <f t="shared" si="2"/>
        <v>0</v>
      </c>
      <c r="I65" s="67">
        <f t="shared" si="3"/>
        <v>2.0547682712256825</v>
      </c>
      <c r="J65" s="67">
        <f t="shared" si="4"/>
        <v>0.14898751024544471</v>
      </c>
      <c r="K65" s="100">
        <f t="shared" si="6"/>
        <v>9.9325006830296464E-2</v>
      </c>
      <c r="O65" s="96">
        <f>Amnt_Deposited!B60</f>
        <v>2046</v>
      </c>
      <c r="P65" s="99">
        <f>Amnt_Deposited!D60</f>
        <v>0</v>
      </c>
      <c r="Q65" s="284">
        <f>MCF!R64</f>
        <v>0.8</v>
      </c>
      <c r="R65" s="67">
        <f t="shared" si="13"/>
        <v>0</v>
      </c>
      <c r="S65" s="67">
        <f t="shared" si="7"/>
        <v>0</v>
      </c>
      <c r="T65" s="67">
        <f t="shared" si="8"/>
        <v>0</v>
      </c>
      <c r="U65" s="67">
        <f t="shared" si="9"/>
        <v>4.2453889901357078</v>
      </c>
      <c r="V65" s="67">
        <f t="shared" si="10"/>
        <v>0.30782543439141474</v>
      </c>
      <c r="W65" s="100">
        <f t="shared" si="11"/>
        <v>0.20521695626094316</v>
      </c>
    </row>
    <row r="66" spans="2:23">
      <c r="B66" s="96">
        <f>Amnt_Deposited!B61</f>
        <v>2047</v>
      </c>
      <c r="C66" s="99">
        <f>Amnt_Deposited!D61</f>
        <v>0</v>
      </c>
      <c r="D66" s="418">
        <f>Dry_Matter_Content!D53</f>
        <v>0.44</v>
      </c>
      <c r="E66" s="284">
        <f>MCF!R65</f>
        <v>0.8</v>
      </c>
      <c r="F66" s="67">
        <f t="shared" si="12"/>
        <v>0</v>
      </c>
      <c r="G66" s="67">
        <f t="shared" si="1"/>
        <v>0</v>
      </c>
      <c r="H66" s="67">
        <f t="shared" si="2"/>
        <v>0</v>
      </c>
      <c r="I66" s="67">
        <f t="shared" si="3"/>
        <v>1.9158532374296557</v>
      </c>
      <c r="J66" s="67">
        <f t="shared" si="4"/>
        <v>0.13891503379602682</v>
      </c>
      <c r="K66" s="100">
        <f t="shared" si="6"/>
        <v>9.2610022530684538E-2</v>
      </c>
      <c r="O66" s="96">
        <f>Amnt_Deposited!B61</f>
        <v>2047</v>
      </c>
      <c r="P66" s="99">
        <f>Amnt_Deposited!D61</f>
        <v>0</v>
      </c>
      <c r="Q66" s="284">
        <f>MCF!R65</f>
        <v>0.8</v>
      </c>
      <c r="R66" s="67">
        <f t="shared" si="13"/>
        <v>0</v>
      </c>
      <c r="S66" s="67">
        <f t="shared" si="7"/>
        <v>0</v>
      </c>
      <c r="T66" s="67">
        <f t="shared" si="8"/>
        <v>0</v>
      </c>
      <c r="U66" s="67">
        <f t="shared" si="9"/>
        <v>3.9583744574992887</v>
      </c>
      <c r="V66" s="67">
        <f t="shared" si="10"/>
        <v>0.28701453263641907</v>
      </c>
      <c r="W66" s="100">
        <f t="shared" si="11"/>
        <v>0.1913430217576127</v>
      </c>
    </row>
    <row r="67" spans="2:23">
      <c r="B67" s="96">
        <f>Amnt_Deposited!B62</f>
        <v>2048</v>
      </c>
      <c r="C67" s="99">
        <f>Amnt_Deposited!D62</f>
        <v>0</v>
      </c>
      <c r="D67" s="418">
        <f>Dry_Matter_Content!D54</f>
        <v>0.44</v>
      </c>
      <c r="E67" s="284">
        <f>MCF!R66</f>
        <v>0.8</v>
      </c>
      <c r="F67" s="67">
        <f t="shared" si="12"/>
        <v>0</v>
      </c>
      <c r="G67" s="67">
        <f t="shared" si="1"/>
        <v>0</v>
      </c>
      <c r="H67" s="67">
        <f t="shared" si="2"/>
        <v>0</v>
      </c>
      <c r="I67" s="67">
        <f t="shared" si="3"/>
        <v>1.7863297184262144</v>
      </c>
      <c r="J67" s="67">
        <f t="shared" si="4"/>
        <v>0.12952351900344136</v>
      </c>
      <c r="K67" s="100">
        <f t="shared" si="6"/>
        <v>8.6349012668960903E-2</v>
      </c>
      <c r="O67" s="96">
        <f>Amnt_Deposited!B62</f>
        <v>2048</v>
      </c>
      <c r="P67" s="99">
        <f>Amnt_Deposited!D62</f>
        <v>0</v>
      </c>
      <c r="Q67" s="284">
        <f>MCF!R66</f>
        <v>0.8</v>
      </c>
      <c r="R67" s="67">
        <f t="shared" si="13"/>
        <v>0</v>
      </c>
      <c r="S67" s="67">
        <f t="shared" si="7"/>
        <v>0</v>
      </c>
      <c r="T67" s="67">
        <f t="shared" si="8"/>
        <v>0</v>
      </c>
      <c r="U67" s="67">
        <f t="shared" si="9"/>
        <v>3.6907638810458976</v>
      </c>
      <c r="V67" s="67">
        <f t="shared" si="10"/>
        <v>0.2676105764533912</v>
      </c>
      <c r="W67" s="100">
        <f t="shared" si="11"/>
        <v>0.17840705096892745</v>
      </c>
    </row>
    <row r="68" spans="2:23">
      <c r="B68" s="96">
        <f>Amnt_Deposited!B63</f>
        <v>2049</v>
      </c>
      <c r="C68" s="99">
        <f>Amnt_Deposited!D63</f>
        <v>0</v>
      </c>
      <c r="D68" s="418">
        <f>Dry_Matter_Content!D55</f>
        <v>0.44</v>
      </c>
      <c r="E68" s="284">
        <f>MCF!R67</f>
        <v>0.8</v>
      </c>
      <c r="F68" s="67">
        <f t="shared" si="12"/>
        <v>0</v>
      </c>
      <c r="G68" s="67">
        <f t="shared" si="1"/>
        <v>0</v>
      </c>
      <c r="H68" s="67">
        <f t="shared" si="2"/>
        <v>0</v>
      </c>
      <c r="I68" s="67">
        <f t="shared" si="3"/>
        <v>1.665562789774935</v>
      </c>
      <c r="J68" s="67">
        <f t="shared" si="4"/>
        <v>0.12076692865127936</v>
      </c>
      <c r="K68" s="100">
        <f t="shared" si="6"/>
        <v>8.0511285767519564E-2</v>
      </c>
      <c r="O68" s="96">
        <f>Amnt_Deposited!B63</f>
        <v>2049</v>
      </c>
      <c r="P68" s="99">
        <f>Amnt_Deposited!D63</f>
        <v>0</v>
      </c>
      <c r="Q68" s="284">
        <f>MCF!R67</f>
        <v>0.8</v>
      </c>
      <c r="R68" s="67">
        <f t="shared" si="13"/>
        <v>0</v>
      </c>
      <c r="S68" s="67">
        <f t="shared" si="7"/>
        <v>0</v>
      </c>
      <c r="T68" s="67">
        <f t="shared" si="8"/>
        <v>0</v>
      </c>
      <c r="U68" s="67">
        <f t="shared" si="9"/>
        <v>3.4412454334192875</v>
      </c>
      <c r="V68" s="67">
        <f t="shared" si="10"/>
        <v>0.24951844762661027</v>
      </c>
      <c r="W68" s="100">
        <f t="shared" si="11"/>
        <v>0.1663456317510735</v>
      </c>
    </row>
    <row r="69" spans="2:23">
      <c r="B69" s="96">
        <f>Amnt_Deposited!B64</f>
        <v>2050</v>
      </c>
      <c r="C69" s="99">
        <f>Amnt_Deposited!D64</f>
        <v>0</v>
      </c>
      <c r="D69" s="418">
        <f>Dry_Matter_Content!D56</f>
        <v>0.44</v>
      </c>
      <c r="E69" s="284">
        <f>MCF!R68</f>
        <v>0.8</v>
      </c>
      <c r="F69" s="67">
        <f t="shared" si="12"/>
        <v>0</v>
      </c>
      <c r="G69" s="67">
        <f t="shared" si="1"/>
        <v>0</v>
      </c>
      <c r="H69" s="67">
        <f t="shared" si="2"/>
        <v>0</v>
      </c>
      <c r="I69" s="67">
        <f t="shared" si="3"/>
        <v>1.5529604518514595</v>
      </c>
      <c r="J69" s="67">
        <f t="shared" si="4"/>
        <v>0.11260233792347547</v>
      </c>
      <c r="K69" s="100">
        <f t="shared" si="6"/>
        <v>7.5068225282316978E-2</v>
      </c>
      <c r="O69" s="96">
        <f>Amnt_Deposited!B64</f>
        <v>2050</v>
      </c>
      <c r="P69" s="99">
        <f>Amnt_Deposited!D64</f>
        <v>0</v>
      </c>
      <c r="Q69" s="284">
        <f>MCF!R68</f>
        <v>0.8</v>
      </c>
      <c r="R69" s="67">
        <f t="shared" si="13"/>
        <v>0</v>
      </c>
      <c r="S69" s="67">
        <f t="shared" si="7"/>
        <v>0</v>
      </c>
      <c r="T69" s="67">
        <f t="shared" si="8"/>
        <v>0</v>
      </c>
      <c r="U69" s="67">
        <f t="shared" si="9"/>
        <v>3.2085959748997102</v>
      </c>
      <c r="V69" s="67">
        <f t="shared" si="10"/>
        <v>0.23264945851957744</v>
      </c>
      <c r="W69" s="100">
        <f t="shared" si="11"/>
        <v>0.15509963901305163</v>
      </c>
    </row>
    <row r="70" spans="2:23">
      <c r="B70" s="96">
        <f>Amnt_Deposited!B65</f>
        <v>2051</v>
      </c>
      <c r="C70" s="99">
        <f>Amnt_Deposited!D65</f>
        <v>0</v>
      </c>
      <c r="D70" s="418">
        <f>Dry_Matter_Content!D57</f>
        <v>0.44</v>
      </c>
      <c r="E70" s="284">
        <f>MCF!R69</f>
        <v>0.8</v>
      </c>
      <c r="F70" s="67">
        <f t="shared" si="12"/>
        <v>0</v>
      </c>
      <c r="G70" s="67">
        <f t="shared" si="1"/>
        <v>0</v>
      </c>
      <c r="H70" s="67">
        <f t="shared" si="2"/>
        <v>0</v>
      </c>
      <c r="I70" s="67">
        <f t="shared" si="3"/>
        <v>1.4479707278646499</v>
      </c>
      <c r="J70" s="67">
        <f t="shared" si="4"/>
        <v>0.10498972398680971</v>
      </c>
      <c r="K70" s="100">
        <f t="shared" si="6"/>
        <v>6.9993149324539802E-2</v>
      </c>
      <c r="O70" s="96">
        <f>Amnt_Deposited!B65</f>
        <v>2051</v>
      </c>
      <c r="P70" s="99">
        <f>Amnt_Deposited!D65</f>
        <v>0</v>
      </c>
      <c r="Q70" s="284">
        <f>MCF!R69</f>
        <v>0.8</v>
      </c>
      <c r="R70" s="67">
        <f t="shared" si="13"/>
        <v>0</v>
      </c>
      <c r="S70" s="67">
        <f t="shared" si="7"/>
        <v>0</v>
      </c>
      <c r="T70" s="67">
        <f t="shared" si="8"/>
        <v>0</v>
      </c>
      <c r="U70" s="67">
        <f t="shared" si="9"/>
        <v>2.9916750575715909</v>
      </c>
      <c r="V70" s="67">
        <f t="shared" si="10"/>
        <v>0.21692091732811927</v>
      </c>
      <c r="W70" s="100">
        <f t="shared" si="11"/>
        <v>0.14461394488541285</v>
      </c>
    </row>
    <row r="71" spans="2:23">
      <c r="B71" s="96">
        <f>Amnt_Deposited!B66</f>
        <v>2052</v>
      </c>
      <c r="C71" s="99">
        <f>Amnt_Deposited!D66</f>
        <v>0</v>
      </c>
      <c r="D71" s="418">
        <f>Dry_Matter_Content!D58</f>
        <v>0.44</v>
      </c>
      <c r="E71" s="284">
        <f>MCF!R70</f>
        <v>0.8</v>
      </c>
      <c r="F71" s="67">
        <f t="shared" si="12"/>
        <v>0</v>
      </c>
      <c r="G71" s="67">
        <f t="shared" si="1"/>
        <v>0</v>
      </c>
      <c r="H71" s="67">
        <f t="shared" si="2"/>
        <v>0</v>
      </c>
      <c r="I71" s="67">
        <f t="shared" si="3"/>
        <v>1.3500789580657171</v>
      </c>
      <c r="J71" s="67">
        <f t="shared" si="4"/>
        <v>9.7891769798932687E-2</v>
      </c>
      <c r="K71" s="100">
        <f t="shared" si="6"/>
        <v>6.5261179865955116E-2</v>
      </c>
      <c r="O71" s="96">
        <f>Amnt_Deposited!B66</f>
        <v>2052</v>
      </c>
      <c r="P71" s="99">
        <f>Amnt_Deposited!D66</f>
        <v>0</v>
      </c>
      <c r="Q71" s="284">
        <f>MCF!R70</f>
        <v>0.8</v>
      </c>
      <c r="R71" s="67">
        <f t="shared" si="13"/>
        <v>0</v>
      </c>
      <c r="S71" s="67">
        <f t="shared" si="7"/>
        <v>0</v>
      </c>
      <c r="T71" s="67">
        <f t="shared" si="8"/>
        <v>0</v>
      </c>
      <c r="U71" s="67">
        <f t="shared" si="9"/>
        <v>2.7894193348465235</v>
      </c>
      <c r="V71" s="67">
        <f t="shared" si="10"/>
        <v>0.20225572272506753</v>
      </c>
      <c r="W71" s="100">
        <f t="shared" si="11"/>
        <v>0.13483714848337836</v>
      </c>
    </row>
    <row r="72" spans="2:23">
      <c r="B72" s="96">
        <f>Amnt_Deposited!B67</f>
        <v>2053</v>
      </c>
      <c r="C72" s="99">
        <f>Amnt_Deposited!D67</f>
        <v>0</v>
      </c>
      <c r="D72" s="418">
        <f>Dry_Matter_Content!D59</f>
        <v>0.44</v>
      </c>
      <c r="E72" s="284">
        <f>MCF!R71</f>
        <v>0.8</v>
      </c>
      <c r="F72" s="67">
        <f t="shared" si="12"/>
        <v>0</v>
      </c>
      <c r="G72" s="67">
        <f t="shared" si="1"/>
        <v>0</v>
      </c>
      <c r="H72" s="67">
        <f t="shared" si="2"/>
        <v>0</v>
      </c>
      <c r="I72" s="67">
        <f t="shared" si="3"/>
        <v>1.2588052768855365</v>
      </c>
      <c r="J72" s="67">
        <f t="shared" si="4"/>
        <v>9.1273681180180574E-2</v>
      </c>
      <c r="K72" s="100">
        <f t="shared" si="6"/>
        <v>6.0849120786787045E-2</v>
      </c>
      <c r="O72" s="96">
        <f>Amnt_Deposited!B67</f>
        <v>2053</v>
      </c>
      <c r="P72" s="99">
        <f>Amnt_Deposited!D67</f>
        <v>0</v>
      </c>
      <c r="Q72" s="284">
        <f>MCF!R71</f>
        <v>0.8</v>
      </c>
      <c r="R72" s="67">
        <f t="shared" si="13"/>
        <v>0</v>
      </c>
      <c r="S72" s="67">
        <f t="shared" si="7"/>
        <v>0</v>
      </c>
      <c r="T72" s="67">
        <f t="shared" si="8"/>
        <v>0</v>
      </c>
      <c r="U72" s="67">
        <f t="shared" si="9"/>
        <v>2.6008373489370595</v>
      </c>
      <c r="V72" s="67">
        <f t="shared" si="10"/>
        <v>0.18858198590946404</v>
      </c>
      <c r="W72" s="100">
        <f t="shared" si="11"/>
        <v>0.12572132393964269</v>
      </c>
    </row>
    <row r="73" spans="2:23">
      <c r="B73" s="96">
        <f>Amnt_Deposited!B68</f>
        <v>2054</v>
      </c>
      <c r="C73" s="99">
        <f>Amnt_Deposited!D68</f>
        <v>0</v>
      </c>
      <c r="D73" s="418">
        <f>Dry_Matter_Content!D60</f>
        <v>0.44</v>
      </c>
      <c r="E73" s="284">
        <f>MCF!R72</f>
        <v>0.8</v>
      </c>
      <c r="F73" s="67">
        <f t="shared" si="12"/>
        <v>0</v>
      </c>
      <c r="G73" s="67">
        <f t="shared" si="1"/>
        <v>0</v>
      </c>
      <c r="H73" s="67">
        <f t="shared" si="2"/>
        <v>0</v>
      </c>
      <c r="I73" s="67">
        <f t="shared" si="3"/>
        <v>1.1737022606330703</v>
      </c>
      <c r="J73" s="67">
        <f t="shared" si="4"/>
        <v>8.5103016252466232E-2</v>
      </c>
      <c r="K73" s="100">
        <f t="shared" si="6"/>
        <v>5.6735344168310817E-2</v>
      </c>
      <c r="O73" s="96">
        <f>Amnt_Deposited!B68</f>
        <v>2054</v>
      </c>
      <c r="P73" s="99">
        <f>Amnt_Deposited!D68</f>
        <v>0</v>
      </c>
      <c r="Q73" s="284">
        <f>MCF!R72</f>
        <v>0.8</v>
      </c>
      <c r="R73" s="67">
        <f t="shared" si="13"/>
        <v>0</v>
      </c>
      <c r="S73" s="67">
        <f t="shared" si="7"/>
        <v>0</v>
      </c>
      <c r="T73" s="67">
        <f t="shared" si="8"/>
        <v>0</v>
      </c>
      <c r="U73" s="67">
        <f t="shared" si="9"/>
        <v>2.4250046707294848</v>
      </c>
      <c r="V73" s="67">
        <f t="shared" si="10"/>
        <v>0.17583267820757489</v>
      </c>
      <c r="W73" s="100">
        <f t="shared" si="11"/>
        <v>0.11722178547171659</v>
      </c>
    </row>
    <row r="74" spans="2:23">
      <c r="B74" s="96">
        <f>Amnt_Deposited!B69</f>
        <v>2055</v>
      </c>
      <c r="C74" s="99">
        <f>Amnt_Deposited!D69</f>
        <v>0</v>
      </c>
      <c r="D74" s="418">
        <f>Dry_Matter_Content!D61</f>
        <v>0.44</v>
      </c>
      <c r="E74" s="284">
        <f>MCF!R73</f>
        <v>0.8</v>
      </c>
      <c r="F74" s="67">
        <f t="shared" si="12"/>
        <v>0</v>
      </c>
      <c r="G74" s="67">
        <f t="shared" si="1"/>
        <v>0</v>
      </c>
      <c r="H74" s="67">
        <f t="shared" si="2"/>
        <v>0</v>
      </c>
      <c r="I74" s="67">
        <f t="shared" si="3"/>
        <v>1.0943527342239152</v>
      </c>
      <c r="J74" s="67">
        <f t="shared" si="4"/>
        <v>7.9349526409154991E-2</v>
      </c>
      <c r="K74" s="100">
        <f t="shared" si="6"/>
        <v>5.289968427276999E-2</v>
      </c>
      <c r="O74" s="96">
        <f>Amnt_Deposited!B69</f>
        <v>2055</v>
      </c>
      <c r="P74" s="99">
        <f>Amnt_Deposited!D69</f>
        <v>0</v>
      </c>
      <c r="Q74" s="284">
        <f>MCF!R73</f>
        <v>0.8</v>
      </c>
      <c r="R74" s="67">
        <f t="shared" si="13"/>
        <v>0</v>
      </c>
      <c r="S74" s="67">
        <f t="shared" si="7"/>
        <v>0</v>
      </c>
      <c r="T74" s="67">
        <f t="shared" si="8"/>
        <v>0</v>
      </c>
      <c r="U74" s="67">
        <f t="shared" si="9"/>
        <v>2.2610593682312308</v>
      </c>
      <c r="V74" s="67">
        <f t="shared" si="10"/>
        <v>0.16394530249825415</v>
      </c>
      <c r="W74" s="100">
        <f t="shared" si="11"/>
        <v>0.10929686833216942</v>
      </c>
    </row>
    <row r="75" spans="2:23">
      <c r="B75" s="96">
        <f>Amnt_Deposited!B70</f>
        <v>2056</v>
      </c>
      <c r="C75" s="99">
        <f>Amnt_Deposited!D70</f>
        <v>0</v>
      </c>
      <c r="D75" s="418">
        <f>Dry_Matter_Content!D62</f>
        <v>0.44</v>
      </c>
      <c r="E75" s="284">
        <f>MCF!R74</f>
        <v>0.8</v>
      </c>
      <c r="F75" s="67">
        <f t="shared" si="12"/>
        <v>0</v>
      </c>
      <c r="G75" s="67">
        <f t="shared" si="1"/>
        <v>0</v>
      </c>
      <c r="H75" s="67">
        <f t="shared" si="2"/>
        <v>0</v>
      </c>
      <c r="I75" s="67">
        <f t="shared" si="3"/>
        <v>1.0203677261875552</v>
      </c>
      <c r="J75" s="67">
        <f t="shared" si="4"/>
        <v>7.3985008036359934E-2</v>
      </c>
      <c r="K75" s="100">
        <f t="shared" si="6"/>
        <v>4.9323338690906618E-2</v>
      </c>
      <c r="O75" s="96">
        <f>Amnt_Deposited!B70</f>
        <v>2056</v>
      </c>
      <c r="P75" s="99">
        <f>Amnt_Deposited!D70</f>
        <v>0</v>
      </c>
      <c r="Q75" s="284">
        <f>MCF!R74</f>
        <v>0.8</v>
      </c>
      <c r="R75" s="67">
        <f t="shared" si="13"/>
        <v>0</v>
      </c>
      <c r="S75" s="67">
        <f t="shared" si="7"/>
        <v>0</v>
      </c>
      <c r="T75" s="67">
        <f t="shared" si="8"/>
        <v>0</v>
      </c>
      <c r="U75" s="67">
        <f t="shared" si="9"/>
        <v>2.1081977813792472</v>
      </c>
      <c r="V75" s="67">
        <f t="shared" si="10"/>
        <v>0.15286158685198339</v>
      </c>
      <c r="W75" s="100">
        <f t="shared" si="11"/>
        <v>0.10190772456798892</v>
      </c>
    </row>
    <row r="76" spans="2:23">
      <c r="B76" s="96">
        <f>Amnt_Deposited!B71</f>
        <v>2057</v>
      </c>
      <c r="C76" s="99">
        <f>Amnt_Deposited!D71</f>
        <v>0</v>
      </c>
      <c r="D76" s="418">
        <f>Dry_Matter_Content!D63</f>
        <v>0.44</v>
      </c>
      <c r="E76" s="284">
        <f>MCF!R75</f>
        <v>0.8</v>
      </c>
      <c r="F76" s="67">
        <f t="shared" si="12"/>
        <v>0</v>
      </c>
      <c r="G76" s="67">
        <f t="shared" si="1"/>
        <v>0</v>
      </c>
      <c r="H76" s="67">
        <f t="shared" si="2"/>
        <v>0</v>
      </c>
      <c r="I76" s="67">
        <f t="shared" si="3"/>
        <v>0.95138456192876131</v>
      </c>
      <c r="J76" s="67">
        <f t="shared" si="4"/>
        <v>6.8983164258793916E-2</v>
      </c>
      <c r="K76" s="100">
        <f t="shared" si="6"/>
        <v>4.5988776172529278E-2</v>
      </c>
      <c r="O76" s="96">
        <f>Amnt_Deposited!B71</f>
        <v>2057</v>
      </c>
      <c r="P76" s="99">
        <f>Amnt_Deposited!D71</f>
        <v>0</v>
      </c>
      <c r="Q76" s="284">
        <f>MCF!R75</f>
        <v>0.8</v>
      </c>
      <c r="R76" s="67">
        <f t="shared" si="13"/>
        <v>0</v>
      </c>
      <c r="S76" s="67">
        <f t="shared" si="7"/>
        <v>0</v>
      </c>
      <c r="T76" s="67">
        <f t="shared" si="8"/>
        <v>0</v>
      </c>
      <c r="U76" s="67">
        <f t="shared" si="9"/>
        <v>1.9656705824974414</v>
      </c>
      <c r="V76" s="67">
        <f t="shared" si="10"/>
        <v>0.14252719888180568</v>
      </c>
      <c r="W76" s="100">
        <f t="shared" si="11"/>
        <v>9.5018132587870452E-2</v>
      </c>
    </row>
    <row r="77" spans="2:23">
      <c r="B77" s="96">
        <f>Amnt_Deposited!B72</f>
        <v>2058</v>
      </c>
      <c r="C77" s="99">
        <f>Amnt_Deposited!D72</f>
        <v>0</v>
      </c>
      <c r="D77" s="418">
        <f>Dry_Matter_Content!D64</f>
        <v>0.44</v>
      </c>
      <c r="E77" s="284">
        <f>MCF!R76</f>
        <v>0.8</v>
      </c>
      <c r="F77" s="67">
        <f t="shared" si="12"/>
        <v>0</v>
      </c>
      <c r="G77" s="67">
        <f t="shared" si="1"/>
        <v>0</v>
      </c>
      <c r="H77" s="67">
        <f t="shared" si="2"/>
        <v>0</v>
      </c>
      <c r="I77" s="67">
        <f t="shared" si="3"/>
        <v>0.88706508589630495</v>
      </c>
      <c r="J77" s="67">
        <f t="shared" si="4"/>
        <v>6.4319476032456344E-2</v>
      </c>
      <c r="K77" s="100">
        <f t="shared" si="6"/>
        <v>4.2879650688304224E-2</v>
      </c>
      <c r="O77" s="96">
        <f>Amnt_Deposited!B72</f>
        <v>2058</v>
      </c>
      <c r="P77" s="99">
        <f>Amnt_Deposited!D72</f>
        <v>0</v>
      </c>
      <c r="Q77" s="284">
        <f>MCF!R76</f>
        <v>0.8</v>
      </c>
      <c r="R77" s="67">
        <f t="shared" si="13"/>
        <v>0</v>
      </c>
      <c r="S77" s="67">
        <f t="shared" si="7"/>
        <v>0</v>
      </c>
      <c r="T77" s="67">
        <f t="shared" si="8"/>
        <v>0</v>
      </c>
      <c r="U77" s="67">
        <f t="shared" si="9"/>
        <v>1.8327791030915399</v>
      </c>
      <c r="V77" s="67">
        <f t="shared" si="10"/>
        <v>0.1328914794059016</v>
      </c>
      <c r="W77" s="100">
        <f t="shared" si="11"/>
        <v>8.8594319603934393E-2</v>
      </c>
    </row>
    <row r="78" spans="2:23">
      <c r="B78" s="96">
        <f>Amnt_Deposited!B73</f>
        <v>2059</v>
      </c>
      <c r="C78" s="99">
        <f>Amnt_Deposited!D73</f>
        <v>0</v>
      </c>
      <c r="D78" s="418">
        <f>Dry_Matter_Content!D65</f>
        <v>0.44</v>
      </c>
      <c r="E78" s="284">
        <f>MCF!R77</f>
        <v>0.8</v>
      </c>
      <c r="F78" s="67">
        <f t="shared" si="12"/>
        <v>0</v>
      </c>
      <c r="G78" s="67">
        <f t="shared" si="1"/>
        <v>0</v>
      </c>
      <c r="H78" s="67">
        <f t="shared" si="2"/>
        <v>0</v>
      </c>
      <c r="I78" s="67">
        <f t="shared" si="3"/>
        <v>0.82709400394405386</v>
      </c>
      <c r="J78" s="67">
        <f t="shared" si="4"/>
        <v>5.9971081952251058E-2</v>
      </c>
      <c r="K78" s="100">
        <f t="shared" si="6"/>
        <v>3.9980721301500703E-2</v>
      </c>
      <c r="O78" s="96">
        <f>Amnt_Deposited!B73</f>
        <v>2059</v>
      </c>
      <c r="P78" s="99">
        <f>Amnt_Deposited!D73</f>
        <v>0</v>
      </c>
      <c r="Q78" s="284">
        <f>MCF!R77</f>
        <v>0.8</v>
      </c>
      <c r="R78" s="67">
        <f t="shared" si="13"/>
        <v>0</v>
      </c>
      <c r="S78" s="67">
        <f t="shared" si="7"/>
        <v>0</v>
      </c>
      <c r="T78" s="67">
        <f t="shared" si="8"/>
        <v>0</v>
      </c>
      <c r="U78" s="67">
        <f t="shared" si="9"/>
        <v>1.7088719089753186</v>
      </c>
      <c r="V78" s="67">
        <f t="shared" si="10"/>
        <v>0.12390719411622124</v>
      </c>
      <c r="W78" s="100">
        <f t="shared" si="11"/>
        <v>8.2604796077480822E-2</v>
      </c>
    </row>
    <row r="79" spans="2:23">
      <c r="B79" s="96">
        <f>Amnt_Deposited!B74</f>
        <v>2060</v>
      </c>
      <c r="C79" s="99">
        <f>Amnt_Deposited!D74</f>
        <v>0</v>
      </c>
      <c r="D79" s="418">
        <f>Dry_Matter_Content!D66</f>
        <v>0.44</v>
      </c>
      <c r="E79" s="284">
        <f>MCF!R78</f>
        <v>0.8</v>
      </c>
      <c r="F79" s="67">
        <f t="shared" si="12"/>
        <v>0</v>
      </c>
      <c r="G79" s="67">
        <f t="shared" si="1"/>
        <v>0</v>
      </c>
      <c r="H79" s="67">
        <f t="shared" si="2"/>
        <v>0</v>
      </c>
      <c r="I79" s="67">
        <f t="shared" si="3"/>
        <v>0.77117733775870179</v>
      </c>
      <c r="J79" s="67">
        <f t="shared" si="4"/>
        <v>5.5916666185352036E-2</v>
      </c>
      <c r="K79" s="100">
        <f t="shared" si="6"/>
        <v>3.7277777456901355E-2</v>
      </c>
      <c r="O79" s="96">
        <f>Amnt_Deposited!B74</f>
        <v>2060</v>
      </c>
      <c r="P79" s="99">
        <f>Amnt_Deposited!D74</f>
        <v>0</v>
      </c>
      <c r="Q79" s="284">
        <f>MCF!R78</f>
        <v>0.8</v>
      </c>
      <c r="R79" s="67">
        <f t="shared" si="13"/>
        <v>0</v>
      </c>
      <c r="S79" s="67">
        <f t="shared" si="7"/>
        <v>0</v>
      </c>
      <c r="T79" s="67">
        <f t="shared" si="8"/>
        <v>0</v>
      </c>
      <c r="U79" s="67">
        <f t="shared" si="9"/>
        <v>1.5933416069394672</v>
      </c>
      <c r="V79" s="67">
        <f t="shared" si="10"/>
        <v>0.11553030203585136</v>
      </c>
      <c r="W79" s="100">
        <f t="shared" si="11"/>
        <v>7.7020201357234239E-2</v>
      </c>
    </row>
    <row r="80" spans="2:23">
      <c r="B80" s="96">
        <f>Amnt_Deposited!B75</f>
        <v>2061</v>
      </c>
      <c r="C80" s="99">
        <f>Amnt_Deposited!D75</f>
        <v>0</v>
      </c>
      <c r="D80" s="418">
        <f>Dry_Matter_Content!D67</f>
        <v>0.44</v>
      </c>
      <c r="E80" s="284">
        <f>MCF!R79</f>
        <v>0.8</v>
      </c>
      <c r="F80" s="67">
        <f t="shared" si="12"/>
        <v>0</v>
      </c>
      <c r="G80" s="67">
        <f t="shared" si="1"/>
        <v>0</v>
      </c>
      <c r="H80" s="67">
        <f t="shared" si="2"/>
        <v>0</v>
      </c>
      <c r="I80" s="67">
        <f t="shared" si="3"/>
        <v>0.71904098377773562</v>
      </c>
      <c r="J80" s="67">
        <f t="shared" si="4"/>
        <v>5.2136353980966152E-2</v>
      </c>
      <c r="K80" s="100">
        <f t="shared" si="6"/>
        <v>3.4757569320644097E-2</v>
      </c>
      <c r="O80" s="96">
        <f>Amnt_Deposited!B75</f>
        <v>2061</v>
      </c>
      <c r="P80" s="99">
        <f>Amnt_Deposited!D75</f>
        <v>0</v>
      </c>
      <c r="Q80" s="284">
        <f>MCF!R79</f>
        <v>0.8</v>
      </c>
      <c r="R80" s="67">
        <f t="shared" si="13"/>
        <v>0</v>
      </c>
      <c r="S80" s="67">
        <f t="shared" si="7"/>
        <v>0</v>
      </c>
      <c r="T80" s="67">
        <f t="shared" si="8"/>
        <v>0</v>
      </c>
      <c r="U80" s="67">
        <f t="shared" si="9"/>
        <v>1.485621867309372</v>
      </c>
      <c r="V80" s="67">
        <f t="shared" si="10"/>
        <v>0.1077197396300954</v>
      </c>
      <c r="W80" s="100">
        <f t="shared" si="11"/>
        <v>7.181315975339693E-2</v>
      </c>
    </row>
    <row r="81" spans="2:23">
      <c r="B81" s="96">
        <f>Amnt_Deposited!B76</f>
        <v>2062</v>
      </c>
      <c r="C81" s="99">
        <f>Amnt_Deposited!D76</f>
        <v>0</v>
      </c>
      <c r="D81" s="418">
        <f>Dry_Matter_Content!D68</f>
        <v>0.44</v>
      </c>
      <c r="E81" s="284">
        <f>MCF!R80</f>
        <v>0.8</v>
      </c>
      <c r="F81" s="67">
        <f t="shared" si="12"/>
        <v>0</v>
      </c>
      <c r="G81" s="67">
        <f t="shared" si="1"/>
        <v>0</v>
      </c>
      <c r="H81" s="67">
        <f t="shared" si="2"/>
        <v>0</v>
      </c>
      <c r="I81" s="67">
        <f t="shared" si="3"/>
        <v>0.67042936953345389</v>
      </c>
      <c r="J81" s="67">
        <f t="shared" si="4"/>
        <v>4.8611614244281717E-2</v>
      </c>
      <c r="K81" s="100">
        <f t="shared" si="6"/>
        <v>3.2407742829521143E-2</v>
      </c>
      <c r="O81" s="96">
        <f>Amnt_Deposited!B76</f>
        <v>2062</v>
      </c>
      <c r="P81" s="99">
        <f>Amnt_Deposited!D76</f>
        <v>0</v>
      </c>
      <c r="Q81" s="284">
        <f>MCF!R80</f>
        <v>0.8</v>
      </c>
      <c r="R81" s="67">
        <f t="shared" si="13"/>
        <v>0</v>
      </c>
      <c r="S81" s="67">
        <f t="shared" si="7"/>
        <v>0</v>
      </c>
      <c r="T81" s="67">
        <f t="shared" si="8"/>
        <v>0</v>
      </c>
      <c r="U81" s="67">
        <f t="shared" si="9"/>
        <v>1.3851846477963932</v>
      </c>
      <c r="V81" s="67">
        <f t="shared" si="10"/>
        <v>0.10043721951297882</v>
      </c>
      <c r="W81" s="100">
        <f t="shared" si="11"/>
        <v>6.695814634198588E-2</v>
      </c>
    </row>
    <row r="82" spans="2:23">
      <c r="B82" s="96">
        <f>Amnt_Deposited!B77</f>
        <v>2063</v>
      </c>
      <c r="C82" s="99">
        <f>Amnt_Deposited!D77</f>
        <v>0</v>
      </c>
      <c r="D82" s="418">
        <f>Dry_Matter_Content!D69</f>
        <v>0.44</v>
      </c>
      <c r="E82" s="284">
        <f>MCF!R81</f>
        <v>0.8</v>
      </c>
      <c r="F82" s="67">
        <f t="shared" si="12"/>
        <v>0</v>
      </c>
      <c r="G82" s="67">
        <f t="shared" si="1"/>
        <v>0</v>
      </c>
      <c r="H82" s="67">
        <f t="shared" si="2"/>
        <v>0</v>
      </c>
      <c r="I82" s="67">
        <f t="shared" si="3"/>
        <v>0.6251042008364337</v>
      </c>
      <c r="J82" s="67">
        <f t="shared" si="4"/>
        <v>4.5325168697020239E-2</v>
      </c>
      <c r="K82" s="100">
        <f t="shared" si="6"/>
        <v>3.0216779131346825E-2</v>
      </c>
      <c r="O82" s="96">
        <f>Amnt_Deposited!B77</f>
        <v>2063</v>
      </c>
      <c r="P82" s="99">
        <f>Amnt_Deposited!D77</f>
        <v>0</v>
      </c>
      <c r="Q82" s="284">
        <f>MCF!R81</f>
        <v>0.8</v>
      </c>
      <c r="R82" s="67">
        <f t="shared" si="13"/>
        <v>0</v>
      </c>
      <c r="S82" s="67">
        <f t="shared" si="7"/>
        <v>0</v>
      </c>
      <c r="T82" s="67">
        <f t="shared" si="8"/>
        <v>0</v>
      </c>
      <c r="U82" s="67">
        <f t="shared" si="9"/>
        <v>1.2915376050339546</v>
      </c>
      <c r="V82" s="67">
        <f t="shared" si="10"/>
        <v>9.364704276243857E-2</v>
      </c>
      <c r="W82" s="100">
        <f t="shared" si="11"/>
        <v>6.2431361841625711E-2</v>
      </c>
    </row>
    <row r="83" spans="2:23">
      <c r="B83" s="96">
        <f>Amnt_Deposited!B78</f>
        <v>2064</v>
      </c>
      <c r="C83" s="99">
        <f>Amnt_Deposited!D78</f>
        <v>0</v>
      </c>
      <c r="D83" s="418">
        <f>Dry_Matter_Content!D70</f>
        <v>0.44</v>
      </c>
      <c r="E83" s="284">
        <f>MCF!R82</f>
        <v>0.8</v>
      </c>
      <c r="F83" s="67">
        <f t="shared" ref="F83:F99" si="14">C83*D83*$K$6*DOCF*E83</f>
        <v>0</v>
      </c>
      <c r="G83" s="67">
        <f t="shared" ref="G83:G99" si="15">F83*$K$12</f>
        <v>0</v>
      </c>
      <c r="H83" s="67">
        <f t="shared" ref="H83:H99" si="16">F83*(1-$K$12)</f>
        <v>0</v>
      </c>
      <c r="I83" s="67">
        <f t="shared" ref="I83:I99" si="17">G83+I82*$K$10</f>
        <v>0.5828432936571375</v>
      </c>
      <c r="J83" s="67">
        <f t="shared" ref="J83:J99" si="18">I82*(1-$K$10)+H83</f>
        <v>4.2260907179296217E-2</v>
      </c>
      <c r="K83" s="100">
        <f t="shared" si="6"/>
        <v>2.8173938119530811E-2</v>
      </c>
      <c r="O83" s="96">
        <f>Amnt_Deposited!B78</f>
        <v>2064</v>
      </c>
      <c r="P83" s="99">
        <f>Amnt_Deposited!D78</f>
        <v>0</v>
      </c>
      <c r="Q83" s="284">
        <f>MCF!R82</f>
        <v>0.8</v>
      </c>
      <c r="R83" s="67">
        <f t="shared" ref="R83:R99" si="19">P83*$W$6*DOCF*Q83</f>
        <v>0</v>
      </c>
      <c r="S83" s="67">
        <f t="shared" si="7"/>
        <v>0</v>
      </c>
      <c r="T83" s="67">
        <f t="shared" si="8"/>
        <v>0</v>
      </c>
      <c r="U83" s="67">
        <f t="shared" si="9"/>
        <v>1.2042216811097888</v>
      </c>
      <c r="V83" s="67">
        <f t="shared" si="10"/>
        <v>8.7315923924165789E-2</v>
      </c>
      <c r="W83" s="100">
        <f t="shared" si="11"/>
        <v>5.8210615949443857E-2</v>
      </c>
    </row>
    <row r="84" spans="2:23">
      <c r="B84" s="96">
        <f>Amnt_Deposited!B79</f>
        <v>2065</v>
      </c>
      <c r="C84" s="99">
        <f>Amnt_Deposited!D79</f>
        <v>0</v>
      </c>
      <c r="D84" s="418">
        <f>Dry_Matter_Content!D71</f>
        <v>0.44</v>
      </c>
      <c r="E84" s="284">
        <f>MCF!R83</f>
        <v>0.8</v>
      </c>
      <c r="F84" s="67">
        <f t="shared" si="14"/>
        <v>0</v>
      </c>
      <c r="G84" s="67">
        <f t="shared" si="15"/>
        <v>0</v>
      </c>
      <c r="H84" s="67">
        <f t="shared" si="16"/>
        <v>0</v>
      </c>
      <c r="I84" s="67">
        <f t="shared" si="17"/>
        <v>0.54343948497954275</v>
      </c>
      <c r="J84" s="67">
        <f t="shared" si="18"/>
        <v>3.9403808677594715E-2</v>
      </c>
      <c r="K84" s="100">
        <f t="shared" si="6"/>
        <v>2.6269205785063143E-2</v>
      </c>
      <c r="O84" s="96">
        <f>Amnt_Deposited!B79</f>
        <v>2065</v>
      </c>
      <c r="P84" s="99">
        <f>Amnt_Deposited!D79</f>
        <v>0</v>
      </c>
      <c r="Q84" s="284">
        <f>MCF!R83</f>
        <v>0.8</v>
      </c>
      <c r="R84" s="67">
        <f t="shared" si="19"/>
        <v>0</v>
      </c>
      <c r="S84" s="67">
        <f t="shared" si="7"/>
        <v>0</v>
      </c>
      <c r="T84" s="67">
        <f t="shared" si="8"/>
        <v>0</v>
      </c>
      <c r="U84" s="67">
        <f t="shared" si="9"/>
        <v>1.1228088532635188</v>
      </c>
      <c r="V84" s="67">
        <f t="shared" si="10"/>
        <v>8.1412827846270103E-2</v>
      </c>
      <c r="W84" s="100">
        <f t="shared" si="11"/>
        <v>5.4275218564180064E-2</v>
      </c>
    </row>
    <row r="85" spans="2:23">
      <c r="B85" s="96">
        <f>Amnt_Deposited!B80</f>
        <v>2066</v>
      </c>
      <c r="C85" s="99">
        <f>Amnt_Deposited!D80</f>
        <v>0</v>
      </c>
      <c r="D85" s="418">
        <f>Dry_Matter_Content!D72</f>
        <v>0.44</v>
      </c>
      <c r="E85" s="284">
        <f>MCF!R84</f>
        <v>0.8</v>
      </c>
      <c r="F85" s="67">
        <f t="shared" si="14"/>
        <v>0</v>
      </c>
      <c r="G85" s="67">
        <f t="shared" si="15"/>
        <v>0</v>
      </c>
      <c r="H85" s="67">
        <f t="shared" si="16"/>
        <v>0</v>
      </c>
      <c r="I85" s="67">
        <f t="shared" si="17"/>
        <v>0.50669961728779711</v>
      </c>
      <c r="J85" s="67">
        <f t="shared" si="18"/>
        <v>3.6739867691745684E-2</v>
      </c>
      <c r="K85" s="100">
        <f t="shared" ref="K85:K99" si="20">J85*CH4_fraction*conv</f>
        <v>2.4493245127830455E-2</v>
      </c>
      <c r="O85" s="96">
        <f>Amnt_Deposited!B80</f>
        <v>2066</v>
      </c>
      <c r="P85" s="99">
        <f>Amnt_Deposited!D80</f>
        <v>0</v>
      </c>
      <c r="Q85" s="284">
        <f>MCF!R84</f>
        <v>0.8</v>
      </c>
      <c r="R85" s="67">
        <f t="shared" si="19"/>
        <v>0</v>
      </c>
      <c r="S85" s="67">
        <f t="shared" ref="S85:S98" si="21">R85*$W$12</f>
        <v>0</v>
      </c>
      <c r="T85" s="67">
        <f t="shared" ref="T85:T98" si="22">R85*(1-$W$12)</f>
        <v>0</v>
      </c>
      <c r="U85" s="67">
        <f t="shared" ref="U85:U98" si="23">S85+U84*$W$10</f>
        <v>1.0469000357185896</v>
      </c>
      <c r="V85" s="67">
        <f t="shared" ref="V85:V98" si="24">U84*(1-$W$10)+T85</f>
        <v>7.5908817544929147E-2</v>
      </c>
      <c r="W85" s="100">
        <f t="shared" ref="W85:W99" si="25">V85*CH4_fraction*conv</f>
        <v>5.0605878363286096E-2</v>
      </c>
    </row>
    <row r="86" spans="2:23">
      <c r="B86" s="96">
        <f>Amnt_Deposited!B81</f>
        <v>2067</v>
      </c>
      <c r="C86" s="99">
        <f>Amnt_Deposited!D81</f>
        <v>0</v>
      </c>
      <c r="D86" s="418">
        <f>Dry_Matter_Content!D73</f>
        <v>0.44</v>
      </c>
      <c r="E86" s="284">
        <f>MCF!R85</f>
        <v>0.8</v>
      </c>
      <c r="F86" s="67">
        <f t="shared" si="14"/>
        <v>0</v>
      </c>
      <c r="G86" s="67">
        <f t="shared" si="15"/>
        <v>0</v>
      </c>
      <c r="H86" s="67">
        <f t="shared" si="16"/>
        <v>0</v>
      </c>
      <c r="I86" s="67">
        <f t="shared" si="17"/>
        <v>0.47244359170785122</v>
      </c>
      <c r="J86" s="67">
        <f t="shared" si="18"/>
        <v>3.4256025579945899E-2</v>
      </c>
      <c r="K86" s="100">
        <f t="shared" si="20"/>
        <v>2.2837350386630598E-2</v>
      </c>
      <c r="O86" s="96">
        <f>Amnt_Deposited!B81</f>
        <v>2067</v>
      </c>
      <c r="P86" s="99">
        <f>Amnt_Deposited!D81</f>
        <v>0</v>
      </c>
      <c r="Q86" s="284">
        <f>MCF!R85</f>
        <v>0.8</v>
      </c>
      <c r="R86" s="67">
        <f t="shared" si="19"/>
        <v>0</v>
      </c>
      <c r="S86" s="67">
        <f t="shared" si="21"/>
        <v>0</v>
      </c>
      <c r="T86" s="67">
        <f t="shared" si="22"/>
        <v>0</v>
      </c>
      <c r="U86" s="67">
        <f t="shared" si="23"/>
        <v>0.9761231233633294</v>
      </c>
      <c r="V86" s="67">
        <f t="shared" si="24"/>
        <v>7.0776912355260152E-2</v>
      </c>
      <c r="W86" s="100">
        <f t="shared" si="25"/>
        <v>4.7184608236840099E-2</v>
      </c>
    </row>
    <row r="87" spans="2:23">
      <c r="B87" s="96">
        <f>Amnt_Deposited!B82</f>
        <v>2068</v>
      </c>
      <c r="C87" s="99">
        <f>Amnt_Deposited!D82</f>
        <v>0</v>
      </c>
      <c r="D87" s="418">
        <f>Dry_Matter_Content!D74</f>
        <v>0.44</v>
      </c>
      <c r="E87" s="284">
        <f>MCF!R86</f>
        <v>0.8</v>
      </c>
      <c r="F87" s="67">
        <f t="shared" si="14"/>
        <v>0</v>
      </c>
      <c r="G87" s="67">
        <f t="shared" si="15"/>
        <v>0</v>
      </c>
      <c r="H87" s="67">
        <f t="shared" si="16"/>
        <v>0</v>
      </c>
      <c r="I87" s="67">
        <f t="shared" si="17"/>
        <v>0.4405034851625696</v>
      </c>
      <c r="J87" s="67">
        <f t="shared" si="18"/>
        <v>3.1940106545281635E-2</v>
      </c>
      <c r="K87" s="100">
        <f t="shared" si="20"/>
        <v>2.129340436352109E-2</v>
      </c>
      <c r="O87" s="96">
        <f>Amnt_Deposited!B82</f>
        <v>2068</v>
      </c>
      <c r="P87" s="99">
        <f>Amnt_Deposited!D82</f>
        <v>0</v>
      </c>
      <c r="Q87" s="284">
        <f>MCF!R86</f>
        <v>0.8</v>
      </c>
      <c r="R87" s="67">
        <f t="shared" si="19"/>
        <v>0</v>
      </c>
      <c r="S87" s="67">
        <f t="shared" si="21"/>
        <v>0</v>
      </c>
      <c r="T87" s="67">
        <f t="shared" si="22"/>
        <v>0</v>
      </c>
      <c r="U87" s="67">
        <f t="shared" si="23"/>
        <v>0.9101311676912599</v>
      </c>
      <c r="V87" s="67">
        <f t="shared" si="24"/>
        <v>6.5991955672069516E-2</v>
      </c>
      <c r="W87" s="100">
        <f t="shared" si="25"/>
        <v>4.3994637114713006E-2</v>
      </c>
    </row>
    <row r="88" spans="2:23">
      <c r="B88" s="96">
        <f>Amnt_Deposited!B83</f>
        <v>2069</v>
      </c>
      <c r="C88" s="99">
        <f>Amnt_Deposited!D83</f>
        <v>0</v>
      </c>
      <c r="D88" s="418">
        <f>Dry_Matter_Content!D75</f>
        <v>0.44</v>
      </c>
      <c r="E88" s="284">
        <f>MCF!R87</f>
        <v>0.8</v>
      </c>
      <c r="F88" s="67">
        <f t="shared" si="14"/>
        <v>0</v>
      </c>
      <c r="G88" s="67">
        <f t="shared" si="15"/>
        <v>0</v>
      </c>
      <c r="H88" s="67">
        <f t="shared" si="16"/>
        <v>0</v>
      </c>
      <c r="I88" s="67">
        <f t="shared" si="17"/>
        <v>0.41072272721261149</v>
      </c>
      <c r="J88" s="67">
        <f t="shared" si="18"/>
        <v>2.9780757949958124E-2</v>
      </c>
      <c r="K88" s="100">
        <f t="shared" si="20"/>
        <v>1.9853838633305414E-2</v>
      </c>
      <c r="O88" s="96">
        <f>Amnt_Deposited!B83</f>
        <v>2069</v>
      </c>
      <c r="P88" s="99">
        <f>Amnt_Deposited!D83</f>
        <v>0</v>
      </c>
      <c r="Q88" s="284">
        <f>MCF!R87</f>
        <v>0.8</v>
      </c>
      <c r="R88" s="67">
        <f t="shared" si="19"/>
        <v>0</v>
      </c>
      <c r="S88" s="67">
        <f t="shared" si="21"/>
        <v>0</v>
      </c>
      <c r="T88" s="67">
        <f t="shared" si="22"/>
        <v>0</v>
      </c>
      <c r="U88" s="67">
        <f t="shared" si="23"/>
        <v>0.84860067605911504</v>
      </c>
      <c r="V88" s="67">
        <f t="shared" si="24"/>
        <v>6.1530491632144912E-2</v>
      </c>
      <c r="W88" s="100">
        <f t="shared" si="25"/>
        <v>4.1020327754763275E-2</v>
      </c>
    </row>
    <row r="89" spans="2:23">
      <c r="B89" s="96">
        <f>Amnt_Deposited!B84</f>
        <v>2070</v>
      </c>
      <c r="C89" s="99">
        <f>Amnt_Deposited!D84</f>
        <v>0</v>
      </c>
      <c r="D89" s="418">
        <f>Dry_Matter_Content!D76</f>
        <v>0.44</v>
      </c>
      <c r="E89" s="284">
        <f>MCF!R88</f>
        <v>0.8</v>
      </c>
      <c r="F89" s="67">
        <f t="shared" si="14"/>
        <v>0</v>
      </c>
      <c r="G89" s="67">
        <f t="shared" si="15"/>
        <v>0</v>
      </c>
      <c r="H89" s="67">
        <f t="shared" si="16"/>
        <v>0</v>
      </c>
      <c r="I89" s="67">
        <f t="shared" si="17"/>
        <v>0.38295533254795561</v>
      </c>
      <c r="J89" s="67">
        <f t="shared" si="18"/>
        <v>2.7767394664655894E-2</v>
      </c>
      <c r="K89" s="100">
        <f t="shared" si="20"/>
        <v>1.8511596443103927E-2</v>
      </c>
      <c r="O89" s="96">
        <f>Amnt_Deposited!B84</f>
        <v>2070</v>
      </c>
      <c r="P89" s="99">
        <f>Amnt_Deposited!D84</f>
        <v>0</v>
      </c>
      <c r="Q89" s="284">
        <f>MCF!R88</f>
        <v>0.8</v>
      </c>
      <c r="R89" s="67">
        <f t="shared" si="19"/>
        <v>0</v>
      </c>
      <c r="S89" s="67">
        <f t="shared" si="21"/>
        <v>0</v>
      </c>
      <c r="T89" s="67">
        <f t="shared" si="22"/>
        <v>0</v>
      </c>
      <c r="U89" s="67">
        <f t="shared" si="23"/>
        <v>0.79123002592552849</v>
      </c>
      <c r="V89" s="67">
        <f t="shared" si="24"/>
        <v>5.7370650133586581E-2</v>
      </c>
      <c r="W89" s="100">
        <f t="shared" si="25"/>
        <v>3.8247100089057719E-2</v>
      </c>
    </row>
    <row r="90" spans="2:23">
      <c r="B90" s="96">
        <f>Amnt_Deposited!B85</f>
        <v>2071</v>
      </c>
      <c r="C90" s="99">
        <f>Amnt_Deposited!D85</f>
        <v>0</v>
      </c>
      <c r="D90" s="418">
        <f>Dry_Matter_Content!D77</f>
        <v>0.44</v>
      </c>
      <c r="E90" s="284">
        <f>MCF!R89</f>
        <v>0.8</v>
      </c>
      <c r="F90" s="67">
        <f t="shared" si="14"/>
        <v>0</v>
      </c>
      <c r="G90" s="67">
        <f t="shared" si="15"/>
        <v>0</v>
      </c>
      <c r="H90" s="67">
        <f t="shared" si="16"/>
        <v>0</v>
      </c>
      <c r="I90" s="67">
        <f t="shared" si="17"/>
        <v>0.35706518536774107</v>
      </c>
      <c r="J90" s="67">
        <f t="shared" si="18"/>
        <v>2.5890147180214557E-2</v>
      </c>
      <c r="K90" s="100">
        <f t="shared" si="20"/>
        <v>1.7260098120143036E-2</v>
      </c>
      <c r="O90" s="96">
        <f>Amnt_Deposited!B85</f>
        <v>2071</v>
      </c>
      <c r="P90" s="99">
        <f>Amnt_Deposited!D85</f>
        <v>0</v>
      </c>
      <c r="Q90" s="284">
        <f>MCF!R89</f>
        <v>0.8</v>
      </c>
      <c r="R90" s="67">
        <f t="shared" si="19"/>
        <v>0</v>
      </c>
      <c r="S90" s="67">
        <f t="shared" si="21"/>
        <v>0</v>
      </c>
      <c r="T90" s="67">
        <f t="shared" si="22"/>
        <v>0</v>
      </c>
      <c r="U90" s="67">
        <f t="shared" si="23"/>
        <v>0.73773798629698595</v>
      </c>
      <c r="V90" s="67">
        <f t="shared" si="24"/>
        <v>5.3492039628542494E-2</v>
      </c>
      <c r="W90" s="100">
        <f t="shared" si="25"/>
        <v>3.5661359752361663E-2</v>
      </c>
    </row>
    <row r="91" spans="2:23">
      <c r="B91" s="96">
        <f>Amnt_Deposited!B86</f>
        <v>2072</v>
      </c>
      <c r="C91" s="99">
        <f>Amnt_Deposited!D86</f>
        <v>0</v>
      </c>
      <c r="D91" s="418">
        <f>Dry_Matter_Content!D78</f>
        <v>0.44</v>
      </c>
      <c r="E91" s="284">
        <f>MCF!R90</f>
        <v>0.8</v>
      </c>
      <c r="F91" s="67">
        <f t="shared" si="14"/>
        <v>0</v>
      </c>
      <c r="G91" s="67">
        <f t="shared" si="15"/>
        <v>0</v>
      </c>
      <c r="H91" s="67">
        <f t="shared" si="16"/>
        <v>0</v>
      </c>
      <c r="I91" s="67">
        <f t="shared" si="17"/>
        <v>0.33292537214045359</v>
      </c>
      <c r="J91" s="67">
        <f t="shared" si="18"/>
        <v>2.4139813227287466E-2</v>
      </c>
      <c r="K91" s="100">
        <f t="shared" si="20"/>
        <v>1.6093208818191644E-2</v>
      </c>
      <c r="O91" s="96">
        <f>Amnt_Deposited!B86</f>
        <v>2072</v>
      </c>
      <c r="P91" s="99">
        <f>Amnt_Deposited!D86</f>
        <v>0</v>
      </c>
      <c r="Q91" s="284">
        <f>MCF!R90</f>
        <v>0.8</v>
      </c>
      <c r="R91" s="67">
        <f t="shared" si="19"/>
        <v>0</v>
      </c>
      <c r="S91" s="67">
        <f t="shared" si="21"/>
        <v>0</v>
      </c>
      <c r="T91" s="67">
        <f t="shared" si="22"/>
        <v>0</v>
      </c>
      <c r="U91" s="67">
        <f t="shared" si="23"/>
        <v>0.68786233913316885</v>
      </c>
      <c r="V91" s="67">
        <f t="shared" si="24"/>
        <v>4.9875647163817094E-2</v>
      </c>
      <c r="W91" s="100">
        <f t="shared" si="25"/>
        <v>3.3250431442544727E-2</v>
      </c>
    </row>
    <row r="92" spans="2:23">
      <c r="B92" s="96">
        <f>Amnt_Deposited!B87</f>
        <v>2073</v>
      </c>
      <c r="C92" s="99">
        <f>Amnt_Deposited!D87</f>
        <v>0</v>
      </c>
      <c r="D92" s="418">
        <f>Dry_Matter_Content!D79</f>
        <v>0.44</v>
      </c>
      <c r="E92" s="284">
        <f>MCF!R91</f>
        <v>0.8</v>
      </c>
      <c r="F92" s="67">
        <f t="shared" si="14"/>
        <v>0</v>
      </c>
      <c r="G92" s="67">
        <f t="shared" si="15"/>
        <v>0</v>
      </c>
      <c r="H92" s="67">
        <f t="shared" si="16"/>
        <v>0</v>
      </c>
      <c r="I92" s="67">
        <f t="shared" si="17"/>
        <v>0.31041755947364691</v>
      </c>
      <c r="J92" s="67">
        <f t="shared" si="18"/>
        <v>2.2507812666806695E-2</v>
      </c>
      <c r="K92" s="100">
        <f t="shared" si="20"/>
        <v>1.5005208444537796E-2</v>
      </c>
      <c r="O92" s="96">
        <f>Amnt_Deposited!B87</f>
        <v>2073</v>
      </c>
      <c r="P92" s="99">
        <f>Amnt_Deposited!D87</f>
        <v>0</v>
      </c>
      <c r="Q92" s="284">
        <f>MCF!R91</f>
        <v>0.8</v>
      </c>
      <c r="R92" s="67">
        <f t="shared" si="19"/>
        <v>0</v>
      </c>
      <c r="S92" s="67">
        <f t="shared" si="21"/>
        <v>0</v>
      </c>
      <c r="T92" s="67">
        <f t="shared" si="22"/>
        <v>0</v>
      </c>
      <c r="U92" s="67">
        <f t="shared" si="23"/>
        <v>0.64135859395381611</v>
      </c>
      <c r="V92" s="67">
        <f t="shared" si="24"/>
        <v>4.6503745179352698E-2</v>
      </c>
      <c r="W92" s="100">
        <f t="shared" si="25"/>
        <v>3.100249678623513E-2</v>
      </c>
    </row>
    <row r="93" spans="2:23">
      <c r="B93" s="96">
        <f>Amnt_Deposited!B88</f>
        <v>2074</v>
      </c>
      <c r="C93" s="99">
        <f>Amnt_Deposited!D88</f>
        <v>0</v>
      </c>
      <c r="D93" s="418">
        <f>Dry_Matter_Content!D80</f>
        <v>0.44</v>
      </c>
      <c r="E93" s="284">
        <f>MCF!R92</f>
        <v>0.8</v>
      </c>
      <c r="F93" s="67">
        <f t="shared" si="14"/>
        <v>0</v>
      </c>
      <c r="G93" s="67">
        <f t="shared" si="15"/>
        <v>0</v>
      </c>
      <c r="H93" s="67">
        <f t="shared" si="16"/>
        <v>0</v>
      </c>
      <c r="I93" s="67">
        <f t="shared" si="17"/>
        <v>0.28943141404351552</v>
      </c>
      <c r="J93" s="67">
        <f t="shared" si="18"/>
        <v>2.0986145430131387E-2</v>
      </c>
      <c r="K93" s="100">
        <f t="shared" si="20"/>
        <v>1.399076362008759E-2</v>
      </c>
      <c r="O93" s="96">
        <f>Amnt_Deposited!B88</f>
        <v>2074</v>
      </c>
      <c r="P93" s="99">
        <f>Amnt_Deposited!D88</f>
        <v>0</v>
      </c>
      <c r="Q93" s="284">
        <f>MCF!R92</f>
        <v>0.8</v>
      </c>
      <c r="R93" s="67">
        <f t="shared" si="19"/>
        <v>0</v>
      </c>
      <c r="S93" s="67">
        <f t="shared" si="21"/>
        <v>0</v>
      </c>
      <c r="T93" s="67">
        <f t="shared" si="22"/>
        <v>0</v>
      </c>
      <c r="U93" s="67">
        <f t="shared" si="23"/>
        <v>0.59799878934610662</v>
      </c>
      <c r="V93" s="67">
        <f t="shared" si="24"/>
        <v>4.3359804607709489E-2</v>
      </c>
      <c r="W93" s="100">
        <f t="shared" si="25"/>
        <v>2.8906536405139658E-2</v>
      </c>
    </row>
    <row r="94" spans="2:23">
      <c r="B94" s="96">
        <f>Amnt_Deposited!B89</f>
        <v>2075</v>
      </c>
      <c r="C94" s="99">
        <f>Amnt_Deposited!D89</f>
        <v>0</v>
      </c>
      <c r="D94" s="418">
        <f>Dry_Matter_Content!D81</f>
        <v>0.44</v>
      </c>
      <c r="E94" s="284">
        <f>MCF!R93</f>
        <v>0.8</v>
      </c>
      <c r="F94" s="67">
        <f t="shared" si="14"/>
        <v>0</v>
      </c>
      <c r="G94" s="67">
        <f t="shared" si="15"/>
        <v>0</v>
      </c>
      <c r="H94" s="67">
        <f t="shared" si="16"/>
        <v>0</v>
      </c>
      <c r="I94" s="67">
        <f t="shared" si="17"/>
        <v>0.26986406174081357</v>
      </c>
      <c r="J94" s="67">
        <f t="shared" si="18"/>
        <v>1.9567352302701964E-2</v>
      </c>
      <c r="K94" s="100">
        <f t="shared" si="20"/>
        <v>1.3044901535134643E-2</v>
      </c>
      <c r="O94" s="96">
        <f>Amnt_Deposited!B89</f>
        <v>2075</v>
      </c>
      <c r="P94" s="99">
        <f>Amnt_Deposited!D89</f>
        <v>0</v>
      </c>
      <c r="Q94" s="284">
        <f>MCF!R93</f>
        <v>0.8</v>
      </c>
      <c r="R94" s="67">
        <f t="shared" si="19"/>
        <v>0</v>
      </c>
      <c r="S94" s="67">
        <f t="shared" si="21"/>
        <v>0</v>
      </c>
      <c r="T94" s="67">
        <f t="shared" si="22"/>
        <v>0</v>
      </c>
      <c r="U94" s="67">
        <f t="shared" si="23"/>
        <v>0.55757037549754884</v>
      </c>
      <c r="V94" s="67">
        <f t="shared" si="24"/>
        <v>4.0428413848557783E-2</v>
      </c>
      <c r="W94" s="100">
        <f t="shared" si="25"/>
        <v>2.6952275899038522E-2</v>
      </c>
    </row>
    <row r="95" spans="2:23">
      <c r="B95" s="96">
        <f>Amnt_Deposited!B90</f>
        <v>2076</v>
      </c>
      <c r="C95" s="99">
        <f>Amnt_Deposited!D90</f>
        <v>0</v>
      </c>
      <c r="D95" s="418">
        <f>Dry_Matter_Content!D82</f>
        <v>0.44</v>
      </c>
      <c r="E95" s="284">
        <f>MCF!R94</f>
        <v>0.8</v>
      </c>
      <c r="F95" s="67">
        <f t="shared" si="14"/>
        <v>0</v>
      </c>
      <c r="G95" s="67">
        <f t="shared" si="15"/>
        <v>0</v>
      </c>
      <c r="H95" s="67">
        <f t="shared" si="16"/>
        <v>0</v>
      </c>
      <c r="I95" s="67">
        <f t="shared" si="17"/>
        <v>0.25161958338185181</v>
      </c>
      <c r="J95" s="67">
        <f t="shared" si="18"/>
        <v>1.8244478358961737E-2</v>
      </c>
      <c r="K95" s="100">
        <f t="shared" si="20"/>
        <v>1.2162985572641158E-2</v>
      </c>
      <c r="O95" s="96">
        <f>Amnt_Deposited!B90</f>
        <v>2076</v>
      </c>
      <c r="P95" s="99">
        <f>Amnt_Deposited!D90</f>
        <v>0</v>
      </c>
      <c r="Q95" s="284">
        <f>MCF!R94</f>
        <v>0.8</v>
      </c>
      <c r="R95" s="67">
        <f t="shared" si="19"/>
        <v>0</v>
      </c>
      <c r="S95" s="67">
        <f t="shared" si="21"/>
        <v>0</v>
      </c>
      <c r="T95" s="67">
        <f t="shared" si="22"/>
        <v>0</v>
      </c>
      <c r="U95" s="67">
        <f t="shared" si="23"/>
        <v>0.51987517227655355</v>
      </c>
      <c r="V95" s="67">
        <f t="shared" si="24"/>
        <v>3.769520322099533E-2</v>
      </c>
      <c r="W95" s="100">
        <f t="shared" si="25"/>
        <v>2.5130135480663552E-2</v>
      </c>
    </row>
    <row r="96" spans="2:23">
      <c r="B96" s="96">
        <f>Amnt_Deposited!B91</f>
        <v>2077</v>
      </c>
      <c r="C96" s="99">
        <f>Amnt_Deposited!D91</f>
        <v>0</v>
      </c>
      <c r="D96" s="418">
        <f>Dry_Matter_Content!D83</f>
        <v>0.44</v>
      </c>
      <c r="E96" s="284">
        <f>MCF!R95</f>
        <v>0.8</v>
      </c>
      <c r="F96" s="67">
        <f t="shared" si="14"/>
        <v>0</v>
      </c>
      <c r="G96" s="67">
        <f t="shared" si="15"/>
        <v>0</v>
      </c>
      <c r="H96" s="67">
        <f t="shared" si="16"/>
        <v>0</v>
      </c>
      <c r="I96" s="67">
        <f t="shared" si="17"/>
        <v>0.23460854451254806</v>
      </c>
      <c r="J96" s="67">
        <f t="shared" si="18"/>
        <v>1.7011038869303739E-2</v>
      </c>
      <c r="K96" s="100">
        <f t="shared" si="20"/>
        <v>1.1340692579535825E-2</v>
      </c>
      <c r="O96" s="96">
        <f>Amnt_Deposited!B91</f>
        <v>2077</v>
      </c>
      <c r="P96" s="99">
        <f>Amnt_Deposited!D91</f>
        <v>0</v>
      </c>
      <c r="Q96" s="284">
        <f>MCF!R95</f>
        <v>0.8</v>
      </c>
      <c r="R96" s="67">
        <f t="shared" si="19"/>
        <v>0</v>
      </c>
      <c r="S96" s="67">
        <f t="shared" si="21"/>
        <v>0</v>
      </c>
      <c r="T96" s="67">
        <f t="shared" si="22"/>
        <v>0</v>
      </c>
      <c r="U96" s="67">
        <f t="shared" si="23"/>
        <v>0.4847283977531987</v>
      </c>
      <c r="V96" s="67">
        <f t="shared" si="24"/>
        <v>3.5146774523354844E-2</v>
      </c>
      <c r="W96" s="100">
        <f t="shared" si="25"/>
        <v>2.3431183015569894E-2</v>
      </c>
    </row>
    <row r="97" spans="2:23">
      <c r="B97" s="96">
        <f>Amnt_Deposited!B92</f>
        <v>2078</v>
      </c>
      <c r="C97" s="99">
        <f>Amnt_Deposited!D92</f>
        <v>0</v>
      </c>
      <c r="D97" s="418">
        <f>Dry_Matter_Content!D84</f>
        <v>0.44</v>
      </c>
      <c r="E97" s="284">
        <f>MCF!R96</f>
        <v>0.8</v>
      </c>
      <c r="F97" s="67">
        <f t="shared" si="14"/>
        <v>0</v>
      </c>
      <c r="G97" s="67">
        <f t="shared" si="15"/>
        <v>0</v>
      </c>
      <c r="H97" s="67">
        <f t="shared" si="16"/>
        <v>0</v>
      </c>
      <c r="I97" s="67">
        <f t="shared" si="17"/>
        <v>0.21874755700062939</v>
      </c>
      <c r="J97" s="67">
        <f t="shared" si="18"/>
        <v>1.5860987511918674E-2</v>
      </c>
      <c r="K97" s="100">
        <f t="shared" si="20"/>
        <v>1.0573991674612449E-2</v>
      </c>
      <c r="O97" s="96">
        <f>Amnt_Deposited!B92</f>
        <v>2078</v>
      </c>
      <c r="P97" s="99">
        <f>Amnt_Deposited!D92</f>
        <v>0</v>
      </c>
      <c r="Q97" s="284">
        <f>MCF!R96</f>
        <v>0.8</v>
      </c>
      <c r="R97" s="67">
        <f t="shared" si="19"/>
        <v>0</v>
      </c>
      <c r="S97" s="67">
        <f t="shared" si="21"/>
        <v>0</v>
      </c>
      <c r="T97" s="67">
        <f t="shared" si="22"/>
        <v>0</v>
      </c>
      <c r="U97" s="67">
        <f t="shared" si="23"/>
        <v>0.45195776239799479</v>
      </c>
      <c r="V97" s="67">
        <f t="shared" si="24"/>
        <v>3.2770635355203886E-2</v>
      </c>
      <c r="W97" s="100">
        <f t="shared" si="25"/>
        <v>2.1847090236802591E-2</v>
      </c>
    </row>
    <row r="98" spans="2:23">
      <c r="B98" s="96">
        <f>Amnt_Deposited!B93</f>
        <v>2079</v>
      </c>
      <c r="C98" s="99">
        <f>Amnt_Deposited!D93</f>
        <v>0</v>
      </c>
      <c r="D98" s="418">
        <f>Dry_Matter_Content!D85</f>
        <v>0.44</v>
      </c>
      <c r="E98" s="284">
        <f>MCF!R97</f>
        <v>0.8</v>
      </c>
      <c r="F98" s="67">
        <f t="shared" si="14"/>
        <v>0</v>
      </c>
      <c r="G98" s="67">
        <f t="shared" si="15"/>
        <v>0</v>
      </c>
      <c r="H98" s="67">
        <f t="shared" si="16"/>
        <v>0</v>
      </c>
      <c r="I98" s="67">
        <f t="shared" si="17"/>
        <v>0.20395887026691101</v>
      </c>
      <c r="J98" s="67">
        <f t="shared" si="18"/>
        <v>1.4788686733718396E-2</v>
      </c>
      <c r="K98" s="100">
        <f t="shared" si="20"/>
        <v>9.8591244891455959E-3</v>
      </c>
      <c r="O98" s="96">
        <f>Amnt_Deposited!B93</f>
        <v>2079</v>
      </c>
      <c r="P98" s="99">
        <f>Amnt_Deposited!D93</f>
        <v>0</v>
      </c>
      <c r="Q98" s="284">
        <f>MCF!R97</f>
        <v>0.8</v>
      </c>
      <c r="R98" s="67">
        <f t="shared" si="19"/>
        <v>0</v>
      </c>
      <c r="S98" s="67">
        <f t="shared" si="21"/>
        <v>0</v>
      </c>
      <c r="T98" s="67">
        <f t="shared" si="22"/>
        <v>0</v>
      </c>
      <c r="U98" s="67">
        <f t="shared" si="23"/>
        <v>0.42140262451841132</v>
      </c>
      <c r="V98" s="67">
        <f t="shared" si="24"/>
        <v>3.0555137879583475E-2</v>
      </c>
      <c r="W98" s="100">
        <f t="shared" si="25"/>
        <v>2.0370091919722316E-2</v>
      </c>
    </row>
    <row r="99" spans="2:23" ht="13.5" thickBot="1">
      <c r="B99" s="97">
        <f>Amnt_Deposited!B94</f>
        <v>2080</v>
      </c>
      <c r="C99" s="101">
        <f>Amnt_Deposited!D94</f>
        <v>0</v>
      </c>
      <c r="D99" s="419">
        <f>Dry_Matter_Content!D86</f>
        <v>0.44</v>
      </c>
      <c r="E99" s="285">
        <f>MCF!R98</f>
        <v>0.8</v>
      </c>
      <c r="F99" s="68">
        <f t="shared" si="14"/>
        <v>0</v>
      </c>
      <c r="G99" s="68">
        <f t="shared" si="15"/>
        <v>0</v>
      </c>
      <c r="H99" s="68">
        <f t="shared" si="16"/>
        <v>0</v>
      </c>
      <c r="I99" s="68">
        <f t="shared" si="17"/>
        <v>0.19016999015186689</v>
      </c>
      <c r="J99" s="68">
        <f t="shared" si="18"/>
        <v>1.3788880115044118E-2</v>
      </c>
      <c r="K99" s="102">
        <f t="shared" si="20"/>
        <v>9.1925867433627455E-3</v>
      </c>
      <c r="O99" s="97">
        <f>Amnt_Deposited!B94</f>
        <v>2080</v>
      </c>
      <c r="P99" s="101">
        <f>Amnt_Deposited!D94</f>
        <v>0</v>
      </c>
      <c r="Q99" s="285">
        <f>MCF!R98</f>
        <v>0.8</v>
      </c>
      <c r="R99" s="68">
        <f t="shared" si="19"/>
        <v>0</v>
      </c>
      <c r="S99" s="68">
        <f>R99*$W$12</f>
        <v>0</v>
      </c>
      <c r="T99" s="68">
        <f>R99*(1-$W$12)</f>
        <v>0</v>
      </c>
      <c r="U99" s="68">
        <f>S99+U98*$W$10</f>
        <v>0.39291320279311354</v>
      </c>
      <c r="V99" s="68">
        <f>U98*(1-$W$10)+T99</f>
        <v>2.8489421725297774E-2</v>
      </c>
      <c r="W99" s="102">
        <f t="shared" si="25"/>
        <v>1.8992947816865183E-2</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4.146777023796</v>
      </c>
      <c r="D19" s="416">
        <f>Dry_Matter_Content!E6</f>
        <v>0.44</v>
      </c>
      <c r="E19" s="283">
        <f>MCF!R18</f>
        <v>0.8</v>
      </c>
      <c r="F19" s="130">
        <f t="shared" ref="F19:F82" si="0">C19*D19*$K$6*DOCF*E19</f>
        <v>0.43789965371285766</v>
      </c>
      <c r="G19" s="65">
        <f t="shared" ref="G19:G82" si="1">F19*$K$12</f>
        <v>0.43789965371285766</v>
      </c>
      <c r="H19" s="65">
        <f t="shared" ref="H19:H82" si="2">F19*(1-$K$12)</f>
        <v>0</v>
      </c>
      <c r="I19" s="65">
        <f t="shared" ref="I19:I82" si="3">G19+I18*$K$10</f>
        <v>0.43789965371285766</v>
      </c>
      <c r="J19" s="65">
        <f t="shared" ref="J19:J82" si="4">I18*(1-$K$10)+H19</f>
        <v>0</v>
      </c>
      <c r="K19" s="66">
        <f>J19*CH4_fraction*conv</f>
        <v>0</v>
      </c>
      <c r="O19" s="95">
        <f>Amnt_Deposited!B14</f>
        <v>2000</v>
      </c>
      <c r="P19" s="98">
        <f>Amnt_Deposited!E14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4.2298046493120003</v>
      </c>
      <c r="D20" s="418">
        <f>Dry_Matter_Content!E7</f>
        <v>0.44</v>
      </c>
      <c r="E20" s="284">
        <f>MCF!R19</f>
        <v>0.8</v>
      </c>
      <c r="F20" s="67">
        <f t="shared" si="0"/>
        <v>0.44666737096734721</v>
      </c>
      <c r="G20" s="67">
        <f t="shared" si="1"/>
        <v>0.44666737096734721</v>
      </c>
      <c r="H20" s="67">
        <f t="shared" si="2"/>
        <v>0</v>
      </c>
      <c r="I20" s="67">
        <f t="shared" si="3"/>
        <v>0.81610790200462513</v>
      </c>
      <c r="J20" s="67">
        <f t="shared" si="4"/>
        <v>6.8459122675579673E-2</v>
      </c>
      <c r="K20" s="100">
        <f>J20*CH4_fraction*conv</f>
        <v>4.5639415117053113E-2</v>
      </c>
      <c r="M20" s="393"/>
      <c r="O20" s="96">
        <f>Amnt_Deposited!B15</f>
        <v>2001</v>
      </c>
      <c r="P20" s="99">
        <f>Amnt_Deposited!E15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4.3262792353440007</v>
      </c>
      <c r="D21" s="418">
        <f>Dry_Matter_Content!E8</f>
        <v>0.44</v>
      </c>
      <c r="E21" s="284">
        <f>MCF!R20</f>
        <v>0.8</v>
      </c>
      <c r="F21" s="67">
        <f t="shared" si="0"/>
        <v>0.45685508725232649</v>
      </c>
      <c r="G21" s="67">
        <f t="shared" si="1"/>
        <v>0.45685508725232649</v>
      </c>
      <c r="H21" s="67">
        <f t="shared" si="2"/>
        <v>0</v>
      </c>
      <c r="I21" s="67">
        <f t="shared" si="3"/>
        <v>1.1453766107199179</v>
      </c>
      <c r="J21" s="67">
        <f t="shared" si="4"/>
        <v>0.12758637853703358</v>
      </c>
      <c r="K21" s="100">
        <f t="shared" ref="K21:K84" si="6">J21*CH4_fraction*conv</f>
        <v>8.5057585691355714E-2</v>
      </c>
      <c r="O21" s="96">
        <f>Amnt_Deposited!B16</f>
        <v>2002</v>
      </c>
      <c r="P21" s="99">
        <f>Amnt_Deposited!E16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4.4648600637959994</v>
      </c>
      <c r="D22" s="418">
        <f>Dry_Matter_Content!E9</f>
        <v>0.44</v>
      </c>
      <c r="E22" s="284">
        <f>MCF!R21</f>
        <v>0.8</v>
      </c>
      <c r="F22" s="67">
        <f t="shared" si="0"/>
        <v>0.47148922273685756</v>
      </c>
      <c r="G22" s="67">
        <f t="shared" si="1"/>
        <v>0.47148922273685756</v>
      </c>
      <c r="H22" s="67">
        <f t="shared" si="2"/>
        <v>0</v>
      </c>
      <c r="I22" s="67">
        <f t="shared" si="3"/>
        <v>1.4378031709536647</v>
      </c>
      <c r="J22" s="67">
        <f t="shared" si="4"/>
        <v>0.17906266250311079</v>
      </c>
      <c r="K22" s="100">
        <f t="shared" si="6"/>
        <v>0.11937510833540718</v>
      </c>
      <c r="N22" s="258"/>
      <c r="O22" s="96">
        <f>Amnt_Deposited!B17</f>
        <v>2003</v>
      </c>
      <c r="P22" s="99">
        <f>Amnt_Deposited!E17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4.5167553117720001</v>
      </c>
      <c r="D23" s="418">
        <f>Dry_Matter_Content!E10</f>
        <v>0.44</v>
      </c>
      <c r="E23" s="284">
        <f>MCF!R22</f>
        <v>0.8</v>
      </c>
      <c r="F23" s="67">
        <f t="shared" si="0"/>
        <v>0.4769693609231232</v>
      </c>
      <c r="G23" s="67">
        <f t="shared" si="1"/>
        <v>0.4769693609231232</v>
      </c>
      <c r="H23" s="67">
        <f t="shared" si="2"/>
        <v>0</v>
      </c>
      <c r="I23" s="67">
        <f t="shared" si="3"/>
        <v>1.6899933094474455</v>
      </c>
      <c r="J23" s="67">
        <f t="shared" si="4"/>
        <v>0.22477922242934226</v>
      </c>
      <c r="K23" s="100">
        <f t="shared" si="6"/>
        <v>0.14985281495289482</v>
      </c>
      <c r="N23" s="258"/>
      <c r="O23" s="96">
        <f>Amnt_Deposited!B18</f>
        <v>2004</v>
      </c>
      <c r="P23" s="99">
        <f>Amnt_Deposited!E18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4.6423106397359994</v>
      </c>
      <c r="D24" s="418">
        <f>Dry_Matter_Content!E11</f>
        <v>0.44</v>
      </c>
      <c r="E24" s="284">
        <f>MCF!R23</f>
        <v>0.8</v>
      </c>
      <c r="F24" s="67">
        <f t="shared" si="0"/>
        <v>0.49022800355612156</v>
      </c>
      <c r="G24" s="67">
        <f t="shared" si="1"/>
        <v>0.49022800355612156</v>
      </c>
      <c r="H24" s="67">
        <f t="shared" si="2"/>
        <v>0</v>
      </c>
      <c r="I24" s="67">
        <f t="shared" si="3"/>
        <v>1.9160158990202161</v>
      </c>
      <c r="J24" s="67">
        <f t="shared" si="4"/>
        <v>0.26420541398335085</v>
      </c>
      <c r="K24" s="100">
        <f t="shared" si="6"/>
        <v>0.17613694265556723</v>
      </c>
      <c r="N24" s="258"/>
      <c r="O24" s="96">
        <f>Amnt_Deposited!B19</f>
        <v>2005</v>
      </c>
      <c r="P24" s="99">
        <f>Amnt_Deposited!E19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4.6958519674440007</v>
      </c>
      <c r="D25" s="418">
        <f>Dry_Matter_Content!E12</f>
        <v>0.44</v>
      </c>
      <c r="E25" s="284">
        <f>MCF!R24</f>
        <v>0.8</v>
      </c>
      <c r="F25" s="67">
        <f t="shared" si="0"/>
        <v>0.49588196776208654</v>
      </c>
      <c r="G25" s="67">
        <f t="shared" si="1"/>
        <v>0.49588196776208654</v>
      </c>
      <c r="H25" s="67">
        <f t="shared" si="2"/>
        <v>0</v>
      </c>
      <c r="I25" s="67">
        <f t="shared" si="3"/>
        <v>2.1123571698047323</v>
      </c>
      <c r="J25" s="67">
        <f t="shared" si="4"/>
        <v>0.29954069697757024</v>
      </c>
      <c r="K25" s="100">
        <f t="shared" si="6"/>
        <v>0.19969379798504683</v>
      </c>
      <c r="N25" s="258"/>
      <c r="O25" s="96">
        <f>Amnt_Deposited!B20</f>
        <v>2006</v>
      </c>
      <c r="P25" s="99">
        <f>Amnt_Deposited!E20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4.7479857777000012</v>
      </c>
      <c r="D26" s="418">
        <f>Dry_Matter_Content!E13</f>
        <v>0.44</v>
      </c>
      <c r="E26" s="284">
        <f>MCF!R25</f>
        <v>0.8</v>
      </c>
      <c r="F26" s="67">
        <f t="shared" si="0"/>
        <v>0.50138729812512017</v>
      </c>
      <c r="G26" s="67">
        <f t="shared" si="1"/>
        <v>0.50138729812512017</v>
      </c>
      <c r="H26" s="67">
        <f t="shared" si="2"/>
        <v>0</v>
      </c>
      <c r="I26" s="67">
        <f t="shared" si="3"/>
        <v>2.2835087223744859</v>
      </c>
      <c r="J26" s="67">
        <f t="shared" si="4"/>
        <v>0.33023574555536667</v>
      </c>
      <c r="K26" s="100">
        <f t="shared" si="6"/>
        <v>0.22015716370357777</v>
      </c>
      <c r="N26" s="258"/>
      <c r="O26" s="96">
        <f>Amnt_Deposited!B21</f>
        <v>2007</v>
      </c>
      <c r="P26" s="99">
        <f>Amnt_Deposited!E21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4.7981951855639995</v>
      </c>
      <c r="D27" s="418">
        <f>Dry_Matter_Content!E14</f>
        <v>0.44</v>
      </c>
      <c r="E27" s="284">
        <f>MCF!R26</f>
        <v>0.8</v>
      </c>
      <c r="F27" s="67">
        <f t="shared" si="0"/>
        <v>0.50668941159555836</v>
      </c>
      <c r="G27" s="67">
        <f t="shared" si="1"/>
        <v>0.50668941159555836</v>
      </c>
      <c r="H27" s="67">
        <f t="shared" si="2"/>
        <v>0</v>
      </c>
      <c r="I27" s="67">
        <f t="shared" si="3"/>
        <v>2.4332053790538715</v>
      </c>
      <c r="J27" s="67">
        <f t="shared" si="4"/>
        <v>0.35699275491617277</v>
      </c>
      <c r="K27" s="100">
        <f t="shared" si="6"/>
        <v>0.23799516994411518</v>
      </c>
      <c r="N27" s="258"/>
      <c r="O27" s="96">
        <f>Amnt_Deposited!B22</f>
        <v>2008</v>
      </c>
      <c r="P27" s="99">
        <f>Amnt_Deposited!E22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4.8458360728800001</v>
      </c>
      <c r="D28" s="418">
        <f>Dry_Matter_Content!E15</f>
        <v>0.44</v>
      </c>
      <c r="E28" s="284">
        <f>MCF!R27</f>
        <v>0.8</v>
      </c>
      <c r="F28" s="67">
        <f t="shared" si="0"/>
        <v>0.51172028929612801</v>
      </c>
      <c r="G28" s="67">
        <f t="shared" si="1"/>
        <v>0.51172028929612801</v>
      </c>
      <c r="H28" s="67">
        <f t="shared" si="2"/>
        <v>0</v>
      </c>
      <c r="I28" s="67">
        <f t="shared" si="3"/>
        <v>2.5645300591569469</v>
      </c>
      <c r="J28" s="67">
        <f t="shared" si="4"/>
        <v>0.38039560919305271</v>
      </c>
      <c r="K28" s="100">
        <f t="shared" si="6"/>
        <v>0.25359707279536847</v>
      </c>
      <c r="N28" s="258"/>
      <c r="O28" s="96">
        <f>Amnt_Deposited!B23</f>
        <v>2009</v>
      </c>
      <c r="P28" s="99">
        <f>Amnt_Deposited!E23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5.7851352900000013</v>
      </c>
      <c r="D29" s="418">
        <f>Dry_Matter_Content!E16</f>
        <v>0.44</v>
      </c>
      <c r="E29" s="284">
        <f>MCF!R28</f>
        <v>0.8</v>
      </c>
      <c r="F29" s="67">
        <f t="shared" si="0"/>
        <v>0.61091028662400015</v>
      </c>
      <c r="G29" s="67">
        <f t="shared" si="1"/>
        <v>0.61091028662400015</v>
      </c>
      <c r="H29" s="67">
        <f t="shared" si="2"/>
        <v>0</v>
      </c>
      <c r="I29" s="67">
        <f t="shared" si="3"/>
        <v>2.7745140686385588</v>
      </c>
      <c r="J29" s="67">
        <f t="shared" si="4"/>
        <v>0.40092627714238827</v>
      </c>
      <c r="K29" s="100">
        <f t="shared" si="6"/>
        <v>0.26728418476159216</v>
      </c>
      <c r="O29" s="96">
        <f>Amnt_Deposited!B24</f>
        <v>2010</v>
      </c>
      <c r="P29" s="99">
        <f>Amnt_Deposited!E24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6.0173120529720006</v>
      </c>
      <c r="D30" s="418">
        <f>Dry_Matter_Content!E17</f>
        <v>0.44</v>
      </c>
      <c r="E30" s="284">
        <f>MCF!R29</f>
        <v>0.8</v>
      </c>
      <c r="F30" s="67">
        <f t="shared" si="0"/>
        <v>0.63542815279384324</v>
      </c>
      <c r="G30" s="67">
        <f t="shared" si="1"/>
        <v>0.63542815279384324</v>
      </c>
      <c r="H30" s="67">
        <f t="shared" si="2"/>
        <v>0</v>
      </c>
      <c r="I30" s="67">
        <f t="shared" si="3"/>
        <v>2.9761880556558795</v>
      </c>
      <c r="J30" s="67">
        <f t="shared" si="4"/>
        <v>0.43375416577652276</v>
      </c>
      <c r="K30" s="100">
        <f t="shared" si="6"/>
        <v>0.28916944385101517</v>
      </c>
      <c r="O30" s="96">
        <f>Amnt_Deposited!B25</f>
        <v>2011</v>
      </c>
      <c r="P30" s="99">
        <f>Amnt_Deposited!E25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6.0826065490080001</v>
      </c>
      <c r="D31" s="418">
        <f>Dry_Matter_Content!E18</f>
        <v>0.44</v>
      </c>
      <c r="E31" s="284">
        <f>MCF!R30</f>
        <v>0.8</v>
      </c>
      <c r="F31" s="67">
        <f t="shared" si="0"/>
        <v>0.64232325157524484</v>
      </c>
      <c r="G31" s="67">
        <f t="shared" si="1"/>
        <v>0.64232325157524484</v>
      </c>
      <c r="H31" s="67">
        <f t="shared" si="2"/>
        <v>0</v>
      </c>
      <c r="I31" s="67">
        <f t="shared" si="3"/>
        <v>3.1532284017065102</v>
      </c>
      <c r="J31" s="67">
        <f t="shared" si="4"/>
        <v>0.4652829055246141</v>
      </c>
      <c r="K31" s="100">
        <f t="shared" si="6"/>
        <v>0.31018860368307605</v>
      </c>
      <c r="O31" s="96">
        <f>Amnt_Deposited!B26</f>
        <v>2012</v>
      </c>
      <c r="P31" s="99">
        <f>Amnt_Deposited!E26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6.2106906371399999</v>
      </c>
      <c r="D32" s="418">
        <f>Dry_Matter_Content!E19</f>
        <v>0.44</v>
      </c>
      <c r="E32" s="284">
        <f>MCF!R31</f>
        <v>0.8</v>
      </c>
      <c r="F32" s="67">
        <f t="shared" si="0"/>
        <v>0.65584893128198407</v>
      </c>
      <c r="G32" s="67">
        <f t="shared" si="1"/>
        <v>0.65584893128198407</v>
      </c>
      <c r="H32" s="67">
        <f t="shared" si="2"/>
        <v>0</v>
      </c>
      <c r="I32" s="67">
        <f t="shared" si="3"/>
        <v>3.3161167924942152</v>
      </c>
      <c r="J32" s="67">
        <f t="shared" si="4"/>
        <v>0.49296054049427918</v>
      </c>
      <c r="K32" s="100">
        <f t="shared" si="6"/>
        <v>0.32864036032951943</v>
      </c>
      <c r="O32" s="96">
        <f>Amnt_Deposited!B27</f>
        <v>2013</v>
      </c>
      <c r="P32" s="99">
        <f>Amnt_Deposited!E27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6.3378522844559999</v>
      </c>
      <c r="D33" s="418">
        <f>Dry_Matter_Content!E20</f>
        <v>0.44</v>
      </c>
      <c r="E33" s="284">
        <f>MCF!R32</f>
        <v>0.8</v>
      </c>
      <c r="F33" s="67">
        <f t="shared" si="0"/>
        <v>0.6692772012385535</v>
      </c>
      <c r="G33" s="67">
        <f t="shared" si="1"/>
        <v>0.6692772012385535</v>
      </c>
      <c r="H33" s="67">
        <f t="shared" si="2"/>
        <v>0</v>
      </c>
      <c r="I33" s="67">
        <f t="shared" si="3"/>
        <v>3.4669682667903738</v>
      </c>
      <c r="J33" s="67">
        <f t="shared" si="4"/>
        <v>0.51842572694239497</v>
      </c>
      <c r="K33" s="100">
        <f t="shared" si="6"/>
        <v>0.34561715129492998</v>
      </c>
      <c r="O33" s="96">
        <f>Amnt_Deposited!B28</f>
        <v>2014</v>
      </c>
      <c r="P33" s="99">
        <f>Amnt_Deposited!E28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6.461833101372001</v>
      </c>
      <c r="D34" s="418">
        <f>Dry_Matter_Content!E21</f>
        <v>0.44</v>
      </c>
      <c r="E34" s="284">
        <f>MCF!R33</f>
        <v>0.8</v>
      </c>
      <c r="F34" s="67">
        <f t="shared" si="0"/>
        <v>0.68236957550488331</v>
      </c>
      <c r="G34" s="67">
        <f t="shared" si="1"/>
        <v>0.68236957550488331</v>
      </c>
      <c r="H34" s="67">
        <f t="shared" si="2"/>
        <v>0</v>
      </c>
      <c r="I34" s="67">
        <f t="shared" si="3"/>
        <v>3.6073287224520665</v>
      </c>
      <c r="J34" s="67">
        <f t="shared" si="4"/>
        <v>0.54200911984319078</v>
      </c>
      <c r="K34" s="100">
        <f t="shared" si="6"/>
        <v>0.36133941322879382</v>
      </c>
      <c r="O34" s="96">
        <f>Amnt_Deposited!B29</f>
        <v>2015</v>
      </c>
      <c r="P34" s="99">
        <f>Amnt_Deposited!E29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6.5867284070280006</v>
      </c>
      <c r="D35" s="418">
        <f>Dry_Matter_Content!E22</f>
        <v>0.44</v>
      </c>
      <c r="E35" s="284">
        <f>MCF!R34</f>
        <v>0.8</v>
      </c>
      <c r="F35" s="67">
        <f t="shared" si="0"/>
        <v>0.69555851978215688</v>
      </c>
      <c r="G35" s="67">
        <f t="shared" si="1"/>
        <v>0.69555851978215688</v>
      </c>
      <c r="H35" s="67">
        <f t="shared" si="2"/>
        <v>0</v>
      </c>
      <c r="I35" s="67">
        <f t="shared" si="3"/>
        <v>3.738934844812547</v>
      </c>
      <c r="J35" s="67">
        <f t="shared" si="4"/>
        <v>0.56395239742167669</v>
      </c>
      <c r="K35" s="100">
        <f t="shared" si="6"/>
        <v>0.37596826494778446</v>
      </c>
      <c r="O35" s="96">
        <f>Amnt_Deposited!B30</f>
        <v>2016</v>
      </c>
      <c r="P35" s="99">
        <f>Amnt_Deposited!E30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6.582138764578028</v>
      </c>
      <c r="D36" s="418">
        <f>Dry_Matter_Content!E23</f>
        <v>0.44</v>
      </c>
      <c r="E36" s="284">
        <f>MCF!R35</f>
        <v>0.8</v>
      </c>
      <c r="F36" s="67">
        <f t="shared" si="0"/>
        <v>0.69507385353943985</v>
      </c>
      <c r="G36" s="67">
        <f t="shared" si="1"/>
        <v>0.69507385353943985</v>
      </c>
      <c r="H36" s="67">
        <f t="shared" si="2"/>
        <v>0</v>
      </c>
      <c r="I36" s="67">
        <f t="shared" si="3"/>
        <v>3.8494816336540456</v>
      </c>
      <c r="J36" s="67">
        <f t="shared" si="4"/>
        <v>0.58452706469794113</v>
      </c>
      <c r="K36" s="100">
        <f t="shared" si="6"/>
        <v>0.3896847097986274</v>
      </c>
      <c r="O36" s="96">
        <f>Amnt_Deposited!B31</f>
        <v>2017</v>
      </c>
      <c r="P36" s="99">
        <f>Amnt_Deposited!E31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6.5857295516512124</v>
      </c>
      <c r="D37" s="418">
        <f>Dry_Matter_Content!E24</f>
        <v>0.44</v>
      </c>
      <c r="E37" s="284">
        <f>MCF!R36</f>
        <v>0.8</v>
      </c>
      <c r="F37" s="67">
        <f t="shared" si="0"/>
        <v>0.69545304065436797</v>
      </c>
      <c r="G37" s="67">
        <f t="shared" si="1"/>
        <v>0.69545304065436797</v>
      </c>
      <c r="H37" s="67">
        <f t="shared" si="2"/>
        <v>0</v>
      </c>
      <c r="I37" s="67">
        <f t="shared" si="3"/>
        <v>3.9431252571022557</v>
      </c>
      <c r="J37" s="67">
        <f t="shared" si="4"/>
        <v>0.60180941720615766</v>
      </c>
      <c r="K37" s="100">
        <f t="shared" si="6"/>
        <v>0.40120627813743842</v>
      </c>
      <c r="O37" s="96">
        <f>Amnt_Deposited!B32</f>
        <v>2018</v>
      </c>
      <c r="P37" s="99">
        <f>Amnt_Deposited!E32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6.5854210305779066</v>
      </c>
      <c r="D38" s="418">
        <f>Dry_Matter_Content!E25</f>
        <v>0.44</v>
      </c>
      <c r="E38" s="284">
        <f>MCF!R37</f>
        <v>0.8</v>
      </c>
      <c r="F38" s="67">
        <f t="shared" si="0"/>
        <v>0.69542046082902687</v>
      </c>
      <c r="G38" s="67">
        <f t="shared" si="1"/>
        <v>0.69542046082902687</v>
      </c>
      <c r="H38" s="67">
        <f t="shared" si="2"/>
        <v>0</v>
      </c>
      <c r="I38" s="67">
        <f t="shared" si="3"/>
        <v>4.0220965076787696</v>
      </c>
      <c r="J38" s="67">
        <f t="shared" si="4"/>
        <v>0.61644921025251276</v>
      </c>
      <c r="K38" s="100">
        <f t="shared" si="6"/>
        <v>0.41096614016834182</v>
      </c>
      <c r="O38" s="96">
        <f>Amnt_Deposited!B33</f>
        <v>2019</v>
      </c>
      <c r="P38" s="99">
        <f>Amnt_Deposited!E33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6.581396774460452</v>
      </c>
      <c r="D39" s="418">
        <f>Dry_Matter_Content!E26</f>
        <v>0.44</v>
      </c>
      <c r="E39" s="284">
        <f>MCF!R38</f>
        <v>0.8</v>
      </c>
      <c r="F39" s="67">
        <f t="shared" si="0"/>
        <v>0.69499549938302385</v>
      </c>
      <c r="G39" s="67">
        <f t="shared" si="1"/>
        <v>0.69499549938302385</v>
      </c>
      <c r="H39" s="67">
        <f t="shared" si="2"/>
        <v>0</v>
      </c>
      <c r="I39" s="67">
        <f t="shared" si="3"/>
        <v>4.0882968118667886</v>
      </c>
      <c r="J39" s="67">
        <f t="shared" si="4"/>
        <v>0.62879519519500504</v>
      </c>
      <c r="K39" s="100">
        <f t="shared" si="6"/>
        <v>0.41919679679666999</v>
      </c>
      <c r="O39" s="96">
        <f>Amnt_Deposited!B34</f>
        <v>2020</v>
      </c>
      <c r="P39" s="99">
        <f>Amnt_Deposited!E34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6.573833827045628</v>
      </c>
      <c r="D40" s="418">
        <f>Dry_Matter_Content!E27</f>
        <v>0.44</v>
      </c>
      <c r="E40" s="284">
        <f>MCF!R39</f>
        <v>0.8</v>
      </c>
      <c r="F40" s="67">
        <f t="shared" si="0"/>
        <v>0.69419685213601834</v>
      </c>
      <c r="G40" s="67">
        <f t="shared" si="1"/>
        <v>0.69419685213601834</v>
      </c>
      <c r="H40" s="67">
        <f t="shared" si="2"/>
        <v>0</v>
      </c>
      <c r="I40" s="67">
        <f t="shared" si="3"/>
        <v>4.1433490321111925</v>
      </c>
      <c r="J40" s="67">
        <f t="shared" si="4"/>
        <v>0.63914463189161419</v>
      </c>
      <c r="K40" s="100">
        <f t="shared" si="6"/>
        <v>0.42609642126107611</v>
      </c>
      <c r="O40" s="96">
        <f>Amnt_Deposited!B35</f>
        <v>2021</v>
      </c>
      <c r="P40" s="99">
        <f>Amnt_Deposited!E35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6.5629029095388249</v>
      </c>
      <c r="D41" s="418">
        <f>Dry_Matter_Content!E28</f>
        <v>0.44</v>
      </c>
      <c r="E41" s="284">
        <f>MCF!R40</f>
        <v>0.8</v>
      </c>
      <c r="F41" s="67">
        <f t="shared" si="0"/>
        <v>0.69304254724729997</v>
      </c>
      <c r="G41" s="67">
        <f t="shared" si="1"/>
        <v>0.69304254724729997</v>
      </c>
      <c r="H41" s="67">
        <f t="shared" si="2"/>
        <v>0</v>
      </c>
      <c r="I41" s="67">
        <f t="shared" si="3"/>
        <v>4.1886403485181933</v>
      </c>
      <c r="J41" s="67">
        <f t="shared" si="4"/>
        <v>0.6477512308402994</v>
      </c>
      <c r="K41" s="100">
        <f t="shared" si="6"/>
        <v>0.43183415389353291</v>
      </c>
      <c r="O41" s="96">
        <f>Amnt_Deposited!B36</f>
        <v>2022</v>
      </c>
      <c r="P41" s="99">
        <f>Amnt_Deposited!E36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6.5487686212723535</v>
      </c>
      <c r="D42" s="418">
        <f>Dry_Matter_Content!E29</f>
        <v>0.44</v>
      </c>
      <c r="E42" s="284">
        <f>MCF!R41</f>
        <v>0.8</v>
      </c>
      <c r="F42" s="67">
        <f t="shared" si="0"/>
        <v>0.69154996640636057</v>
      </c>
      <c r="G42" s="67">
        <f t="shared" si="1"/>
        <v>0.69154996640636057</v>
      </c>
      <c r="H42" s="67">
        <f t="shared" si="2"/>
        <v>0</v>
      </c>
      <c r="I42" s="67">
        <f t="shared" si="3"/>
        <v>4.2253584578271752</v>
      </c>
      <c r="J42" s="67">
        <f t="shared" si="4"/>
        <v>0.65483185709737901</v>
      </c>
      <c r="K42" s="100">
        <f t="shared" si="6"/>
        <v>0.43655457139825266</v>
      </c>
      <c r="O42" s="96">
        <f>Amnt_Deposited!B37</f>
        <v>2023</v>
      </c>
      <c r="P42" s="99">
        <f>Amnt_Deposited!E37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6.5315896344032867</v>
      </c>
      <c r="D43" s="418">
        <f>Dry_Matter_Content!E30</f>
        <v>0.44</v>
      </c>
      <c r="E43" s="284">
        <f>MCF!R42</f>
        <v>0.8</v>
      </c>
      <c r="F43" s="67">
        <f t="shared" si="0"/>
        <v>0.68973586539298715</v>
      </c>
      <c r="G43" s="67">
        <f t="shared" si="1"/>
        <v>0.68973586539298715</v>
      </c>
      <c r="H43" s="67">
        <f t="shared" si="2"/>
        <v>0</v>
      </c>
      <c r="I43" s="67">
        <f t="shared" si="3"/>
        <v>4.2545221337697292</v>
      </c>
      <c r="J43" s="67">
        <f t="shared" si="4"/>
        <v>0.66057218945043272</v>
      </c>
      <c r="K43" s="100">
        <f t="shared" si="6"/>
        <v>0.4403814596336218</v>
      </c>
      <c r="O43" s="96">
        <f>Amnt_Deposited!B38</f>
        <v>2024</v>
      </c>
      <c r="P43" s="99">
        <f>Amnt_Deposited!E38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6.5115188828113535</v>
      </c>
      <c r="D44" s="418">
        <f>Dry_Matter_Content!E31</f>
        <v>0.44</v>
      </c>
      <c r="E44" s="284">
        <f>MCF!R43</f>
        <v>0.8</v>
      </c>
      <c r="F44" s="67">
        <f t="shared" si="0"/>
        <v>0.68761639402487895</v>
      </c>
      <c r="G44" s="67">
        <f t="shared" si="1"/>
        <v>0.68761639402487895</v>
      </c>
      <c r="H44" s="67">
        <f t="shared" si="2"/>
        <v>0</v>
      </c>
      <c r="I44" s="67">
        <f t="shared" si="3"/>
        <v>4.2770070297169722</v>
      </c>
      <c r="J44" s="67">
        <f t="shared" si="4"/>
        <v>0.66513149807763561</v>
      </c>
      <c r="K44" s="100">
        <f t="shared" si="6"/>
        <v>0.44342099871842372</v>
      </c>
      <c r="O44" s="96">
        <f>Amnt_Deposited!B39</f>
        <v>2025</v>
      </c>
      <c r="P44" s="99">
        <f>Amnt_Deposited!E39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6.4887037453626863</v>
      </c>
      <c r="D45" s="418">
        <f>Dry_Matter_Content!E32</f>
        <v>0.44</v>
      </c>
      <c r="E45" s="284">
        <f>MCF!R44</f>
        <v>0.8</v>
      </c>
      <c r="F45" s="67">
        <f t="shared" si="0"/>
        <v>0.68520711551029967</v>
      </c>
      <c r="G45" s="67">
        <f t="shared" si="1"/>
        <v>0.68520711551029967</v>
      </c>
      <c r="H45" s="67">
        <f t="shared" si="2"/>
        <v>0</v>
      </c>
      <c r="I45" s="67">
        <f t="shared" si="3"/>
        <v>4.2935674668179127</v>
      </c>
      <c r="J45" s="67">
        <f t="shared" si="4"/>
        <v>0.66864667840935899</v>
      </c>
      <c r="K45" s="100">
        <f t="shared" si="6"/>
        <v>0.44576445227290595</v>
      </c>
      <c r="O45" s="96">
        <f>Amnt_Deposited!B40</f>
        <v>2026</v>
      </c>
      <c r="P45" s="99">
        <f>Amnt_Deposited!E40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6.4632862237005941</v>
      </c>
      <c r="D46" s="418">
        <f>Dry_Matter_Content!E33</f>
        <v>0.44</v>
      </c>
      <c r="E46" s="284">
        <f>MCF!R45</f>
        <v>0.8</v>
      </c>
      <c r="F46" s="67">
        <f t="shared" si="0"/>
        <v>0.68252302522278274</v>
      </c>
      <c r="G46" s="67">
        <f t="shared" si="1"/>
        <v>0.68252302522278274</v>
      </c>
      <c r="H46" s="67">
        <f t="shared" si="2"/>
        <v>0</v>
      </c>
      <c r="I46" s="67">
        <f t="shared" si="3"/>
        <v>4.3048548346599169</v>
      </c>
      <c r="J46" s="67">
        <f t="shared" si="4"/>
        <v>0.67123565738077862</v>
      </c>
      <c r="K46" s="100">
        <f t="shared" si="6"/>
        <v>0.44749043825385237</v>
      </c>
      <c r="O46" s="96">
        <f>Amnt_Deposited!B41</f>
        <v>2027</v>
      </c>
      <c r="P46" s="99">
        <f>Amnt_Deposited!E41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6.4354031147200956</v>
      </c>
      <c r="D47" s="418">
        <f>Dry_Matter_Content!E34</f>
        <v>0.44</v>
      </c>
      <c r="E47" s="284">
        <f>MCF!R46</f>
        <v>0.8</v>
      </c>
      <c r="F47" s="67">
        <f t="shared" si="0"/>
        <v>0.67957856891444202</v>
      </c>
      <c r="G47" s="67">
        <f t="shared" si="1"/>
        <v>0.67957856891444202</v>
      </c>
      <c r="H47" s="67">
        <f t="shared" si="2"/>
        <v>0</v>
      </c>
      <c r="I47" s="67">
        <f t="shared" si="3"/>
        <v>4.3114331334718567</v>
      </c>
      <c r="J47" s="67">
        <f t="shared" si="4"/>
        <v>0.67300027010250241</v>
      </c>
      <c r="K47" s="100">
        <f t="shared" si="6"/>
        <v>0.44866684673500157</v>
      </c>
      <c r="O47" s="96">
        <f>Amnt_Deposited!B42</f>
        <v>2028</v>
      </c>
      <c r="P47" s="99">
        <f>Amnt_Deposited!E42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6.405186177878516</v>
      </c>
      <c r="D48" s="418">
        <f>Dry_Matter_Content!E35</f>
        <v>0.44</v>
      </c>
      <c r="E48" s="284">
        <f>MCF!R47</f>
        <v>0.8</v>
      </c>
      <c r="F48" s="67">
        <f t="shared" si="0"/>
        <v>0.67638766038397136</v>
      </c>
      <c r="G48" s="67">
        <f t="shared" si="1"/>
        <v>0.67638766038397136</v>
      </c>
      <c r="H48" s="67">
        <f t="shared" si="2"/>
        <v>0</v>
      </c>
      <c r="I48" s="67">
        <f t="shared" si="3"/>
        <v>4.3137921042020775</v>
      </c>
      <c r="J48" s="67">
        <f t="shared" si="4"/>
        <v>0.67402868965375085</v>
      </c>
      <c r="K48" s="100">
        <f t="shared" si="6"/>
        <v>0.44935245976916721</v>
      </c>
      <c r="O48" s="96">
        <f>Amnt_Deposited!B43</f>
        <v>2029</v>
      </c>
      <c r="P48" s="99">
        <f>Amnt_Deposited!E43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6.3730355040000015</v>
      </c>
      <c r="D49" s="418">
        <f>Dry_Matter_Content!E36</f>
        <v>0.44</v>
      </c>
      <c r="E49" s="284">
        <f>MCF!R48</f>
        <v>0.8</v>
      </c>
      <c r="F49" s="67">
        <f t="shared" si="0"/>
        <v>0.67299254922240026</v>
      </c>
      <c r="G49" s="67">
        <f t="shared" si="1"/>
        <v>0.67299254922240026</v>
      </c>
      <c r="H49" s="67">
        <f t="shared" si="2"/>
        <v>0</v>
      </c>
      <c r="I49" s="67">
        <f t="shared" si="3"/>
        <v>4.3123871736489736</v>
      </c>
      <c r="J49" s="67">
        <f t="shared" si="4"/>
        <v>0.67439747977550368</v>
      </c>
      <c r="K49" s="100">
        <f t="shared" si="6"/>
        <v>0.44959831985033577</v>
      </c>
      <c r="O49" s="96">
        <f>Amnt_Deposited!B44</f>
        <v>2030</v>
      </c>
      <c r="P49" s="99">
        <f>Amnt_Deposited!E44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0.8</v>
      </c>
      <c r="F50" s="67">
        <f t="shared" si="0"/>
        <v>0</v>
      </c>
      <c r="G50" s="67">
        <f t="shared" si="1"/>
        <v>0</v>
      </c>
      <c r="H50" s="67">
        <f t="shared" si="2"/>
        <v>0</v>
      </c>
      <c r="I50" s="67">
        <f t="shared" si="3"/>
        <v>3.6382093339491588</v>
      </c>
      <c r="J50" s="67">
        <f t="shared" si="4"/>
        <v>0.67417783969981482</v>
      </c>
      <c r="K50" s="100">
        <f t="shared" si="6"/>
        <v>0.44945189313320988</v>
      </c>
      <c r="O50" s="96">
        <f>Amnt_Deposited!B45</f>
        <v>2031</v>
      </c>
      <c r="P50" s="99">
        <f>Amnt_Deposited!E45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0.8</v>
      </c>
      <c r="F51" s="67">
        <f t="shared" si="0"/>
        <v>0</v>
      </c>
      <c r="G51" s="67">
        <f t="shared" si="1"/>
        <v>0</v>
      </c>
      <c r="H51" s="67">
        <f t="shared" si="2"/>
        <v>0</v>
      </c>
      <c r="I51" s="67">
        <f t="shared" si="3"/>
        <v>3.0694292104654686</v>
      </c>
      <c r="J51" s="67">
        <f t="shared" si="4"/>
        <v>0.56878012348369045</v>
      </c>
      <c r="K51" s="100">
        <f t="shared" si="6"/>
        <v>0.37918674898912696</v>
      </c>
      <c r="O51" s="96">
        <f>Amnt_Deposited!B46</f>
        <v>2032</v>
      </c>
      <c r="P51" s="99">
        <f>Amnt_Deposited!E46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0.8</v>
      </c>
      <c r="F52" s="67">
        <f t="shared" si="0"/>
        <v>0</v>
      </c>
      <c r="G52" s="67">
        <f t="shared" si="1"/>
        <v>0</v>
      </c>
      <c r="H52" s="67">
        <f t="shared" si="2"/>
        <v>0</v>
      </c>
      <c r="I52" s="67">
        <f t="shared" si="3"/>
        <v>2.5895694319029325</v>
      </c>
      <c r="J52" s="67">
        <f t="shared" si="4"/>
        <v>0.4798597785625362</v>
      </c>
      <c r="K52" s="100">
        <f t="shared" si="6"/>
        <v>0.31990651904169076</v>
      </c>
      <c r="O52" s="96">
        <f>Amnt_Deposited!B47</f>
        <v>2033</v>
      </c>
      <c r="P52" s="99">
        <f>Amnt_Deposited!E47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0.8</v>
      </c>
      <c r="F53" s="67">
        <f t="shared" si="0"/>
        <v>0</v>
      </c>
      <c r="G53" s="67">
        <f t="shared" si="1"/>
        <v>0</v>
      </c>
      <c r="H53" s="67">
        <f t="shared" si="2"/>
        <v>0</v>
      </c>
      <c r="I53" s="67">
        <f t="shared" si="3"/>
        <v>2.1847286198299893</v>
      </c>
      <c r="J53" s="67">
        <f t="shared" si="4"/>
        <v>0.40484081207294342</v>
      </c>
      <c r="K53" s="100">
        <f t="shared" si="6"/>
        <v>0.26989387471529558</v>
      </c>
      <c r="O53" s="96">
        <f>Amnt_Deposited!B48</f>
        <v>2034</v>
      </c>
      <c r="P53" s="99">
        <f>Amnt_Deposited!E48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0.8</v>
      </c>
      <c r="F54" s="67">
        <f t="shared" si="0"/>
        <v>0</v>
      </c>
      <c r="G54" s="67">
        <f t="shared" si="1"/>
        <v>0</v>
      </c>
      <c r="H54" s="67">
        <f t="shared" si="2"/>
        <v>0</v>
      </c>
      <c r="I54" s="67">
        <f t="shared" si="3"/>
        <v>1.8431786703617385</v>
      </c>
      <c r="J54" s="67">
        <f t="shared" si="4"/>
        <v>0.3415499494682509</v>
      </c>
      <c r="K54" s="100">
        <f t="shared" si="6"/>
        <v>0.22769996631216727</v>
      </c>
      <c r="O54" s="96">
        <f>Amnt_Deposited!B49</f>
        <v>2035</v>
      </c>
      <c r="P54" s="99">
        <f>Amnt_Deposited!E49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0.8</v>
      </c>
      <c r="F55" s="67">
        <f t="shared" si="0"/>
        <v>0</v>
      </c>
      <c r="G55" s="67">
        <f t="shared" si="1"/>
        <v>0</v>
      </c>
      <c r="H55" s="67">
        <f t="shared" si="2"/>
        <v>0</v>
      </c>
      <c r="I55" s="67">
        <f t="shared" si="3"/>
        <v>1.5550249948851025</v>
      </c>
      <c r="J55" s="67">
        <f t="shared" si="4"/>
        <v>0.28815367547663601</v>
      </c>
      <c r="K55" s="100">
        <f t="shared" si="6"/>
        <v>0.19210245031775733</v>
      </c>
      <c r="O55" s="96">
        <f>Amnt_Deposited!B50</f>
        <v>2036</v>
      </c>
      <c r="P55" s="99">
        <f>Amnt_Deposited!E50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0.8</v>
      </c>
      <c r="F56" s="67">
        <f t="shared" si="0"/>
        <v>0</v>
      </c>
      <c r="G56" s="67">
        <f t="shared" si="1"/>
        <v>0</v>
      </c>
      <c r="H56" s="67">
        <f t="shared" si="2"/>
        <v>0</v>
      </c>
      <c r="I56" s="67">
        <f t="shared" si="3"/>
        <v>1.3119198771125324</v>
      </c>
      <c r="J56" s="67">
        <f t="shared" si="4"/>
        <v>0.24310511777256999</v>
      </c>
      <c r="K56" s="100">
        <f t="shared" si="6"/>
        <v>0.16207007851504665</v>
      </c>
      <c r="O56" s="96">
        <f>Amnt_Deposited!B51</f>
        <v>2037</v>
      </c>
      <c r="P56" s="99">
        <f>Amnt_Deposited!E51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0.8</v>
      </c>
      <c r="F57" s="67">
        <f t="shared" si="0"/>
        <v>0</v>
      </c>
      <c r="G57" s="67">
        <f t="shared" si="1"/>
        <v>0</v>
      </c>
      <c r="H57" s="67">
        <f t="shared" si="2"/>
        <v>0</v>
      </c>
      <c r="I57" s="67">
        <f t="shared" si="3"/>
        <v>1.1068206425132949</v>
      </c>
      <c r="J57" s="67">
        <f t="shared" si="4"/>
        <v>0.20509923459923751</v>
      </c>
      <c r="K57" s="100">
        <f t="shared" si="6"/>
        <v>0.13673282306615833</v>
      </c>
      <c r="O57" s="96">
        <f>Amnt_Deposited!B52</f>
        <v>2038</v>
      </c>
      <c r="P57" s="99">
        <f>Amnt_Deposited!E52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0.8</v>
      </c>
      <c r="F58" s="67">
        <f t="shared" si="0"/>
        <v>0</v>
      </c>
      <c r="G58" s="67">
        <f t="shared" si="1"/>
        <v>0</v>
      </c>
      <c r="H58" s="67">
        <f t="shared" si="2"/>
        <v>0</v>
      </c>
      <c r="I58" s="67">
        <f t="shared" si="3"/>
        <v>0.93378563437107054</v>
      </c>
      <c r="J58" s="67">
        <f t="shared" si="4"/>
        <v>0.17303500814222439</v>
      </c>
      <c r="K58" s="100">
        <f t="shared" si="6"/>
        <v>0.11535667209481626</v>
      </c>
      <c r="O58" s="96">
        <f>Amnt_Deposited!B53</f>
        <v>2039</v>
      </c>
      <c r="P58" s="99">
        <f>Amnt_Deposited!E53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0.8</v>
      </c>
      <c r="F59" s="67">
        <f t="shared" si="0"/>
        <v>0</v>
      </c>
      <c r="G59" s="67">
        <f t="shared" si="1"/>
        <v>0</v>
      </c>
      <c r="H59" s="67">
        <f t="shared" si="2"/>
        <v>0</v>
      </c>
      <c r="I59" s="67">
        <f t="shared" si="3"/>
        <v>0.78780208596200707</v>
      </c>
      <c r="J59" s="67">
        <f t="shared" si="4"/>
        <v>0.1459835484090635</v>
      </c>
      <c r="K59" s="100">
        <f t="shared" si="6"/>
        <v>9.7322365606042321E-2</v>
      </c>
      <c r="O59" s="96">
        <f>Amnt_Deposited!B54</f>
        <v>2040</v>
      </c>
      <c r="P59" s="99">
        <f>Amnt_Deposited!E54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0.8</v>
      </c>
      <c r="F60" s="67">
        <f t="shared" si="0"/>
        <v>0</v>
      </c>
      <c r="G60" s="67">
        <f t="shared" si="1"/>
        <v>0</v>
      </c>
      <c r="H60" s="67">
        <f t="shared" si="2"/>
        <v>0</v>
      </c>
      <c r="I60" s="67">
        <f t="shared" si="3"/>
        <v>0.66464090236738516</v>
      </c>
      <c r="J60" s="67">
        <f t="shared" si="4"/>
        <v>0.12316118359462186</v>
      </c>
      <c r="K60" s="100">
        <f t="shared" si="6"/>
        <v>8.2107455729747897E-2</v>
      </c>
      <c r="O60" s="96">
        <f>Amnt_Deposited!B55</f>
        <v>2041</v>
      </c>
      <c r="P60" s="99">
        <f>Amnt_Deposited!E55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0.8</v>
      </c>
      <c r="F61" s="67">
        <f t="shared" si="0"/>
        <v>0</v>
      </c>
      <c r="G61" s="67">
        <f t="shared" si="1"/>
        <v>0</v>
      </c>
      <c r="H61" s="67">
        <f t="shared" si="2"/>
        <v>0</v>
      </c>
      <c r="I61" s="67">
        <f t="shared" si="3"/>
        <v>0.56073414499823493</v>
      </c>
      <c r="J61" s="67">
        <f t="shared" si="4"/>
        <v>0.10390675736915019</v>
      </c>
      <c r="K61" s="100">
        <f t="shared" si="6"/>
        <v>6.9271171579433452E-2</v>
      </c>
      <c r="O61" s="96">
        <f>Amnt_Deposited!B56</f>
        <v>2042</v>
      </c>
      <c r="P61" s="99">
        <f>Amnt_Deposited!E56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0.8</v>
      </c>
      <c r="F62" s="67">
        <f t="shared" si="0"/>
        <v>0</v>
      </c>
      <c r="G62" s="67">
        <f t="shared" si="1"/>
        <v>0</v>
      </c>
      <c r="H62" s="67">
        <f t="shared" si="2"/>
        <v>0</v>
      </c>
      <c r="I62" s="67">
        <f t="shared" si="3"/>
        <v>0.47307166959926589</v>
      </c>
      <c r="J62" s="67">
        <f t="shared" si="4"/>
        <v>8.7662475398969028E-2</v>
      </c>
      <c r="K62" s="100">
        <f t="shared" si="6"/>
        <v>5.8441650265979347E-2</v>
      </c>
      <c r="O62" s="96">
        <f>Amnt_Deposited!B57</f>
        <v>2043</v>
      </c>
      <c r="P62" s="99">
        <f>Amnt_Deposited!E57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0.8</v>
      </c>
      <c r="F63" s="67">
        <f t="shared" si="0"/>
        <v>0</v>
      </c>
      <c r="G63" s="67">
        <f t="shared" si="1"/>
        <v>0</v>
      </c>
      <c r="H63" s="67">
        <f t="shared" si="2"/>
        <v>0</v>
      </c>
      <c r="I63" s="67">
        <f t="shared" si="3"/>
        <v>0.39911392336940971</v>
      </c>
      <c r="J63" s="67">
        <f t="shared" si="4"/>
        <v>7.3957746229856208E-2</v>
      </c>
      <c r="K63" s="100">
        <f t="shared" si="6"/>
        <v>4.930516415323747E-2</v>
      </c>
      <c r="O63" s="96">
        <f>Amnt_Deposited!B58</f>
        <v>2044</v>
      </c>
      <c r="P63" s="99">
        <f>Amnt_Deposited!E58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0.8</v>
      </c>
      <c r="F64" s="67">
        <f t="shared" si="0"/>
        <v>0</v>
      </c>
      <c r="G64" s="67">
        <f t="shared" si="1"/>
        <v>0</v>
      </c>
      <c r="H64" s="67">
        <f t="shared" si="2"/>
        <v>0</v>
      </c>
      <c r="I64" s="67">
        <f t="shared" si="3"/>
        <v>0.33671837496051615</v>
      </c>
      <c r="J64" s="67">
        <f t="shared" si="4"/>
        <v>6.2395548408893525E-2</v>
      </c>
      <c r="K64" s="100">
        <f t="shared" si="6"/>
        <v>4.1597032272595681E-2</v>
      </c>
      <c r="O64" s="96">
        <f>Amnt_Deposited!B59</f>
        <v>2045</v>
      </c>
      <c r="P64" s="99">
        <f>Amnt_Deposited!E59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0.8</v>
      </c>
      <c r="F65" s="67">
        <f t="shared" si="0"/>
        <v>0</v>
      </c>
      <c r="G65" s="67">
        <f t="shared" si="1"/>
        <v>0</v>
      </c>
      <c r="H65" s="67">
        <f t="shared" si="2"/>
        <v>0</v>
      </c>
      <c r="I65" s="67">
        <f t="shared" si="3"/>
        <v>0.28407744605569624</v>
      </c>
      <c r="J65" s="67">
        <f t="shared" si="4"/>
        <v>5.2640928904819931E-2</v>
      </c>
      <c r="K65" s="100">
        <f t="shared" si="6"/>
        <v>3.5093952603213283E-2</v>
      </c>
      <c r="O65" s="96">
        <f>Amnt_Deposited!B60</f>
        <v>2046</v>
      </c>
      <c r="P65" s="99">
        <f>Amnt_Deposited!E60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0.8</v>
      </c>
      <c r="F66" s="67">
        <f t="shared" si="0"/>
        <v>0</v>
      </c>
      <c r="G66" s="67">
        <f t="shared" si="1"/>
        <v>0</v>
      </c>
      <c r="H66" s="67">
        <f t="shared" si="2"/>
        <v>0</v>
      </c>
      <c r="I66" s="67">
        <f t="shared" si="3"/>
        <v>0.23966614642574804</v>
      </c>
      <c r="J66" s="67">
        <f t="shared" si="4"/>
        <v>4.4411299629948185E-2</v>
      </c>
      <c r="K66" s="100">
        <f t="shared" si="6"/>
        <v>2.9607533086632123E-2</v>
      </c>
      <c r="O66" s="96">
        <f>Amnt_Deposited!B61</f>
        <v>2047</v>
      </c>
      <c r="P66" s="99">
        <f>Amnt_Deposited!E61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0.8</v>
      </c>
      <c r="F67" s="67">
        <f t="shared" si="0"/>
        <v>0</v>
      </c>
      <c r="G67" s="67">
        <f t="shared" si="1"/>
        <v>0</v>
      </c>
      <c r="H67" s="67">
        <f t="shared" si="2"/>
        <v>0</v>
      </c>
      <c r="I67" s="67">
        <f t="shared" si="3"/>
        <v>0.20219789546864075</v>
      </c>
      <c r="J67" s="67">
        <f t="shared" si="4"/>
        <v>3.7468250957107277E-2</v>
      </c>
      <c r="K67" s="100">
        <f t="shared" si="6"/>
        <v>2.4978833971404851E-2</v>
      </c>
      <c r="O67" s="96">
        <f>Amnt_Deposited!B62</f>
        <v>2048</v>
      </c>
      <c r="P67" s="99">
        <f>Amnt_Deposited!E62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0.8</v>
      </c>
      <c r="F68" s="67">
        <f t="shared" si="0"/>
        <v>0</v>
      </c>
      <c r="G68" s="67">
        <f t="shared" si="1"/>
        <v>0</v>
      </c>
      <c r="H68" s="67">
        <f t="shared" si="2"/>
        <v>0</v>
      </c>
      <c r="I68" s="67">
        <f t="shared" si="3"/>
        <v>0.17058725039672556</v>
      </c>
      <c r="J68" s="67">
        <f t="shared" si="4"/>
        <v>3.1610645071915189E-2</v>
      </c>
      <c r="K68" s="100">
        <f t="shared" si="6"/>
        <v>2.107376338127679E-2</v>
      </c>
      <c r="O68" s="96">
        <f>Amnt_Deposited!B63</f>
        <v>2049</v>
      </c>
      <c r="P68" s="99">
        <f>Amnt_Deposited!E63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0.8</v>
      </c>
      <c r="F69" s="67">
        <f t="shared" si="0"/>
        <v>0</v>
      </c>
      <c r="G69" s="67">
        <f t="shared" si="1"/>
        <v>0</v>
      </c>
      <c r="H69" s="67">
        <f t="shared" si="2"/>
        <v>0</v>
      </c>
      <c r="I69" s="67">
        <f t="shared" si="3"/>
        <v>0.14391846131963484</v>
      </c>
      <c r="J69" s="67">
        <f t="shared" si="4"/>
        <v>2.6668789077090707E-2</v>
      </c>
      <c r="K69" s="100">
        <f t="shared" si="6"/>
        <v>1.7779192718060471E-2</v>
      </c>
      <c r="O69" s="96">
        <f>Amnt_Deposited!B64</f>
        <v>2050</v>
      </c>
      <c r="P69" s="99">
        <f>Amnt_Deposited!E64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0.8</v>
      </c>
      <c r="F70" s="67">
        <f t="shared" si="0"/>
        <v>0</v>
      </c>
      <c r="G70" s="67">
        <f t="shared" si="1"/>
        <v>0</v>
      </c>
      <c r="H70" s="67">
        <f t="shared" si="2"/>
        <v>0</v>
      </c>
      <c r="I70" s="67">
        <f t="shared" si="3"/>
        <v>0.12141894227406347</v>
      </c>
      <c r="J70" s="67">
        <f t="shared" si="4"/>
        <v>2.2499519045571372E-2</v>
      </c>
      <c r="K70" s="100">
        <f t="shared" si="6"/>
        <v>1.4999679363714248E-2</v>
      </c>
      <c r="O70" s="96">
        <f>Amnt_Deposited!B65</f>
        <v>2051</v>
      </c>
      <c r="P70" s="99">
        <f>Amnt_Deposited!E65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0.8</v>
      </c>
      <c r="F71" s="67">
        <f t="shared" si="0"/>
        <v>0</v>
      </c>
      <c r="G71" s="67">
        <f t="shared" si="1"/>
        <v>0</v>
      </c>
      <c r="H71" s="67">
        <f t="shared" si="2"/>
        <v>0</v>
      </c>
      <c r="I71" s="67">
        <f t="shared" si="3"/>
        <v>0.10243688966497466</v>
      </c>
      <c r="J71" s="67">
        <f t="shared" si="4"/>
        <v>1.8982052609088813E-2</v>
      </c>
      <c r="K71" s="100">
        <f t="shared" si="6"/>
        <v>1.2654701739392541E-2</v>
      </c>
      <c r="O71" s="96">
        <f>Amnt_Deposited!B66</f>
        <v>2052</v>
      </c>
      <c r="P71" s="99">
        <f>Amnt_Deposited!E66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0.8</v>
      </c>
      <c r="F72" s="67">
        <f t="shared" si="0"/>
        <v>0</v>
      </c>
      <c r="G72" s="67">
        <f t="shared" si="1"/>
        <v>0</v>
      </c>
      <c r="H72" s="67">
        <f t="shared" si="2"/>
        <v>0</v>
      </c>
      <c r="I72" s="67">
        <f t="shared" si="3"/>
        <v>8.6422399731904839E-2</v>
      </c>
      <c r="J72" s="67">
        <f t="shared" si="4"/>
        <v>1.6014489933069819E-2</v>
      </c>
      <c r="K72" s="100">
        <f t="shared" si="6"/>
        <v>1.0676326622046546E-2</v>
      </c>
      <c r="O72" s="96">
        <f>Amnt_Deposited!B67</f>
        <v>2053</v>
      </c>
      <c r="P72" s="99">
        <f>Amnt_Deposited!E67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0.8</v>
      </c>
      <c r="F73" s="67">
        <f t="shared" si="0"/>
        <v>0</v>
      </c>
      <c r="G73" s="67">
        <f t="shared" si="1"/>
        <v>0</v>
      </c>
      <c r="H73" s="67">
        <f t="shared" si="2"/>
        <v>0</v>
      </c>
      <c r="I73" s="67">
        <f t="shared" si="3"/>
        <v>7.291153801963686E-2</v>
      </c>
      <c r="J73" s="67">
        <f t="shared" si="4"/>
        <v>1.3510861712267983E-2</v>
      </c>
      <c r="K73" s="100">
        <f t="shared" si="6"/>
        <v>9.0072411415119888E-3</v>
      </c>
      <c r="O73" s="96">
        <f>Amnt_Deposited!B68</f>
        <v>2054</v>
      </c>
      <c r="P73" s="99">
        <f>Amnt_Deposited!E68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0.8</v>
      </c>
      <c r="F74" s="67">
        <f t="shared" si="0"/>
        <v>0</v>
      </c>
      <c r="G74" s="67">
        <f t="shared" si="1"/>
        <v>0</v>
      </c>
      <c r="H74" s="67">
        <f t="shared" si="2"/>
        <v>0</v>
      </c>
      <c r="I74" s="67">
        <f t="shared" si="3"/>
        <v>6.1512899351097189E-2</v>
      </c>
      <c r="J74" s="67">
        <f t="shared" si="4"/>
        <v>1.1398638668539671E-2</v>
      </c>
      <c r="K74" s="100">
        <f t="shared" si="6"/>
        <v>7.5990924456931135E-3</v>
      </c>
      <c r="O74" s="96">
        <f>Amnt_Deposited!B69</f>
        <v>2055</v>
      </c>
      <c r="P74" s="99">
        <f>Amnt_Deposited!E69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0.8</v>
      </c>
      <c r="F75" s="67">
        <f t="shared" si="0"/>
        <v>0</v>
      </c>
      <c r="G75" s="67">
        <f t="shared" si="1"/>
        <v>0</v>
      </c>
      <c r="H75" s="67">
        <f t="shared" si="2"/>
        <v>0</v>
      </c>
      <c r="I75" s="67">
        <f t="shared" si="3"/>
        <v>5.1896268949355222E-2</v>
      </c>
      <c r="J75" s="67">
        <f t="shared" si="4"/>
        <v>9.6166304017419688E-3</v>
      </c>
      <c r="K75" s="100">
        <f t="shared" si="6"/>
        <v>6.4110869344946456E-3</v>
      </c>
      <c r="O75" s="96">
        <f>Amnt_Deposited!B70</f>
        <v>2056</v>
      </c>
      <c r="P75" s="99">
        <f>Amnt_Deposited!E70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0.8</v>
      </c>
      <c r="F76" s="67">
        <f t="shared" si="0"/>
        <v>0</v>
      </c>
      <c r="G76" s="67">
        <f t="shared" si="1"/>
        <v>0</v>
      </c>
      <c r="H76" s="67">
        <f t="shared" si="2"/>
        <v>0</v>
      </c>
      <c r="I76" s="67">
        <f t="shared" si="3"/>
        <v>4.3783056225194378E-2</v>
      </c>
      <c r="J76" s="67">
        <f t="shared" si="4"/>
        <v>8.1132127241608457E-3</v>
      </c>
      <c r="K76" s="100">
        <f t="shared" si="6"/>
        <v>5.4088084827738966E-3</v>
      </c>
      <c r="O76" s="96">
        <f>Amnt_Deposited!B71</f>
        <v>2057</v>
      </c>
      <c r="P76" s="99">
        <f>Amnt_Deposited!E71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0.8</v>
      </c>
      <c r="F77" s="67">
        <f t="shared" si="0"/>
        <v>0</v>
      </c>
      <c r="G77" s="67">
        <f t="shared" si="1"/>
        <v>0</v>
      </c>
      <c r="H77" s="67">
        <f t="shared" si="2"/>
        <v>0</v>
      </c>
      <c r="I77" s="67">
        <f t="shared" si="3"/>
        <v>3.6938224100257773E-2</v>
      </c>
      <c r="J77" s="67">
        <f t="shared" si="4"/>
        <v>6.8448321249366074E-3</v>
      </c>
      <c r="K77" s="100">
        <f t="shared" si="6"/>
        <v>4.5632214166244044E-3</v>
      </c>
      <c r="O77" s="96">
        <f>Amnt_Deposited!B72</f>
        <v>2058</v>
      </c>
      <c r="P77" s="99">
        <f>Amnt_Deposited!E72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0.8</v>
      </c>
      <c r="F78" s="67">
        <f t="shared" si="0"/>
        <v>0</v>
      </c>
      <c r="G78" s="67">
        <f t="shared" si="1"/>
        <v>0</v>
      </c>
      <c r="H78" s="67">
        <f t="shared" si="2"/>
        <v>0</v>
      </c>
      <c r="I78" s="67">
        <f t="shared" si="3"/>
        <v>3.1163480060940094E-2</v>
      </c>
      <c r="J78" s="67">
        <f t="shared" si="4"/>
        <v>5.7747440393176785E-3</v>
      </c>
      <c r="K78" s="100">
        <f t="shared" si="6"/>
        <v>3.8498293595451189E-3</v>
      </c>
      <c r="O78" s="96">
        <f>Amnt_Deposited!B73</f>
        <v>2059</v>
      </c>
      <c r="P78" s="99">
        <f>Amnt_Deposited!E73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0.8</v>
      </c>
      <c r="F79" s="67">
        <f t="shared" si="0"/>
        <v>0</v>
      </c>
      <c r="G79" s="67">
        <f t="shared" si="1"/>
        <v>0</v>
      </c>
      <c r="H79" s="67">
        <f t="shared" si="2"/>
        <v>0</v>
      </c>
      <c r="I79" s="67">
        <f t="shared" si="3"/>
        <v>2.6291531690118084E-2</v>
      </c>
      <c r="J79" s="67">
        <f t="shared" si="4"/>
        <v>4.8719483708220095E-3</v>
      </c>
      <c r="K79" s="100">
        <f t="shared" si="6"/>
        <v>3.2479655805480062E-3</v>
      </c>
      <c r="O79" s="96">
        <f>Amnt_Deposited!B74</f>
        <v>2060</v>
      </c>
      <c r="P79" s="99">
        <f>Amnt_Deposited!E74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0.8</v>
      </c>
      <c r="F80" s="67">
        <f t="shared" si="0"/>
        <v>0</v>
      </c>
      <c r="G80" s="67">
        <f t="shared" si="1"/>
        <v>0</v>
      </c>
      <c r="H80" s="67">
        <f t="shared" si="2"/>
        <v>0</v>
      </c>
      <c r="I80" s="67">
        <f t="shared" si="3"/>
        <v>2.2181240261381484E-2</v>
      </c>
      <c r="J80" s="67">
        <f t="shared" si="4"/>
        <v>4.1102914287366003E-3</v>
      </c>
      <c r="K80" s="100">
        <f t="shared" si="6"/>
        <v>2.7401942858244002E-3</v>
      </c>
      <c r="O80" s="96">
        <f>Amnt_Deposited!B75</f>
        <v>2061</v>
      </c>
      <c r="P80" s="99">
        <f>Amnt_Deposited!E75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0.8</v>
      </c>
      <c r="F81" s="67">
        <f t="shared" si="0"/>
        <v>0</v>
      </c>
      <c r="G81" s="67">
        <f t="shared" si="1"/>
        <v>0</v>
      </c>
      <c r="H81" s="67">
        <f t="shared" si="2"/>
        <v>0</v>
      </c>
      <c r="I81" s="67">
        <f t="shared" si="3"/>
        <v>1.8713531996998732E-2</v>
      </c>
      <c r="J81" s="67">
        <f t="shared" si="4"/>
        <v>3.4677082643827521E-3</v>
      </c>
      <c r="K81" s="100">
        <f t="shared" si="6"/>
        <v>2.3118055095885013E-3</v>
      </c>
      <c r="O81" s="96">
        <f>Amnt_Deposited!B76</f>
        <v>2062</v>
      </c>
      <c r="P81" s="99">
        <f>Amnt_Deposited!E76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0.8</v>
      </c>
      <c r="F82" s="67">
        <f t="shared" si="0"/>
        <v>0</v>
      </c>
      <c r="G82" s="67">
        <f t="shared" si="1"/>
        <v>0</v>
      </c>
      <c r="H82" s="67">
        <f t="shared" si="2"/>
        <v>0</v>
      </c>
      <c r="I82" s="67">
        <f t="shared" si="3"/>
        <v>1.5787948540118495E-2</v>
      </c>
      <c r="J82" s="67">
        <f t="shared" si="4"/>
        <v>2.9255834568802388E-3</v>
      </c>
      <c r="K82" s="100">
        <f t="shared" si="6"/>
        <v>1.9503889712534925E-3</v>
      </c>
      <c r="O82" s="96">
        <f>Amnt_Deposited!B77</f>
        <v>2063</v>
      </c>
      <c r="P82" s="99">
        <f>Amnt_Deposited!E77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0.8</v>
      </c>
      <c r="F83" s="67">
        <f t="shared" ref="F83:F99" si="12">C83*D83*$K$6*DOCF*E83</f>
        <v>0</v>
      </c>
      <c r="G83" s="67">
        <f t="shared" ref="G83:G99" si="13">F83*$K$12</f>
        <v>0</v>
      </c>
      <c r="H83" s="67">
        <f t="shared" ref="H83:H99" si="14">F83*(1-$K$12)</f>
        <v>0</v>
      </c>
      <c r="I83" s="67">
        <f t="shared" ref="I83:I99" si="15">G83+I82*$K$10</f>
        <v>1.3319736709532213E-2</v>
      </c>
      <c r="J83" s="67">
        <f t="shared" ref="J83:J99" si="16">I82*(1-$K$10)+H83</f>
        <v>2.4682118305862808E-3</v>
      </c>
      <c r="K83" s="100">
        <f t="shared" si="6"/>
        <v>1.6454745537241872E-3</v>
      </c>
      <c r="O83" s="96">
        <f>Amnt_Deposited!B78</f>
        <v>2064</v>
      </c>
      <c r="P83" s="99">
        <f>Amnt_Deposited!E78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0.8</v>
      </c>
      <c r="F84" s="67">
        <f t="shared" si="12"/>
        <v>0</v>
      </c>
      <c r="G84" s="67">
        <f t="shared" si="13"/>
        <v>0</v>
      </c>
      <c r="H84" s="67">
        <f t="shared" si="14"/>
        <v>0</v>
      </c>
      <c r="I84" s="67">
        <f t="shared" si="15"/>
        <v>1.1237393228159614E-2</v>
      </c>
      <c r="J84" s="67">
        <f t="shared" si="16"/>
        <v>2.0823434813725993E-3</v>
      </c>
      <c r="K84" s="100">
        <f t="shared" si="6"/>
        <v>1.3882289875817328E-3</v>
      </c>
      <c r="O84" s="96">
        <f>Amnt_Deposited!B79</f>
        <v>2065</v>
      </c>
      <c r="P84" s="99">
        <f>Amnt_Deposited!E79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0.8</v>
      </c>
      <c r="F85" s="67">
        <f t="shared" si="12"/>
        <v>0</v>
      </c>
      <c r="G85" s="67">
        <f t="shared" si="13"/>
        <v>0</v>
      </c>
      <c r="H85" s="67">
        <f t="shared" si="14"/>
        <v>0</v>
      </c>
      <c r="I85" s="67">
        <f t="shared" si="15"/>
        <v>9.4805932968567257E-3</v>
      </c>
      <c r="J85" s="67">
        <f t="shared" si="16"/>
        <v>1.7567999313028891E-3</v>
      </c>
      <c r="K85" s="100">
        <f t="shared" ref="K85:K99" si="18">J85*CH4_fraction*conv</f>
        <v>1.171199954201926E-3</v>
      </c>
      <c r="O85" s="96">
        <f>Amnt_Deposited!B80</f>
        <v>2066</v>
      </c>
      <c r="P85" s="99">
        <f>Amnt_Deposited!E80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0.8</v>
      </c>
      <c r="F86" s="67">
        <f t="shared" si="12"/>
        <v>0</v>
      </c>
      <c r="G86" s="67">
        <f t="shared" si="13"/>
        <v>0</v>
      </c>
      <c r="H86" s="67">
        <f t="shared" si="14"/>
        <v>0</v>
      </c>
      <c r="I86" s="67">
        <f t="shared" si="15"/>
        <v>7.9984430050175342E-3</v>
      </c>
      <c r="J86" s="67">
        <f t="shared" si="16"/>
        <v>1.4821502918391915E-3</v>
      </c>
      <c r="K86" s="100">
        <f t="shared" si="18"/>
        <v>9.8810019455946099E-4</v>
      </c>
      <c r="O86" s="96">
        <f>Amnt_Deposited!B81</f>
        <v>2067</v>
      </c>
      <c r="P86" s="99">
        <f>Amnt_Deposited!E81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0.8</v>
      </c>
      <c r="F87" s="67">
        <f t="shared" si="12"/>
        <v>0</v>
      </c>
      <c r="G87" s="67">
        <f t="shared" si="13"/>
        <v>0</v>
      </c>
      <c r="H87" s="67">
        <f t="shared" si="14"/>
        <v>0</v>
      </c>
      <c r="I87" s="67">
        <f t="shared" si="15"/>
        <v>6.7480049508847461E-3</v>
      </c>
      <c r="J87" s="67">
        <f t="shared" si="16"/>
        <v>1.2504380541327881E-3</v>
      </c>
      <c r="K87" s="100">
        <f t="shared" si="18"/>
        <v>8.3362536942185872E-4</v>
      </c>
      <c r="O87" s="96">
        <f>Amnt_Deposited!B82</f>
        <v>2068</v>
      </c>
      <c r="P87" s="99">
        <f>Amnt_Deposited!E82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0.8</v>
      </c>
      <c r="F88" s="67">
        <f t="shared" si="12"/>
        <v>0</v>
      </c>
      <c r="G88" s="67">
        <f t="shared" si="13"/>
        <v>0</v>
      </c>
      <c r="H88" s="67">
        <f t="shared" si="14"/>
        <v>0</v>
      </c>
      <c r="I88" s="67">
        <f t="shared" si="15"/>
        <v>5.6930543592796689E-3</v>
      </c>
      <c r="J88" s="67">
        <f t="shared" si="16"/>
        <v>1.0549505916050775E-3</v>
      </c>
      <c r="K88" s="100">
        <f t="shared" si="18"/>
        <v>7.0330039440338497E-4</v>
      </c>
      <c r="O88" s="96">
        <f>Amnt_Deposited!B83</f>
        <v>2069</v>
      </c>
      <c r="P88" s="99">
        <f>Amnt_Deposited!E83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0.8</v>
      </c>
      <c r="F89" s="67">
        <f t="shared" si="12"/>
        <v>0</v>
      </c>
      <c r="G89" s="67">
        <f t="shared" si="13"/>
        <v>0</v>
      </c>
      <c r="H89" s="67">
        <f t="shared" si="14"/>
        <v>0</v>
      </c>
      <c r="I89" s="67">
        <f t="shared" si="15"/>
        <v>4.8030296618949246E-3</v>
      </c>
      <c r="J89" s="67">
        <f t="shared" si="16"/>
        <v>8.9002469738474425E-4</v>
      </c>
      <c r="K89" s="100">
        <f t="shared" si="18"/>
        <v>5.9334979825649613E-4</v>
      </c>
      <c r="O89" s="96">
        <f>Amnt_Deposited!B84</f>
        <v>2070</v>
      </c>
      <c r="P89" s="99">
        <f>Amnt_Deposited!E84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0.8</v>
      </c>
      <c r="F90" s="67">
        <f t="shared" si="12"/>
        <v>0</v>
      </c>
      <c r="G90" s="67">
        <f t="shared" si="13"/>
        <v>0</v>
      </c>
      <c r="H90" s="67">
        <f t="shared" si="14"/>
        <v>0</v>
      </c>
      <c r="I90" s="67">
        <f t="shared" si="15"/>
        <v>4.0521471388095722E-3</v>
      </c>
      <c r="J90" s="67">
        <f t="shared" si="16"/>
        <v>7.5088252308535219E-4</v>
      </c>
      <c r="K90" s="100">
        <f t="shared" si="18"/>
        <v>5.0058834872356809E-4</v>
      </c>
      <c r="O90" s="96">
        <f>Amnt_Deposited!B85</f>
        <v>2071</v>
      </c>
      <c r="P90" s="99">
        <f>Amnt_Deposited!E85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0.8</v>
      </c>
      <c r="F91" s="67">
        <f t="shared" si="12"/>
        <v>0</v>
      </c>
      <c r="G91" s="67">
        <f t="shared" si="13"/>
        <v>0</v>
      </c>
      <c r="H91" s="67">
        <f t="shared" si="14"/>
        <v>0</v>
      </c>
      <c r="I91" s="67">
        <f t="shared" si="15"/>
        <v>3.4186539726853388E-3</v>
      </c>
      <c r="J91" s="67">
        <f t="shared" si="16"/>
        <v>6.3349316612423346E-4</v>
      </c>
      <c r="K91" s="100">
        <f t="shared" si="18"/>
        <v>4.2232877741615562E-4</v>
      </c>
      <c r="O91" s="96">
        <f>Amnt_Deposited!B86</f>
        <v>2072</v>
      </c>
      <c r="P91" s="99">
        <f>Amnt_Deposited!E86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0.8</v>
      </c>
      <c r="F92" s="67">
        <f t="shared" si="12"/>
        <v>0</v>
      </c>
      <c r="G92" s="67">
        <f t="shared" si="13"/>
        <v>0</v>
      </c>
      <c r="H92" s="67">
        <f t="shared" si="14"/>
        <v>0</v>
      </c>
      <c r="I92" s="67">
        <f t="shared" si="15"/>
        <v>2.8841980768720748E-3</v>
      </c>
      <c r="J92" s="67">
        <f t="shared" si="16"/>
        <v>5.3445589581326393E-4</v>
      </c>
      <c r="K92" s="100">
        <f t="shared" si="18"/>
        <v>3.5630393054217595E-4</v>
      </c>
      <c r="O92" s="96">
        <f>Amnt_Deposited!B87</f>
        <v>2073</v>
      </c>
      <c r="P92" s="99">
        <f>Amnt_Deposited!E87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0.8</v>
      </c>
      <c r="F93" s="67">
        <f t="shared" si="12"/>
        <v>0</v>
      </c>
      <c r="G93" s="67">
        <f t="shared" si="13"/>
        <v>0</v>
      </c>
      <c r="H93" s="67">
        <f t="shared" si="14"/>
        <v>0</v>
      </c>
      <c r="I93" s="67">
        <f t="shared" si="15"/>
        <v>2.4332964415519215E-3</v>
      </c>
      <c r="J93" s="67">
        <f t="shared" si="16"/>
        <v>4.5090163532015323E-4</v>
      </c>
      <c r="K93" s="100">
        <f t="shared" si="18"/>
        <v>3.0060109021343547E-4</v>
      </c>
      <c r="O93" s="96">
        <f>Amnt_Deposited!B88</f>
        <v>2074</v>
      </c>
      <c r="P93" s="99">
        <f>Amnt_Deposited!E88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0.8</v>
      </c>
      <c r="F94" s="67">
        <f t="shared" si="12"/>
        <v>0</v>
      </c>
      <c r="G94" s="67">
        <f t="shared" si="13"/>
        <v>0</v>
      </c>
      <c r="H94" s="67">
        <f t="shared" si="14"/>
        <v>0</v>
      </c>
      <c r="I94" s="67">
        <f t="shared" si="15"/>
        <v>2.052886596086535E-3</v>
      </c>
      <c r="J94" s="67">
        <f t="shared" si="16"/>
        <v>3.8040984546538657E-4</v>
      </c>
      <c r="K94" s="100">
        <f t="shared" si="18"/>
        <v>2.5360656364359103E-4</v>
      </c>
      <c r="O94" s="96">
        <f>Amnt_Deposited!B89</f>
        <v>2075</v>
      </c>
      <c r="P94" s="99">
        <f>Amnt_Deposited!E89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0.8</v>
      </c>
      <c r="F95" s="67">
        <f t="shared" si="12"/>
        <v>0</v>
      </c>
      <c r="G95" s="67">
        <f t="shared" si="13"/>
        <v>0</v>
      </c>
      <c r="H95" s="67">
        <f t="shared" si="14"/>
        <v>0</v>
      </c>
      <c r="I95" s="67">
        <f t="shared" si="15"/>
        <v>1.7319481935805211E-3</v>
      </c>
      <c r="J95" s="67">
        <f t="shared" si="16"/>
        <v>3.2093840250601403E-4</v>
      </c>
      <c r="K95" s="100">
        <f t="shared" si="18"/>
        <v>2.1395893500400934E-4</v>
      </c>
      <c r="O95" s="96">
        <f>Amnt_Deposited!B90</f>
        <v>2076</v>
      </c>
      <c r="P95" s="99">
        <f>Amnt_Deposited!E90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0.8</v>
      </c>
      <c r="F96" s="67">
        <f t="shared" si="12"/>
        <v>0</v>
      </c>
      <c r="G96" s="67">
        <f t="shared" si="13"/>
        <v>0</v>
      </c>
      <c r="H96" s="67">
        <f t="shared" si="14"/>
        <v>0</v>
      </c>
      <c r="I96" s="67">
        <f t="shared" si="15"/>
        <v>1.4611837550915483E-3</v>
      </c>
      <c r="J96" s="67">
        <f t="shared" si="16"/>
        <v>2.7076443848897272E-4</v>
      </c>
      <c r="K96" s="100">
        <f t="shared" si="18"/>
        <v>1.8050962565931513E-4</v>
      </c>
      <c r="O96" s="96">
        <f>Amnt_Deposited!B91</f>
        <v>2077</v>
      </c>
      <c r="P96" s="99">
        <f>Amnt_Deposited!E91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0.8</v>
      </c>
      <c r="F97" s="67">
        <f t="shared" si="12"/>
        <v>0</v>
      </c>
      <c r="G97" s="67">
        <f t="shared" si="13"/>
        <v>0</v>
      </c>
      <c r="H97" s="67">
        <f t="shared" si="14"/>
        <v>0</v>
      </c>
      <c r="I97" s="67">
        <f t="shared" si="15"/>
        <v>1.2327493247529264E-3</v>
      </c>
      <c r="J97" s="67">
        <f t="shared" si="16"/>
        <v>2.2843443033862196E-4</v>
      </c>
      <c r="K97" s="100">
        <f t="shared" si="18"/>
        <v>1.5228962022574796E-4</v>
      </c>
      <c r="O97" s="96">
        <f>Amnt_Deposited!B92</f>
        <v>2078</v>
      </c>
      <c r="P97" s="99">
        <f>Amnt_Deposited!E92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0.8</v>
      </c>
      <c r="F98" s="67">
        <f t="shared" si="12"/>
        <v>0</v>
      </c>
      <c r="G98" s="67">
        <f t="shared" si="13"/>
        <v>0</v>
      </c>
      <c r="H98" s="67">
        <f t="shared" si="14"/>
        <v>0</v>
      </c>
      <c r="I98" s="67">
        <f t="shared" si="15"/>
        <v>1.0400272329769934E-3</v>
      </c>
      <c r="J98" s="67">
        <f t="shared" si="16"/>
        <v>1.927220917759329E-4</v>
      </c>
      <c r="K98" s="100">
        <f t="shared" si="18"/>
        <v>1.2848139451728858E-4</v>
      </c>
      <c r="O98" s="96">
        <f>Amnt_Deposited!B93</f>
        <v>2079</v>
      </c>
      <c r="P98" s="99">
        <f>Amnt_Deposited!E93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0.8</v>
      </c>
      <c r="F99" s="68">
        <f t="shared" si="12"/>
        <v>0</v>
      </c>
      <c r="G99" s="68">
        <f t="shared" si="13"/>
        <v>0</v>
      </c>
      <c r="H99" s="68">
        <f t="shared" si="14"/>
        <v>0</v>
      </c>
      <c r="I99" s="68">
        <f t="shared" si="15"/>
        <v>8.7743438476477957E-4</v>
      </c>
      <c r="J99" s="68">
        <f t="shared" si="16"/>
        <v>1.6259284821221382E-4</v>
      </c>
      <c r="K99" s="102">
        <f t="shared" si="18"/>
        <v>1.0839523214147588E-4</v>
      </c>
      <c r="O99" s="97">
        <f>Amnt_Deposited!B94</f>
        <v>2080</v>
      </c>
      <c r="P99" s="99">
        <f>Amnt_Deposited!E94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0.8</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0.8</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0.8</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0.8</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0.8</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0.8</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0.8</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0.8</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0.8</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0.8</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0.8</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0.8</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0.8</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0.8</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0.8</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0.8</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0.8</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0.8</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0.8</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0.8</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0.8</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0.8</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0.8</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0.8</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0.8</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0.8</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0.8</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0.8</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0.8</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0.8</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0.8</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0.8</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0.8</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0.8</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0.8</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0.8</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0.8</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0.8</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0.8</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0.8</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0.8</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0.8</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0.8</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0.8</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0.8</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0.8</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0.8</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0.8</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0.8</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0.8</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0.8</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0.8</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0.8</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0.8</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0.8</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0.8</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0.8</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0.8</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0.8</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0.8</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0.8</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0.8</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0.8</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0.8</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0.8</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0.8</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0.8</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0.8</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0.8</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0.8</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0.8</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0.8</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0.8</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0.8</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0.8</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0.8</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0.8</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0.8</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0.8</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0.8</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0.8</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0.8</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0.8</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0.8</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0.8</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0.8</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0.8</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0.8</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0.8</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0.8</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0.8</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0.8</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0.8</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0.8</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0.8</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0.8</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0.8</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0.8</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0.8</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0.8</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3.1824102740760001</v>
      </c>
      <c r="Q19" s="283">
        <f>MCF!R18</f>
        <v>0.8</v>
      </c>
      <c r="R19" s="130">
        <f t="shared" ref="R19:R82" si="5">P19*$W$6*DOCF*Q19</f>
        <v>0.54737456714107202</v>
      </c>
      <c r="S19" s="65">
        <f>R19*$W$12</f>
        <v>0.54737456714107202</v>
      </c>
      <c r="T19" s="65">
        <f>R19*(1-$W$12)</f>
        <v>0</v>
      </c>
      <c r="U19" s="65">
        <f>S19+U18*$W$10</f>
        <v>0.54737456714107202</v>
      </c>
      <c r="V19" s="65">
        <f>U18*(1-$W$10)+T19</f>
        <v>0</v>
      </c>
      <c r="W19" s="66">
        <f>V19*CH4_fraction*conv</f>
        <v>0</v>
      </c>
    </row>
    <row r="20" spans="2:23">
      <c r="B20" s="96">
        <f>Amnt_Deposited!B15</f>
        <v>2001</v>
      </c>
      <c r="C20" s="99">
        <f>Amnt_Deposited!F15</f>
        <v>0</v>
      </c>
      <c r="D20" s="418">
        <f>Dry_Matter_Content!G7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3.2461291494720004</v>
      </c>
      <c r="Q20" s="284">
        <f>MCF!R19</f>
        <v>0.8</v>
      </c>
      <c r="R20" s="67">
        <f t="shared" si="5"/>
        <v>0.55833421370918401</v>
      </c>
      <c r="S20" s="67">
        <f>R20*$W$12</f>
        <v>0.55833421370918401</v>
      </c>
      <c r="T20" s="67">
        <f>R20*(1-$W$12)</f>
        <v>0</v>
      </c>
      <c r="U20" s="67">
        <f>S20+U19*$W$10</f>
        <v>1.0868820604622442</v>
      </c>
      <c r="V20" s="67">
        <f>U19*(1-$W$10)+T20</f>
        <v>1.8826720388011909E-2</v>
      </c>
      <c r="W20" s="100">
        <f>V20*CH4_fraction*conv</f>
        <v>1.2551146925341271E-2</v>
      </c>
    </row>
    <row r="21" spans="2:23">
      <c r="B21" s="96">
        <f>Amnt_Deposited!B16</f>
        <v>2002</v>
      </c>
      <c r="C21" s="99">
        <f>Amnt_Deposited!F16</f>
        <v>0</v>
      </c>
      <c r="D21" s="418">
        <f>Dry_Matter_Content!G8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3.3201677852640006</v>
      </c>
      <c r="Q21" s="284">
        <f>MCF!R20</f>
        <v>0.8</v>
      </c>
      <c r="R21" s="67">
        <f t="shared" si="5"/>
        <v>0.57106885906540805</v>
      </c>
      <c r="S21" s="67">
        <f t="shared" ref="S21:S84" si="7">R21*$W$12</f>
        <v>0.57106885906540805</v>
      </c>
      <c r="T21" s="67">
        <f t="shared" ref="T21:T84" si="8">R21*(1-$W$12)</f>
        <v>0</v>
      </c>
      <c r="U21" s="67">
        <f t="shared" ref="U21:U84" si="9">S21+U20*$W$10</f>
        <v>1.620568063480935</v>
      </c>
      <c r="V21" s="67">
        <f t="shared" ref="V21:V84" si="10">U20*(1-$W$10)+T21</f>
        <v>3.7382856046717372E-2</v>
      </c>
      <c r="W21" s="100">
        <f t="shared" ref="W21:W84" si="11">V21*CH4_fraction*conv</f>
        <v>2.4921904031144915E-2</v>
      </c>
    </row>
    <row r="22" spans="2:23">
      <c r="B22" s="96">
        <f>Amnt_Deposited!B17</f>
        <v>2003</v>
      </c>
      <c r="C22" s="99">
        <f>Amnt_Deposited!F17</f>
        <v>0</v>
      </c>
      <c r="D22" s="418">
        <f>Dry_Matter_Content!G9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Amnt_Deposited!G17</f>
        <v>3.4265205140759996</v>
      </c>
      <c r="Q22" s="284">
        <f>MCF!R21</f>
        <v>0.8</v>
      </c>
      <c r="R22" s="67">
        <f t="shared" si="5"/>
        <v>0.58936152842107192</v>
      </c>
      <c r="S22" s="67">
        <f t="shared" si="7"/>
        <v>0.58936152842107192</v>
      </c>
      <c r="T22" s="67">
        <f t="shared" si="8"/>
        <v>0</v>
      </c>
      <c r="U22" s="67">
        <f t="shared" si="9"/>
        <v>2.1541908279322985</v>
      </c>
      <c r="V22" s="67">
        <f t="shared" si="10"/>
        <v>5.5738763969708366E-2</v>
      </c>
      <c r="W22" s="100">
        <f t="shared" si="11"/>
        <v>3.7159175979805573E-2</v>
      </c>
    </row>
    <row r="23" spans="2:23">
      <c r="B23" s="96">
        <f>Amnt_Deposited!B18</f>
        <v>2004</v>
      </c>
      <c r="C23" s="99">
        <f>Amnt_Deposited!F18</f>
        <v>0</v>
      </c>
      <c r="D23" s="418">
        <f>Dry_Matter_Content!G10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Amnt_Deposited!G18</f>
        <v>3.4663470997319998</v>
      </c>
      <c r="Q23" s="284">
        <f>MCF!R22</f>
        <v>0.8</v>
      </c>
      <c r="R23" s="67">
        <f t="shared" si="5"/>
        <v>0.59621170115390398</v>
      </c>
      <c r="S23" s="67">
        <f t="shared" si="7"/>
        <v>0.59621170115390398</v>
      </c>
      <c r="T23" s="67">
        <f t="shared" si="8"/>
        <v>0</v>
      </c>
      <c r="U23" s="67">
        <f t="shared" si="9"/>
        <v>2.6763100322577031</v>
      </c>
      <c r="V23" s="67">
        <f t="shared" si="10"/>
        <v>7.4092496828499679E-2</v>
      </c>
      <c r="W23" s="100">
        <f t="shared" si="11"/>
        <v>4.9394997885666453E-2</v>
      </c>
    </row>
    <row r="24" spans="2:23">
      <c r="B24" s="96">
        <f>Amnt_Deposited!B19</f>
        <v>2005</v>
      </c>
      <c r="C24" s="99">
        <f>Amnt_Deposited!F19</f>
        <v>0</v>
      </c>
      <c r="D24" s="418">
        <f>Dry_Matter_Content!G11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Amnt_Deposited!G19</f>
        <v>3.562703514216</v>
      </c>
      <c r="Q24" s="284">
        <f>MCF!R23</f>
        <v>0.8</v>
      </c>
      <c r="R24" s="67">
        <f t="shared" si="5"/>
        <v>0.61278500444515205</v>
      </c>
      <c r="S24" s="67">
        <f t="shared" si="7"/>
        <v>0.61278500444515205</v>
      </c>
      <c r="T24" s="67">
        <f t="shared" si="8"/>
        <v>0</v>
      </c>
      <c r="U24" s="67">
        <f t="shared" si="9"/>
        <v>3.1970444671776526</v>
      </c>
      <c r="V24" s="67">
        <f t="shared" si="10"/>
        <v>9.2050569525202575E-2</v>
      </c>
      <c r="W24" s="100">
        <f t="shared" si="11"/>
        <v>6.1367046350135047E-2</v>
      </c>
    </row>
    <row r="25" spans="2:23">
      <c r="B25" s="96">
        <f>Amnt_Deposited!B20</f>
        <v>2006</v>
      </c>
      <c r="C25" s="99">
        <f>Amnt_Deposited!F20</f>
        <v>0</v>
      </c>
      <c r="D25" s="418">
        <f>Dry_Matter_Content!G12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Amnt_Deposited!G20</f>
        <v>3.6037933703640004</v>
      </c>
      <c r="Q25" s="284">
        <f>MCF!R24</f>
        <v>0.8</v>
      </c>
      <c r="R25" s="67">
        <f t="shared" si="5"/>
        <v>0.61985245970260816</v>
      </c>
      <c r="S25" s="67">
        <f t="shared" si="7"/>
        <v>0.61985245970260816</v>
      </c>
      <c r="T25" s="67">
        <f t="shared" si="8"/>
        <v>0</v>
      </c>
      <c r="U25" s="67">
        <f t="shared" si="9"/>
        <v>3.7069359132256352</v>
      </c>
      <c r="V25" s="67">
        <f t="shared" si="10"/>
        <v>0.10996101365462559</v>
      </c>
      <c r="W25" s="100">
        <f t="shared" si="11"/>
        <v>7.3307342436417053E-2</v>
      </c>
    </row>
    <row r="26" spans="2:23">
      <c r="B26" s="96">
        <f>Amnt_Deposited!B21</f>
        <v>2007</v>
      </c>
      <c r="C26" s="99">
        <f>Amnt_Deposited!F21</f>
        <v>0</v>
      </c>
      <c r="D26" s="418">
        <f>Dry_Matter_Content!G13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Amnt_Deposited!G21</f>
        <v>3.6438030387000007</v>
      </c>
      <c r="Q26" s="284">
        <f>MCF!R25</f>
        <v>0.8</v>
      </c>
      <c r="R26" s="67">
        <f t="shared" si="5"/>
        <v>0.62673412265640016</v>
      </c>
      <c r="S26" s="67">
        <f t="shared" si="7"/>
        <v>0.62673412265640016</v>
      </c>
      <c r="T26" s="67">
        <f t="shared" si="8"/>
        <v>0</v>
      </c>
      <c r="U26" s="67">
        <f t="shared" si="9"/>
        <v>4.2061715181867623</v>
      </c>
      <c r="V26" s="67">
        <f t="shared" si="10"/>
        <v>0.12749851769527346</v>
      </c>
      <c r="W26" s="100">
        <f t="shared" si="11"/>
        <v>8.4999011796848961E-2</v>
      </c>
    </row>
    <row r="27" spans="2:23">
      <c r="B27" s="96">
        <f>Amnt_Deposited!B22</f>
        <v>2008</v>
      </c>
      <c r="C27" s="99">
        <f>Amnt_Deposited!F22</f>
        <v>0</v>
      </c>
      <c r="D27" s="418">
        <f>Dry_Matter_Content!G14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Amnt_Deposited!G22</f>
        <v>3.6823358400839998</v>
      </c>
      <c r="Q27" s="284">
        <f>MCF!R26</f>
        <v>0.8</v>
      </c>
      <c r="R27" s="67">
        <f t="shared" si="5"/>
        <v>0.63336176449444803</v>
      </c>
      <c r="S27" s="67">
        <f t="shared" si="7"/>
        <v>0.63336176449444803</v>
      </c>
      <c r="T27" s="67">
        <f t="shared" si="8"/>
        <v>0</v>
      </c>
      <c r="U27" s="67">
        <f t="shared" si="9"/>
        <v>4.6948637641638973</v>
      </c>
      <c r="V27" s="67">
        <f t="shared" si="10"/>
        <v>0.14466951851731341</v>
      </c>
      <c r="W27" s="100">
        <f t="shared" si="11"/>
        <v>9.6446345678208936E-2</v>
      </c>
    </row>
    <row r="28" spans="2:23">
      <c r="B28" s="96">
        <f>Amnt_Deposited!B23</f>
        <v>2009</v>
      </c>
      <c r="C28" s="99">
        <f>Amnt_Deposited!F23</f>
        <v>0</v>
      </c>
      <c r="D28" s="418">
        <f>Dry_Matter_Content!G15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Amnt_Deposited!G23</f>
        <v>3.7188974512800002</v>
      </c>
      <c r="Q28" s="284">
        <f>MCF!R27</f>
        <v>0.8</v>
      </c>
      <c r="R28" s="67">
        <f t="shared" si="5"/>
        <v>0.63965036162016009</v>
      </c>
      <c r="S28" s="67">
        <f t="shared" si="7"/>
        <v>0.63965036162016009</v>
      </c>
      <c r="T28" s="67">
        <f t="shared" si="8"/>
        <v>0</v>
      </c>
      <c r="U28" s="67">
        <f t="shared" si="9"/>
        <v>5.1730362408882051</v>
      </c>
      <c r="V28" s="67">
        <f t="shared" si="10"/>
        <v>0.16147788489585191</v>
      </c>
      <c r="W28" s="100">
        <f t="shared" si="11"/>
        <v>0.10765192326390127</v>
      </c>
    </row>
    <row r="29" spans="2:23">
      <c r="B29" s="96">
        <f>Amnt_Deposited!B24</f>
        <v>2010</v>
      </c>
      <c r="C29" s="99">
        <f>Amnt_Deposited!F24</f>
        <v>0</v>
      </c>
      <c r="D29" s="418">
        <f>Dry_Matter_Content!G16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Amnt_Deposited!G24</f>
        <v>4.4397549900000008</v>
      </c>
      <c r="Q29" s="284">
        <f>MCF!R28</f>
        <v>0.8</v>
      </c>
      <c r="R29" s="67">
        <f t="shared" si="5"/>
        <v>0.76363785828000019</v>
      </c>
      <c r="S29" s="67">
        <f t="shared" si="7"/>
        <v>0.76363785828000019</v>
      </c>
      <c r="T29" s="67">
        <f t="shared" si="8"/>
        <v>0</v>
      </c>
      <c r="U29" s="67">
        <f t="shared" si="9"/>
        <v>5.7587496709783323</v>
      </c>
      <c r="V29" s="67">
        <f t="shared" si="10"/>
        <v>0.17792442818987297</v>
      </c>
      <c r="W29" s="100">
        <f t="shared" si="11"/>
        <v>0.11861628545991532</v>
      </c>
    </row>
    <row r="30" spans="2:23">
      <c r="B30" s="96">
        <f>Amnt_Deposited!B25</f>
        <v>2011</v>
      </c>
      <c r="C30" s="99">
        <f>Amnt_Deposited!F25</f>
        <v>0</v>
      </c>
      <c r="D30" s="418">
        <f>Dry_Matter_Content!G17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Amnt_Deposited!G25</f>
        <v>4.6179371569320002</v>
      </c>
      <c r="Q30" s="284">
        <f>MCF!R29</f>
        <v>0.8</v>
      </c>
      <c r="R30" s="67">
        <f t="shared" si="5"/>
        <v>0.7942851909923041</v>
      </c>
      <c r="S30" s="67">
        <f t="shared" si="7"/>
        <v>0.7942851909923041</v>
      </c>
      <c r="T30" s="67">
        <f t="shared" si="8"/>
        <v>0</v>
      </c>
      <c r="U30" s="67">
        <f t="shared" si="9"/>
        <v>6.3549650641604609</v>
      </c>
      <c r="V30" s="67">
        <f t="shared" si="10"/>
        <v>0.19806979781017583</v>
      </c>
      <c r="W30" s="100">
        <f t="shared" si="11"/>
        <v>0.13204653187345056</v>
      </c>
    </row>
    <row r="31" spans="2:23">
      <c r="B31" s="96">
        <f>Amnt_Deposited!B26</f>
        <v>2012</v>
      </c>
      <c r="C31" s="99">
        <f>Amnt_Deposited!F26</f>
        <v>0</v>
      </c>
      <c r="D31" s="418">
        <f>Dry_Matter_Content!G18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Amnt_Deposited!G26</f>
        <v>4.6680468864480007</v>
      </c>
      <c r="Q31" s="284">
        <f>MCF!R30</f>
        <v>0.8</v>
      </c>
      <c r="R31" s="67">
        <f t="shared" si="5"/>
        <v>0.80290406446905616</v>
      </c>
      <c r="S31" s="67">
        <f t="shared" si="7"/>
        <v>0.80290406446905616</v>
      </c>
      <c r="T31" s="67">
        <f t="shared" si="8"/>
        <v>0</v>
      </c>
      <c r="U31" s="67">
        <f t="shared" si="9"/>
        <v>6.9392927505500097</v>
      </c>
      <c r="V31" s="67">
        <f t="shared" si="10"/>
        <v>0.2185763780795065</v>
      </c>
      <c r="W31" s="100">
        <f t="shared" si="11"/>
        <v>0.14571758538633767</v>
      </c>
    </row>
    <row r="32" spans="2:23">
      <c r="B32" s="96">
        <f>Amnt_Deposited!B27</f>
        <v>2013</v>
      </c>
      <c r="C32" s="99">
        <f>Amnt_Deposited!F27</f>
        <v>0</v>
      </c>
      <c r="D32" s="418">
        <f>Dry_Matter_Content!G19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Amnt_Deposited!G27</f>
        <v>4.76634397734</v>
      </c>
      <c r="Q32" s="284">
        <f>MCF!R31</f>
        <v>0.8</v>
      </c>
      <c r="R32" s="67">
        <f t="shared" si="5"/>
        <v>0.81981116410248012</v>
      </c>
      <c r="S32" s="67">
        <f t="shared" si="7"/>
        <v>0.81981116410248012</v>
      </c>
      <c r="T32" s="67">
        <f t="shared" si="8"/>
        <v>0</v>
      </c>
      <c r="U32" s="67">
        <f t="shared" si="9"/>
        <v>7.5204298290304354</v>
      </c>
      <c r="V32" s="67">
        <f t="shared" si="10"/>
        <v>0.23867408562205428</v>
      </c>
      <c r="W32" s="100">
        <f t="shared" si="11"/>
        <v>0.1591160570813695</v>
      </c>
    </row>
    <row r="33" spans="2:23">
      <c r="B33" s="96">
        <f>Amnt_Deposited!B28</f>
        <v>2014</v>
      </c>
      <c r="C33" s="99">
        <f>Amnt_Deposited!F28</f>
        <v>0</v>
      </c>
      <c r="D33" s="418">
        <f>Dry_Matter_Content!G20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Amnt_Deposited!G28</f>
        <v>4.8639331485360007</v>
      </c>
      <c r="Q33" s="284">
        <f>MCF!R32</f>
        <v>0.8</v>
      </c>
      <c r="R33" s="67">
        <f t="shared" si="5"/>
        <v>0.8365965015481921</v>
      </c>
      <c r="S33" s="67">
        <f t="shared" si="7"/>
        <v>0.8365965015481921</v>
      </c>
      <c r="T33" s="67">
        <f t="shared" si="8"/>
        <v>0</v>
      </c>
      <c r="U33" s="67">
        <f t="shared" si="9"/>
        <v>8.0983642770449453</v>
      </c>
      <c r="V33" s="67">
        <f t="shared" si="10"/>
        <v>0.25866205353368243</v>
      </c>
      <c r="W33" s="100">
        <f t="shared" si="11"/>
        <v>0.17244136902245494</v>
      </c>
    </row>
    <row r="34" spans="2:23">
      <c r="B34" s="96">
        <f>Amnt_Deposited!B29</f>
        <v>2015</v>
      </c>
      <c r="C34" s="99">
        <f>Amnt_Deposited!F29</f>
        <v>0</v>
      </c>
      <c r="D34" s="418">
        <f>Dry_Matter_Content!G21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Amnt_Deposited!G29</f>
        <v>4.9590812173320007</v>
      </c>
      <c r="Q34" s="284">
        <f>MCF!R33</f>
        <v>0.8</v>
      </c>
      <c r="R34" s="67">
        <f t="shared" si="5"/>
        <v>0.85296196938110413</v>
      </c>
      <c r="S34" s="67">
        <f t="shared" si="7"/>
        <v>0.85296196938110413</v>
      </c>
      <c r="T34" s="67">
        <f t="shared" si="8"/>
        <v>0</v>
      </c>
      <c r="U34" s="67">
        <f t="shared" si="9"/>
        <v>8.6727863781224954</v>
      </c>
      <c r="V34" s="67">
        <f t="shared" si="10"/>
        <v>0.27853986830355459</v>
      </c>
      <c r="W34" s="100">
        <f t="shared" si="11"/>
        <v>0.18569324553570304</v>
      </c>
    </row>
    <row r="35" spans="2:23">
      <c r="B35" s="96">
        <f>Amnt_Deposited!B30</f>
        <v>2016</v>
      </c>
      <c r="C35" s="99">
        <f>Amnt_Deposited!F30</f>
        <v>0</v>
      </c>
      <c r="D35" s="418">
        <f>Dry_Matter_Content!G22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Amnt_Deposited!G30</f>
        <v>5.0549311030680011</v>
      </c>
      <c r="Q35" s="284">
        <f>MCF!R34</f>
        <v>0.8</v>
      </c>
      <c r="R35" s="67">
        <f t="shared" si="5"/>
        <v>0.86944814972769624</v>
      </c>
      <c r="S35" s="67">
        <f t="shared" si="7"/>
        <v>0.86944814972769624</v>
      </c>
      <c r="T35" s="67">
        <f t="shared" si="8"/>
        <v>0</v>
      </c>
      <c r="U35" s="67">
        <f t="shared" si="9"/>
        <v>9.2439376504876201</v>
      </c>
      <c r="V35" s="67">
        <f t="shared" si="10"/>
        <v>0.29829687736257104</v>
      </c>
      <c r="W35" s="100">
        <f t="shared" si="11"/>
        <v>0.19886458490838069</v>
      </c>
    </row>
    <row r="36" spans="2:23">
      <c r="B36" s="96">
        <f>Amnt_Deposited!B31</f>
        <v>2017</v>
      </c>
      <c r="C36" s="99">
        <f>Amnt_Deposited!F31</f>
        <v>0</v>
      </c>
      <c r="D36" s="418">
        <f>Dry_Matter_Content!G23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Amnt_Deposited!G31</f>
        <v>5.0514088193273237</v>
      </c>
      <c r="Q36" s="284">
        <f>MCF!R35</f>
        <v>0.8</v>
      </c>
      <c r="R36" s="67">
        <f t="shared" si="5"/>
        <v>0.8688423169242997</v>
      </c>
      <c r="S36" s="67">
        <f t="shared" si="7"/>
        <v>0.8688423169242997</v>
      </c>
      <c r="T36" s="67">
        <f t="shared" si="8"/>
        <v>0</v>
      </c>
      <c r="U36" s="67">
        <f t="shared" si="9"/>
        <v>9.7948385797823878</v>
      </c>
      <c r="V36" s="67">
        <f t="shared" si="10"/>
        <v>0.31794138762953078</v>
      </c>
      <c r="W36" s="100">
        <f t="shared" si="11"/>
        <v>0.21196092508635384</v>
      </c>
    </row>
    <row r="37" spans="2:23">
      <c r="B37" s="96">
        <f>Amnt_Deposited!B32</f>
        <v>2018</v>
      </c>
      <c r="C37" s="99">
        <f>Amnt_Deposited!F32</f>
        <v>0</v>
      </c>
      <c r="D37" s="418">
        <f>Dry_Matter_Content!G24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Amnt_Deposited!G32</f>
        <v>5.0541645396393031</v>
      </c>
      <c r="Q37" s="284">
        <f>MCF!R36</f>
        <v>0.8</v>
      </c>
      <c r="R37" s="67">
        <f t="shared" si="5"/>
        <v>0.86931630081796019</v>
      </c>
      <c r="S37" s="67">
        <f t="shared" si="7"/>
        <v>0.86931630081796019</v>
      </c>
      <c r="T37" s="67">
        <f t="shared" si="8"/>
        <v>0</v>
      </c>
      <c r="U37" s="67">
        <f t="shared" si="9"/>
        <v>10.327265484824403</v>
      </c>
      <c r="V37" s="67">
        <f t="shared" si="10"/>
        <v>0.33688939577594412</v>
      </c>
      <c r="W37" s="100">
        <f t="shared" si="11"/>
        <v>0.22459293051729606</v>
      </c>
    </row>
    <row r="38" spans="2:23">
      <c r="B38" s="96">
        <f>Amnt_Deposited!B33</f>
        <v>2019</v>
      </c>
      <c r="C38" s="99">
        <f>Amnt_Deposited!F33</f>
        <v>0</v>
      </c>
      <c r="D38" s="418">
        <f>Dry_Matter_Content!G25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Amnt_Deposited!G33</f>
        <v>5.0539277676528123</v>
      </c>
      <c r="Q38" s="284">
        <f>MCF!R37</f>
        <v>0.8</v>
      </c>
      <c r="R38" s="67">
        <f t="shared" si="5"/>
        <v>0.8692755760362838</v>
      </c>
      <c r="S38" s="67">
        <f t="shared" si="7"/>
        <v>0.8692755760362838</v>
      </c>
      <c r="T38" s="67">
        <f t="shared" si="8"/>
        <v>0</v>
      </c>
      <c r="U38" s="67">
        <f t="shared" si="9"/>
        <v>10.841339063312551</v>
      </c>
      <c r="V38" s="67">
        <f t="shared" si="10"/>
        <v>0.35520199754813642</v>
      </c>
      <c r="W38" s="100">
        <f t="shared" si="11"/>
        <v>0.23680133169875761</v>
      </c>
    </row>
    <row r="39" spans="2:23">
      <c r="B39" s="96">
        <f>Amnt_Deposited!B34</f>
        <v>2020</v>
      </c>
      <c r="C39" s="99">
        <f>Amnt_Deposited!F34</f>
        <v>0</v>
      </c>
      <c r="D39" s="418">
        <f>Dry_Matter_Content!G26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Amnt_Deposited!G34</f>
        <v>5.0508393850510451</v>
      </c>
      <c r="Q39" s="284">
        <f>MCF!R38</f>
        <v>0.8</v>
      </c>
      <c r="R39" s="67">
        <f t="shared" si="5"/>
        <v>0.86874437422877981</v>
      </c>
      <c r="S39" s="67">
        <f t="shared" si="7"/>
        <v>0.86874437422877981</v>
      </c>
      <c r="T39" s="67">
        <f t="shared" si="8"/>
        <v>0</v>
      </c>
      <c r="U39" s="67">
        <f t="shared" si="9"/>
        <v>11.337200093248111</v>
      </c>
      <c r="V39" s="67">
        <f t="shared" si="10"/>
        <v>0.37288334429321951</v>
      </c>
      <c r="W39" s="100">
        <f t="shared" si="11"/>
        <v>0.24858889619547966</v>
      </c>
    </row>
    <row r="40" spans="2:23">
      <c r="B40" s="96">
        <f>Amnt_Deposited!B35</f>
        <v>2021</v>
      </c>
      <c r="C40" s="99">
        <f>Amnt_Deposited!F35</f>
        <v>0</v>
      </c>
      <c r="D40" s="418">
        <f>Dry_Matter_Content!G27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Amnt_Deposited!G35</f>
        <v>5.0450352626164126</v>
      </c>
      <c r="Q40" s="284">
        <f>MCF!R39</f>
        <v>0.8</v>
      </c>
      <c r="R40" s="67">
        <f t="shared" si="5"/>
        <v>0.86774606517002306</v>
      </c>
      <c r="S40" s="67">
        <f t="shared" si="7"/>
        <v>0.86774606517002306</v>
      </c>
      <c r="T40" s="67">
        <f t="shared" si="8"/>
        <v>0</v>
      </c>
      <c r="U40" s="67">
        <f t="shared" si="9"/>
        <v>11.815007880406187</v>
      </c>
      <c r="V40" s="67">
        <f t="shared" si="10"/>
        <v>0.38993827801194747</v>
      </c>
      <c r="W40" s="100">
        <f t="shared" si="11"/>
        <v>0.25995885200796498</v>
      </c>
    </row>
    <row r="41" spans="2:23">
      <c r="B41" s="96">
        <f>Amnt_Deposited!B36</f>
        <v>2022</v>
      </c>
      <c r="C41" s="99">
        <f>Amnt_Deposited!F36</f>
        <v>0</v>
      </c>
      <c r="D41" s="418">
        <f>Dry_Matter_Content!G28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Amnt_Deposited!G36</f>
        <v>5.0366464189484006</v>
      </c>
      <c r="Q41" s="284">
        <f>MCF!R40</f>
        <v>0.8</v>
      </c>
      <c r="R41" s="67">
        <f t="shared" si="5"/>
        <v>0.86630318405912488</v>
      </c>
      <c r="S41" s="67">
        <f t="shared" si="7"/>
        <v>0.86630318405912488</v>
      </c>
      <c r="T41" s="67">
        <f t="shared" si="8"/>
        <v>0</v>
      </c>
      <c r="U41" s="67">
        <f t="shared" si="9"/>
        <v>12.274938786505169</v>
      </c>
      <c r="V41" s="67">
        <f t="shared" si="10"/>
        <v>0.40637227796014275</v>
      </c>
      <c r="W41" s="100">
        <f t="shared" si="11"/>
        <v>0.27091485197342846</v>
      </c>
    </row>
    <row r="42" spans="2:23">
      <c r="B42" s="96">
        <f>Amnt_Deposited!B37</f>
        <v>2023</v>
      </c>
      <c r="C42" s="99">
        <f>Amnt_Deposited!F37</f>
        <v>0</v>
      </c>
      <c r="D42" s="418">
        <f>Dry_Matter_Content!G29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Amnt_Deposited!G37</f>
        <v>5.0257991744648294</v>
      </c>
      <c r="Q42" s="284">
        <f>MCF!R41</f>
        <v>0.8</v>
      </c>
      <c r="R42" s="67">
        <f t="shared" si="5"/>
        <v>0.8644374580079508</v>
      </c>
      <c r="S42" s="67">
        <f t="shared" si="7"/>
        <v>0.8644374580079508</v>
      </c>
      <c r="T42" s="67">
        <f t="shared" si="8"/>
        <v>0</v>
      </c>
      <c r="U42" s="67">
        <f t="shared" si="9"/>
        <v>12.717184834487423</v>
      </c>
      <c r="V42" s="67">
        <f t="shared" si="10"/>
        <v>0.42219141002569754</v>
      </c>
      <c r="W42" s="100">
        <f t="shared" si="11"/>
        <v>0.28146094001713168</v>
      </c>
    </row>
    <row r="43" spans="2:23">
      <c r="B43" s="96">
        <f>Amnt_Deposited!B38</f>
        <v>2024</v>
      </c>
      <c r="C43" s="99">
        <f>Amnt_Deposited!F38</f>
        <v>0</v>
      </c>
      <c r="D43" s="418">
        <f>Dry_Matter_Content!G30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Amnt_Deposited!G38</f>
        <v>5.0126153008211274</v>
      </c>
      <c r="Q43" s="284">
        <f>MCF!R42</f>
        <v>0.8</v>
      </c>
      <c r="R43" s="67">
        <f t="shared" si="5"/>
        <v>0.86216983174123385</v>
      </c>
      <c r="S43" s="67">
        <f t="shared" si="7"/>
        <v>0.86216983174123385</v>
      </c>
      <c r="T43" s="67">
        <f t="shared" si="8"/>
        <v>0</v>
      </c>
      <c r="U43" s="67">
        <f t="shared" si="9"/>
        <v>13.141952387470873</v>
      </c>
      <c r="V43" s="67">
        <f t="shared" si="10"/>
        <v>0.43740227875778342</v>
      </c>
      <c r="W43" s="100">
        <f t="shared" si="11"/>
        <v>0.29160151917185562</v>
      </c>
    </row>
    <row r="44" spans="2:23">
      <c r="B44" s="96">
        <f>Amnt_Deposited!B39</f>
        <v>2025</v>
      </c>
      <c r="C44" s="99">
        <f>Amnt_Deposited!F39</f>
        <v>0</v>
      </c>
      <c r="D44" s="418">
        <f>Dry_Matter_Content!G31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Amnt_Deposited!G39</f>
        <v>4.9972121658784809</v>
      </c>
      <c r="Q44" s="284">
        <f>MCF!R43</f>
        <v>0.8</v>
      </c>
      <c r="R44" s="67">
        <f t="shared" si="5"/>
        <v>0.85952049253109886</v>
      </c>
      <c r="S44" s="67">
        <f t="shared" si="7"/>
        <v>0.85952049253109886</v>
      </c>
      <c r="T44" s="67">
        <f t="shared" si="8"/>
        <v>0</v>
      </c>
      <c r="U44" s="67">
        <f t="shared" si="9"/>
        <v>13.549460898072031</v>
      </c>
      <c r="V44" s="67">
        <f t="shared" si="10"/>
        <v>0.4520119819299413</v>
      </c>
      <c r="W44" s="100">
        <f t="shared" si="11"/>
        <v>0.30134132128662749</v>
      </c>
    </row>
    <row r="45" spans="2:23">
      <c r="B45" s="96">
        <f>Amnt_Deposited!B40</f>
        <v>2026</v>
      </c>
      <c r="C45" s="99">
        <f>Amnt_Deposited!F40</f>
        <v>0</v>
      </c>
      <c r="D45" s="418">
        <f>Dry_Matter_Content!G32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Amnt_Deposited!G40</f>
        <v>4.9797028743481082</v>
      </c>
      <c r="Q45" s="284">
        <f>MCF!R44</f>
        <v>0.8</v>
      </c>
      <c r="R45" s="67">
        <f t="shared" si="5"/>
        <v>0.85650889438787459</v>
      </c>
      <c r="S45" s="67">
        <f t="shared" si="7"/>
        <v>0.85650889438787459</v>
      </c>
      <c r="T45" s="67">
        <f t="shared" si="8"/>
        <v>0</v>
      </c>
      <c r="U45" s="67">
        <f t="shared" si="9"/>
        <v>13.939941724936338</v>
      </c>
      <c r="V45" s="67">
        <f t="shared" si="10"/>
        <v>0.46602806752356718</v>
      </c>
      <c r="W45" s="100">
        <f t="shared" si="11"/>
        <v>0.31068537834904475</v>
      </c>
    </row>
    <row r="46" spans="2:23">
      <c r="B46" s="96">
        <f>Amnt_Deposited!B41</f>
        <v>2027</v>
      </c>
      <c r="C46" s="99">
        <f>Amnt_Deposited!F41</f>
        <v>0</v>
      </c>
      <c r="D46" s="418">
        <f>Dry_Matter_Content!G33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Amnt_Deposited!G41</f>
        <v>4.9601964042353401</v>
      </c>
      <c r="Q46" s="284">
        <f>MCF!R45</f>
        <v>0.8</v>
      </c>
      <c r="R46" s="67">
        <f t="shared" si="5"/>
        <v>0.85315378152847865</v>
      </c>
      <c r="S46" s="67">
        <f t="shared" si="7"/>
        <v>0.85315378152847865</v>
      </c>
      <c r="T46" s="67">
        <f t="shared" si="8"/>
        <v>0</v>
      </c>
      <c r="U46" s="67">
        <f t="shared" si="9"/>
        <v>14.31363701344185</v>
      </c>
      <c r="V46" s="67">
        <f t="shared" si="10"/>
        <v>0.47945849302296628</v>
      </c>
      <c r="W46" s="100">
        <f t="shared" si="11"/>
        <v>0.31963899534864415</v>
      </c>
    </row>
    <row r="47" spans="2:23">
      <c r="B47" s="96">
        <f>Amnt_Deposited!B42</f>
        <v>2028</v>
      </c>
      <c r="C47" s="99">
        <f>Amnt_Deposited!F42</f>
        <v>0</v>
      </c>
      <c r="D47" s="418">
        <f>Dry_Matter_Content!G34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Amnt_Deposited!G42</f>
        <v>4.9387977392037943</v>
      </c>
      <c r="Q47" s="284">
        <f>MCF!R46</f>
        <v>0.8</v>
      </c>
      <c r="R47" s="67">
        <f t="shared" si="5"/>
        <v>0.84947321114305263</v>
      </c>
      <c r="S47" s="67">
        <f t="shared" si="7"/>
        <v>0.84947321114305263</v>
      </c>
      <c r="T47" s="67">
        <f t="shared" si="8"/>
        <v>0</v>
      </c>
      <c r="U47" s="67">
        <f t="shared" si="9"/>
        <v>14.670798637667282</v>
      </c>
      <c r="V47" s="67">
        <f t="shared" si="10"/>
        <v>0.492311586917622</v>
      </c>
      <c r="W47" s="100">
        <f t="shared" si="11"/>
        <v>0.32820772461174796</v>
      </c>
    </row>
    <row r="48" spans="2:23">
      <c r="B48" s="96">
        <f>Amnt_Deposited!B43</f>
        <v>2029</v>
      </c>
      <c r="C48" s="99">
        <f>Amnt_Deposited!F43</f>
        <v>0</v>
      </c>
      <c r="D48" s="418">
        <f>Dry_Matter_Content!G35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Amnt_Deposited!G43</f>
        <v>4.9156079969765356</v>
      </c>
      <c r="Q48" s="284">
        <f>MCF!R47</f>
        <v>0.8</v>
      </c>
      <c r="R48" s="67">
        <f t="shared" si="5"/>
        <v>0.84548457547996403</v>
      </c>
      <c r="S48" s="67">
        <f t="shared" si="7"/>
        <v>0.84548457547996403</v>
      </c>
      <c r="T48" s="67">
        <f t="shared" si="8"/>
        <v>0</v>
      </c>
      <c r="U48" s="67">
        <f t="shared" si="9"/>
        <v>15.01168720083562</v>
      </c>
      <c r="V48" s="67">
        <f t="shared" si="10"/>
        <v>0.50459601231162721</v>
      </c>
      <c r="W48" s="100">
        <f t="shared" si="11"/>
        <v>0.3363973415410848</v>
      </c>
    </row>
    <row r="49" spans="2:23">
      <c r="B49" s="96">
        <f>Amnt_Deposited!B44</f>
        <v>2030</v>
      </c>
      <c r="C49" s="99">
        <f>Amnt_Deposited!F44</f>
        <v>0</v>
      </c>
      <c r="D49" s="418">
        <f>Dry_Matter_Content!G36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Amnt_Deposited!G44</f>
        <v>4.8909342240000013</v>
      </c>
      <c r="Q49" s="284">
        <f>MCF!R48</f>
        <v>0.8</v>
      </c>
      <c r="R49" s="67">
        <f t="shared" si="5"/>
        <v>0.84124068652800033</v>
      </c>
      <c r="S49" s="67">
        <f t="shared" si="7"/>
        <v>0.84124068652800033</v>
      </c>
      <c r="T49" s="67">
        <f t="shared" si="8"/>
        <v>0</v>
      </c>
      <c r="U49" s="67">
        <f t="shared" si="9"/>
        <v>15.336607154819262</v>
      </c>
      <c r="V49" s="67">
        <f t="shared" si="10"/>
        <v>0.5163207325443584</v>
      </c>
      <c r="W49" s="100">
        <f t="shared" si="11"/>
        <v>0.34421382169623893</v>
      </c>
    </row>
    <row r="50" spans="2:23">
      <c r="B50" s="96">
        <f>Amnt_Deposited!B45</f>
        <v>2031</v>
      </c>
      <c r="C50" s="99">
        <f>Amnt_Deposited!F45</f>
        <v>0</v>
      </c>
      <c r="D50" s="418">
        <f>Dry_Matter_Content!G37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0.8</v>
      </c>
      <c r="R50" s="67">
        <f t="shared" si="5"/>
        <v>0</v>
      </c>
      <c r="S50" s="67">
        <f t="shared" si="7"/>
        <v>0</v>
      </c>
      <c r="T50" s="67">
        <f t="shared" si="8"/>
        <v>0</v>
      </c>
      <c r="U50" s="67">
        <f t="shared" si="9"/>
        <v>14.809110935708025</v>
      </c>
      <c r="V50" s="67">
        <f t="shared" si="10"/>
        <v>0.52749621911123645</v>
      </c>
      <c r="W50" s="100">
        <f t="shared" si="11"/>
        <v>0.35166414607415764</v>
      </c>
    </row>
    <row r="51" spans="2:23">
      <c r="B51" s="96">
        <f>Amnt_Deposited!B46</f>
        <v>2032</v>
      </c>
      <c r="C51" s="99">
        <f>Amnt_Deposited!F46</f>
        <v>0</v>
      </c>
      <c r="D51" s="418">
        <f>Dry_Matter_Content!G38</f>
        <v>0.56999999999999995</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0.8</v>
      </c>
      <c r="R51" s="67">
        <f t="shared" si="5"/>
        <v>0</v>
      </c>
      <c r="S51" s="67">
        <f t="shared" si="7"/>
        <v>0</v>
      </c>
      <c r="T51" s="67">
        <f t="shared" si="8"/>
        <v>0</v>
      </c>
      <c r="U51" s="67">
        <f t="shared" si="9"/>
        <v>14.299757729478827</v>
      </c>
      <c r="V51" s="67">
        <f t="shared" si="10"/>
        <v>0.509353206229198</v>
      </c>
      <c r="W51" s="100">
        <f t="shared" si="11"/>
        <v>0.33956880415279866</v>
      </c>
    </row>
    <row r="52" spans="2:23">
      <c r="B52" s="96">
        <f>Amnt_Deposited!B47</f>
        <v>2033</v>
      </c>
      <c r="C52" s="99">
        <f>Amnt_Deposited!F47</f>
        <v>0</v>
      </c>
      <c r="D52" s="418">
        <f>Dry_Matter_Content!G39</f>
        <v>0.56999999999999995</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0.8</v>
      </c>
      <c r="R52" s="67">
        <f t="shared" si="5"/>
        <v>0</v>
      </c>
      <c r="S52" s="67">
        <f t="shared" si="7"/>
        <v>0</v>
      </c>
      <c r="T52" s="67">
        <f t="shared" si="8"/>
        <v>0</v>
      </c>
      <c r="U52" s="67">
        <f t="shared" si="9"/>
        <v>13.807923514755757</v>
      </c>
      <c r="V52" s="67">
        <f t="shared" si="10"/>
        <v>0.49183421472307076</v>
      </c>
      <c r="W52" s="100">
        <f t="shared" si="11"/>
        <v>0.32788947648204714</v>
      </c>
    </row>
    <row r="53" spans="2:23">
      <c r="B53" s="96">
        <f>Amnt_Deposited!B48</f>
        <v>2034</v>
      </c>
      <c r="C53" s="99">
        <f>Amnt_Deposited!F48</f>
        <v>0</v>
      </c>
      <c r="D53" s="418">
        <f>Dry_Matter_Content!G40</f>
        <v>0.56999999999999995</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0.8</v>
      </c>
      <c r="R53" s="67">
        <f t="shared" si="5"/>
        <v>0</v>
      </c>
      <c r="S53" s="67">
        <f t="shared" si="7"/>
        <v>0</v>
      </c>
      <c r="T53" s="67">
        <f t="shared" si="8"/>
        <v>0</v>
      </c>
      <c r="U53" s="67">
        <f t="shared" si="9"/>
        <v>13.333005733118373</v>
      </c>
      <c r="V53" s="67">
        <f t="shared" si="10"/>
        <v>0.47491778163738413</v>
      </c>
      <c r="W53" s="100">
        <f t="shared" si="11"/>
        <v>0.31661185442492273</v>
      </c>
    </row>
    <row r="54" spans="2:23">
      <c r="B54" s="96">
        <f>Amnt_Deposited!B49</f>
        <v>2035</v>
      </c>
      <c r="C54" s="99">
        <f>Amnt_Deposited!F49</f>
        <v>0</v>
      </c>
      <c r="D54" s="418">
        <f>Dry_Matter_Content!G41</f>
        <v>0.56999999999999995</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0.8</v>
      </c>
      <c r="R54" s="67">
        <f t="shared" si="5"/>
        <v>0</v>
      </c>
      <c r="S54" s="67">
        <f t="shared" si="7"/>
        <v>0</v>
      </c>
      <c r="T54" s="67">
        <f t="shared" si="8"/>
        <v>0</v>
      </c>
      <c r="U54" s="67">
        <f t="shared" si="9"/>
        <v>12.874422550892287</v>
      </c>
      <c r="V54" s="67">
        <f t="shared" si="10"/>
        <v>0.45858318222608635</v>
      </c>
      <c r="W54" s="100">
        <f t="shared" si="11"/>
        <v>0.30572212148405753</v>
      </c>
    </row>
    <row r="55" spans="2:23">
      <c r="B55" s="96">
        <f>Amnt_Deposited!B50</f>
        <v>2036</v>
      </c>
      <c r="C55" s="99">
        <f>Amnt_Deposited!F50</f>
        <v>0</v>
      </c>
      <c r="D55" s="418">
        <f>Dry_Matter_Content!G42</f>
        <v>0.56999999999999995</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0.8</v>
      </c>
      <c r="R55" s="67">
        <f t="shared" si="5"/>
        <v>0</v>
      </c>
      <c r="S55" s="67">
        <f t="shared" si="7"/>
        <v>0</v>
      </c>
      <c r="T55" s="67">
        <f t="shared" si="8"/>
        <v>0</v>
      </c>
      <c r="U55" s="67">
        <f t="shared" si="9"/>
        <v>12.431612146330147</v>
      </c>
      <c r="V55" s="67">
        <f t="shared" si="10"/>
        <v>0.4428104045621396</v>
      </c>
      <c r="W55" s="100">
        <f t="shared" si="11"/>
        <v>0.2952069363747597</v>
      </c>
    </row>
    <row r="56" spans="2:23">
      <c r="B56" s="96">
        <f>Amnt_Deposited!B51</f>
        <v>2037</v>
      </c>
      <c r="C56" s="99">
        <f>Amnt_Deposited!F51</f>
        <v>0</v>
      </c>
      <c r="D56" s="418">
        <f>Dry_Matter_Content!G43</f>
        <v>0.56999999999999995</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0.8</v>
      </c>
      <c r="R56" s="67">
        <f t="shared" si="5"/>
        <v>0</v>
      </c>
      <c r="S56" s="67">
        <f t="shared" si="7"/>
        <v>0</v>
      </c>
      <c r="T56" s="67">
        <f t="shared" si="8"/>
        <v>0</v>
      </c>
      <c r="U56" s="67">
        <f t="shared" si="9"/>
        <v>12.004032021309742</v>
      </c>
      <c r="V56" s="67">
        <f t="shared" si="10"/>
        <v>0.42758012502040621</v>
      </c>
      <c r="W56" s="100">
        <f t="shared" si="11"/>
        <v>0.28505341668027079</v>
      </c>
    </row>
    <row r="57" spans="2:23">
      <c r="B57" s="96">
        <f>Amnt_Deposited!B52</f>
        <v>2038</v>
      </c>
      <c r="C57" s="99">
        <f>Amnt_Deposited!F52</f>
        <v>0</v>
      </c>
      <c r="D57" s="418">
        <f>Dry_Matter_Content!G44</f>
        <v>0.56999999999999995</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0.8</v>
      </c>
      <c r="R57" s="67">
        <f t="shared" si="5"/>
        <v>0</v>
      </c>
      <c r="S57" s="67">
        <f t="shared" si="7"/>
        <v>0</v>
      </c>
      <c r="T57" s="67">
        <f t="shared" si="8"/>
        <v>0</v>
      </c>
      <c r="U57" s="67">
        <f t="shared" si="9"/>
        <v>11.59115833670595</v>
      </c>
      <c r="V57" s="67">
        <f t="shared" si="10"/>
        <v>0.41287368460379165</v>
      </c>
      <c r="W57" s="100">
        <f t="shared" si="11"/>
        <v>0.27524912306919441</v>
      </c>
    </row>
    <row r="58" spans="2:23">
      <c r="B58" s="96">
        <f>Amnt_Deposited!B53</f>
        <v>2039</v>
      </c>
      <c r="C58" s="99">
        <f>Amnt_Deposited!F53</f>
        <v>0</v>
      </c>
      <c r="D58" s="418">
        <f>Dry_Matter_Content!G45</f>
        <v>0.56999999999999995</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0.8</v>
      </c>
      <c r="R58" s="67">
        <f t="shared" si="5"/>
        <v>0</v>
      </c>
      <c r="S58" s="67">
        <f t="shared" si="7"/>
        <v>0</v>
      </c>
      <c r="T58" s="67">
        <f t="shared" si="8"/>
        <v>0</v>
      </c>
      <c r="U58" s="67">
        <f t="shared" si="9"/>
        <v>11.192485270622312</v>
      </c>
      <c r="V58" s="67">
        <f t="shared" si="10"/>
        <v>0.39867306608363945</v>
      </c>
      <c r="W58" s="100">
        <f t="shared" si="11"/>
        <v>0.26578204405575961</v>
      </c>
    </row>
    <row r="59" spans="2:23">
      <c r="B59" s="96">
        <f>Amnt_Deposited!B54</f>
        <v>2040</v>
      </c>
      <c r="C59" s="99">
        <f>Amnt_Deposited!F54</f>
        <v>0</v>
      </c>
      <c r="D59" s="418">
        <f>Dry_Matter_Content!G46</f>
        <v>0.56999999999999995</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0.8</v>
      </c>
      <c r="R59" s="67">
        <f t="shared" si="5"/>
        <v>0</v>
      </c>
      <c r="S59" s="67">
        <f t="shared" si="7"/>
        <v>0</v>
      </c>
      <c r="T59" s="67">
        <f t="shared" si="8"/>
        <v>0</v>
      </c>
      <c r="U59" s="67">
        <f t="shared" si="9"/>
        <v>10.807524398695939</v>
      </c>
      <c r="V59" s="67">
        <f t="shared" si="10"/>
        <v>0.38496087192637302</v>
      </c>
      <c r="W59" s="100">
        <f t="shared" si="11"/>
        <v>0.25664058128424866</v>
      </c>
    </row>
    <row r="60" spans="2:23">
      <c r="B60" s="96">
        <f>Amnt_Deposited!B55</f>
        <v>2041</v>
      </c>
      <c r="C60" s="99">
        <f>Amnt_Deposited!F55</f>
        <v>0</v>
      </c>
      <c r="D60" s="418">
        <f>Dry_Matter_Content!G47</f>
        <v>0.56999999999999995</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0.8</v>
      </c>
      <c r="R60" s="67">
        <f t="shared" si="5"/>
        <v>0</v>
      </c>
      <c r="S60" s="67">
        <f t="shared" si="7"/>
        <v>0</v>
      </c>
      <c r="T60" s="67">
        <f t="shared" si="8"/>
        <v>0</v>
      </c>
      <c r="U60" s="67">
        <f t="shared" si="9"/>
        <v>10.435804095716598</v>
      </c>
      <c r="V60" s="67">
        <f t="shared" si="10"/>
        <v>0.37172030297934117</v>
      </c>
      <c r="W60" s="100">
        <f t="shared" si="11"/>
        <v>0.24781353531956077</v>
      </c>
    </row>
    <row r="61" spans="2:23">
      <c r="B61" s="96">
        <f>Amnt_Deposited!B56</f>
        <v>2042</v>
      </c>
      <c r="C61" s="99">
        <f>Amnt_Deposited!F56</f>
        <v>0</v>
      </c>
      <c r="D61" s="418">
        <f>Dry_Matter_Content!G48</f>
        <v>0.56999999999999995</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0.8</v>
      </c>
      <c r="R61" s="67">
        <f t="shared" si="5"/>
        <v>0</v>
      </c>
      <c r="S61" s="67">
        <f t="shared" si="7"/>
        <v>0</v>
      </c>
      <c r="T61" s="67">
        <f t="shared" si="8"/>
        <v>0</v>
      </c>
      <c r="U61" s="67">
        <f t="shared" si="9"/>
        <v>10.076868957826843</v>
      </c>
      <c r="V61" s="67">
        <f t="shared" si="10"/>
        <v>0.35893513788975545</v>
      </c>
      <c r="W61" s="100">
        <f t="shared" si="11"/>
        <v>0.23929009192650363</v>
      </c>
    </row>
    <row r="62" spans="2:23">
      <c r="B62" s="96">
        <f>Amnt_Deposited!B57</f>
        <v>2043</v>
      </c>
      <c r="C62" s="99">
        <f>Amnt_Deposited!F57</f>
        <v>0</v>
      </c>
      <c r="D62" s="418">
        <f>Dry_Matter_Content!G49</f>
        <v>0.56999999999999995</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0.8</v>
      </c>
      <c r="R62" s="67">
        <f t="shared" si="5"/>
        <v>0</v>
      </c>
      <c r="S62" s="67">
        <f t="shared" si="7"/>
        <v>0</v>
      </c>
      <c r="T62" s="67">
        <f t="shared" si="8"/>
        <v>0</v>
      </c>
      <c r="U62" s="67">
        <f t="shared" si="9"/>
        <v>9.730279244595339</v>
      </c>
      <c r="V62" s="67">
        <f t="shared" si="10"/>
        <v>0.34658971323150434</v>
      </c>
      <c r="W62" s="100">
        <f t="shared" si="11"/>
        <v>0.23105980882100288</v>
      </c>
    </row>
    <row r="63" spans="2:23">
      <c r="B63" s="96">
        <f>Amnt_Deposited!B58</f>
        <v>2044</v>
      </c>
      <c r="C63" s="99">
        <f>Amnt_Deposited!F58</f>
        <v>0</v>
      </c>
      <c r="D63" s="418">
        <f>Dry_Matter_Content!G50</f>
        <v>0.56999999999999995</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0.8</v>
      </c>
      <c r="R63" s="67">
        <f t="shared" si="5"/>
        <v>0</v>
      </c>
      <c r="S63" s="67">
        <f t="shared" si="7"/>
        <v>0</v>
      </c>
      <c r="T63" s="67">
        <f t="shared" si="8"/>
        <v>0</v>
      </c>
      <c r="U63" s="67">
        <f t="shared" si="9"/>
        <v>9.3956103402798412</v>
      </c>
      <c r="V63" s="67">
        <f t="shared" si="10"/>
        <v>0.33466890431549734</v>
      </c>
      <c r="W63" s="100">
        <f t="shared" si="11"/>
        <v>0.22311260287699822</v>
      </c>
    </row>
    <row r="64" spans="2:23">
      <c r="B64" s="96">
        <f>Amnt_Deposited!B59</f>
        <v>2045</v>
      </c>
      <c r="C64" s="99">
        <f>Amnt_Deposited!F59</f>
        <v>0</v>
      </c>
      <c r="D64" s="418">
        <f>Dry_Matter_Content!G51</f>
        <v>0.56999999999999995</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0.8</v>
      </c>
      <c r="R64" s="67">
        <f t="shared" si="5"/>
        <v>0</v>
      </c>
      <c r="S64" s="67">
        <f t="shared" si="7"/>
        <v>0</v>
      </c>
      <c r="T64" s="67">
        <f t="shared" si="8"/>
        <v>0</v>
      </c>
      <c r="U64" s="67">
        <f t="shared" si="9"/>
        <v>9.0724522336198117</v>
      </c>
      <c r="V64" s="67">
        <f t="shared" si="10"/>
        <v>0.32315810666002948</v>
      </c>
      <c r="W64" s="100">
        <f t="shared" si="11"/>
        <v>0.21543873777335298</v>
      </c>
    </row>
    <row r="65" spans="2:23">
      <c r="B65" s="96">
        <f>Amnt_Deposited!B60</f>
        <v>2046</v>
      </c>
      <c r="C65" s="99">
        <f>Amnt_Deposited!F60</f>
        <v>0</v>
      </c>
      <c r="D65" s="418">
        <f>Dry_Matter_Content!G52</f>
        <v>0.56999999999999995</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0.8</v>
      </c>
      <c r="R65" s="67">
        <f t="shared" si="5"/>
        <v>0</v>
      </c>
      <c r="S65" s="67">
        <f t="shared" si="7"/>
        <v>0</v>
      </c>
      <c r="T65" s="67">
        <f t="shared" si="8"/>
        <v>0</v>
      </c>
      <c r="U65" s="67">
        <f t="shared" si="9"/>
        <v>8.760409015521347</v>
      </c>
      <c r="V65" s="67">
        <f t="shared" si="10"/>
        <v>0.3120432180984648</v>
      </c>
      <c r="W65" s="100">
        <f t="shared" si="11"/>
        <v>0.20802881206564319</v>
      </c>
    </row>
    <row r="66" spans="2:23">
      <c r="B66" s="96">
        <f>Amnt_Deposited!B61</f>
        <v>2047</v>
      </c>
      <c r="C66" s="99">
        <f>Amnt_Deposited!F61</f>
        <v>0</v>
      </c>
      <c r="D66" s="418">
        <f>Dry_Matter_Content!G53</f>
        <v>0.56999999999999995</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0.8</v>
      </c>
      <c r="R66" s="67">
        <f t="shared" si="5"/>
        <v>0</v>
      </c>
      <c r="S66" s="67">
        <f t="shared" si="7"/>
        <v>0</v>
      </c>
      <c r="T66" s="67">
        <f t="shared" si="8"/>
        <v>0</v>
      </c>
      <c r="U66" s="67">
        <f t="shared" si="9"/>
        <v>8.4590983940190281</v>
      </c>
      <c r="V66" s="67">
        <f t="shared" si="10"/>
        <v>0.30131062150231869</v>
      </c>
      <c r="W66" s="100">
        <f t="shared" si="11"/>
        <v>0.20087374766821245</v>
      </c>
    </row>
    <row r="67" spans="2:23">
      <c r="B67" s="96">
        <f>Amnt_Deposited!B62</f>
        <v>2048</v>
      </c>
      <c r="C67" s="99">
        <f>Amnt_Deposited!F62</f>
        <v>0</v>
      </c>
      <c r="D67" s="418">
        <f>Dry_Matter_Content!G54</f>
        <v>0.56999999999999995</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0.8</v>
      </c>
      <c r="R67" s="67">
        <f t="shared" si="5"/>
        <v>0</v>
      </c>
      <c r="S67" s="67">
        <f t="shared" si="7"/>
        <v>0</v>
      </c>
      <c r="T67" s="67">
        <f t="shared" si="8"/>
        <v>0</v>
      </c>
      <c r="U67" s="67">
        <f t="shared" si="9"/>
        <v>8.1681512259204556</v>
      </c>
      <c r="V67" s="67">
        <f t="shared" si="10"/>
        <v>0.29094716809857252</v>
      </c>
      <c r="W67" s="100">
        <f t="shared" si="11"/>
        <v>0.19396477873238166</v>
      </c>
    </row>
    <row r="68" spans="2:23">
      <c r="B68" s="96">
        <f>Amnt_Deposited!B63</f>
        <v>2049</v>
      </c>
      <c r="C68" s="99">
        <f>Amnt_Deposited!F63</f>
        <v>0</v>
      </c>
      <c r="D68" s="418">
        <f>Dry_Matter_Content!G55</f>
        <v>0.56999999999999995</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0.8</v>
      </c>
      <c r="R68" s="67">
        <f t="shared" si="5"/>
        <v>0</v>
      </c>
      <c r="S68" s="67">
        <f t="shared" si="7"/>
        <v>0</v>
      </c>
      <c r="T68" s="67">
        <f t="shared" si="8"/>
        <v>0</v>
      </c>
      <c r="U68" s="67">
        <f t="shared" si="9"/>
        <v>7.8872110645596729</v>
      </c>
      <c r="V68" s="67">
        <f t="shared" si="10"/>
        <v>0.28094016136078226</v>
      </c>
      <c r="W68" s="100">
        <f t="shared" si="11"/>
        <v>0.18729344090718816</v>
      </c>
    </row>
    <row r="69" spans="2:23">
      <c r="B69" s="96">
        <f>Amnt_Deposited!B64</f>
        <v>2050</v>
      </c>
      <c r="C69" s="99">
        <f>Amnt_Deposited!F64</f>
        <v>0</v>
      </c>
      <c r="D69" s="418">
        <f>Dry_Matter_Content!G56</f>
        <v>0.56999999999999995</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0.8</v>
      </c>
      <c r="R69" s="67">
        <f t="shared" si="5"/>
        <v>0</v>
      </c>
      <c r="S69" s="67">
        <f t="shared" si="7"/>
        <v>0</v>
      </c>
      <c r="T69" s="67">
        <f t="shared" si="8"/>
        <v>0</v>
      </c>
      <c r="U69" s="67">
        <f t="shared" si="9"/>
        <v>7.6159337231054272</v>
      </c>
      <c r="V69" s="67">
        <f t="shared" si="10"/>
        <v>0.27127734145424603</v>
      </c>
      <c r="W69" s="100">
        <f t="shared" si="11"/>
        <v>0.18085156096949734</v>
      </c>
    </row>
    <row r="70" spans="2:23">
      <c r="B70" s="96">
        <f>Amnt_Deposited!B65</f>
        <v>2051</v>
      </c>
      <c r="C70" s="99">
        <f>Amnt_Deposited!F65</f>
        <v>0</v>
      </c>
      <c r="D70" s="418">
        <f>Dry_Matter_Content!G57</f>
        <v>0.56999999999999995</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0.8</v>
      </c>
      <c r="R70" s="67">
        <f t="shared" si="5"/>
        <v>0</v>
      </c>
      <c r="S70" s="67">
        <f t="shared" si="7"/>
        <v>0</v>
      </c>
      <c r="T70" s="67">
        <f t="shared" si="8"/>
        <v>0</v>
      </c>
      <c r="U70" s="67">
        <f t="shared" si="9"/>
        <v>7.3539868528892542</v>
      </c>
      <c r="V70" s="67">
        <f t="shared" si="10"/>
        <v>0.26194687021617324</v>
      </c>
      <c r="W70" s="100">
        <f t="shared" si="11"/>
        <v>0.17463124681078215</v>
      </c>
    </row>
    <row r="71" spans="2:23">
      <c r="B71" s="96">
        <f>Amnt_Deposited!B66</f>
        <v>2052</v>
      </c>
      <c r="C71" s="99">
        <f>Amnt_Deposited!F66</f>
        <v>0</v>
      </c>
      <c r="D71" s="418">
        <f>Dry_Matter_Content!G58</f>
        <v>0.56999999999999995</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0.8</v>
      </c>
      <c r="R71" s="67">
        <f t="shared" si="5"/>
        <v>0</v>
      </c>
      <c r="S71" s="67">
        <f t="shared" si="7"/>
        <v>0</v>
      </c>
      <c r="T71" s="67">
        <f t="shared" si="8"/>
        <v>0</v>
      </c>
      <c r="U71" s="67">
        <f t="shared" si="9"/>
        <v>7.1010495362367996</v>
      </c>
      <c r="V71" s="67">
        <f t="shared" si="10"/>
        <v>0.25293731665245472</v>
      </c>
      <c r="W71" s="100">
        <f t="shared" si="11"/>
        <v>0.16862487776830315</v>
      </c>
    </row>
    <row r="72" spans="2:23">
      <c r="B72" s="96">
        <f>Amnt_Deposited!B67</f>
        <v>2053</v>
      </c>
      <c r="C72" s="99">
        <f>Amnt_Deposited!F67</f>
        <v>0</v>
      </c>
      <c r="D72" s="418">
        <f>Dry_Matter_Content!G59</f>
        <v>0.56999999999999995</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0.8</v>
      </c>
      <c r="R72" s="67">
        <f t="shared" si="5"/>
        <v>0</v>
      </c>
      <c r="S72" s="67">
        <f t="shared" si="7"/>
        <v>0</v>
      </c>
      <c r="T72" s="67">
        <f t="shared" si="8"/>
        <v>0</v>
      </c>
      <c r="U72" s="67">
        <f t="shared" si="9"/>
        <v>6.8568118933035338</v>
      </c>
      <c r="V72" s="67">
        <f t="shared" si="10"/>
        <v>0.24423764293326544</v>
      </c>
      <c r="W72" s="100">
        <f t="shared" si="11"/>
        <v>0.16282509528884362</v>
      </c>
    </row>
    <row r="73" spans="2:23">
      <c r="B73" s="96">
        <f>Amnt_Deposited!B68</f>
        <v>2054</v>
      </c>
      <c r="C73" s="99">
        <f>Amnt_Deposited!F68</f>
        <v>0</v>
      </c>
      <c r="D73" s="418">
        <f>Dry_Matter_Content!G60</f>
        <v>0.56999999999999995</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0.8</v>
      </c>
      <c r="R73" s="67">
        <f t="shared" si="5"/>
        <v>0</v>
      </c>
      <c r="S73" s="67">
        <f t="shared" si="7"/>
        <v>0</v>
      </c>
      <c r="T73" s="67">
        <f t="shared" si="8"/>
        <v>0</v>
      </c>
      <c r="U73" s="67">
        <f t="shared" si="9"/>
        <v>6.6209747024331911</v>
      </c>
      <c r="V73" s="67">
        <f t="shared" si="10"/>
        <v>0.23583719087034266</v>
      </c>
      <c r="W73" s="100">
        <f t="shared" si="11"/>
        <v>0.15722479391356176</v>
      </c>
    </row>
    <row r="74" spans="2:23">
      <c r="B74" s="96">
        <f>Amnt_Deposited!B69</f>
        <v>2055</v>
      </c>
      <c r="C74" s="99">
        <f>Amnt_Deposited!F69</f>
        <v>0</v>
      </c>
      <c r="D74" s="418">
        <f>Dry_Matter_Content!G61</f>
        <v>0.56999999999999995</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0.8</v>
      </c>
      <c r="R74" s="67">
        <f t="shared" si="5"/>
        <v>0</v>
      </c>
      <c r="S74" s="67">
        <f t="shared" si="7"/>
        <v>0</v>
      </c>
      <c r="T74" s="67">
        <f t="shared" si="8"/>
        <v>0</v>
      </c>
      <c r="U74" s="67">
        <f t="shared" si="9"/>
        <v>6.3932490335738184</v>
      </c>
      <c r="V74" s="67">
        <f t="shared" si="10"/>
        <v>0.22772566885937237</v>
      </c>
      <c r="W74" s="100">
        <f t="shared" si="11"/>
        <v>0.15181711257291491</v>
      </c>
    </row>
    <row r="75" spans="2:23">
      <c r="B75" s="96">
        <f>Amnt_Deposited!B70</f>
        <v>2056</v>
      </c>
      <c r="C75" s="99">
        <f>Amnt_Deposited!F70</f>
        <v>0</v>
      </c>
      <c r="D75" s="418">
        <f>Dry_Matter_Content!G62</f>
        <v>0.56999999999999995</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0.8</v>
      </c>
      <c r="R75" s="67">
        <f t="shared" si="5"/>
        <v>0</v>
      </c>
      <c r="S75" s="67">
        <f t="shared" si="7"/>
        <v>0</v>
      </c>
      <c r="T75" s="67">
        <f t="shared" si="8"/>
        <v>0</v>
      </c>
      <c r="U75" s="67">
        <f t="shared" si="9"/>
        <v>6.1733558943023317</v>
      </c>
      <c r="V75" s="67">
        <f t="shared" si="10"/>
        <v>0.21989313927148699</v>
      </c>
      <c r="W75" s="100">
        <f t="shared" si="11"/>
        <v>0.14659542618099131</v>
      </c>
    </row>
    <row r="76" spans="2:23">
      <c r="B76" s="96">
        <f>Amnt_Deposited!B71</f>
        <v>2057</v>
      </c>
      <c r="C76" s="99">
        <f>Amnt_Deposited!F71</f>
        <v>0</v>
      </c>
      <c r="D76" s="418">
        <f>Dry_Matter_Content!G63</f>
        <v>0.56999999999999995</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0.8</v>
      </c>
      <c r="R76" s="67">
        <f t="shared" si="5"/>
        <v>0</v>
      </c>
      <c r="S76" s="67">
        <f t="shared" si="7"/>
        <v>0</v>
      </c>
      <c r="T76" s="67">
        <f t="shared" si="8"/>
        <v>0</v>
      </c>
      <c r="U76" s="67">
        <f t="shared" si="9"/>
        <v>5.9610258880239044</v>
      </c>
      <c r="V76" s="67">
        <f t="shared" si="10"/>
        <v>0.21233000627842724</v>
      </c>
      <c r="W76" s="100">
        <f t="shared" si="11"/>
        <v>0.14155333751895149</v>
      </c>
    </row>
    <row r="77" spans="2:23">
      <c r="B77" s="96">
        <f>Amnt_Deposited!B72</f>
        <v>2058</v>
      </c>
      <c r="C77" s="99">
        <f>Amnt_Deposited!F72</f>
        <v>0</v>
      </c>
      <c r="D77" s="418">
        <f>Dry_Matter_Content!G64</f>
        <v>0.56999999999999995</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0.8</v>
      </c>
      <c r="R77" s="67">
        <f t="shared" si="5"/>
        <v>0</v>
      </c>
      <c r="S77" s="67">
        <f t="shared" si="7"/>
        <v>0</v>
      </c>
      <c r="T77" s="67">
        <f t="shared" si="8"/>
        <v>0</v>
      </c>
      <c r="U77" s="67">
        <f t="shared" si="9"/>
        <v>5.7559988839274521</v>
      </c>
      <c r="V77" s="67">
        <f t="shared" si="10"/>
        <v>0.20502700409645241</v>
      </c>
      <c r="W77" s="100">
        <f t="shared" si="11"/>
        <v>0.13668466939763493</v>
      </c>
    </row>
    <row r="78" spans="2:23">
      <c r="B78" s="96">
        <f>Amnt_Deposited!B73</f>
        <v>2059</v>
      </c>
      <c r="C78" s="99">
        <f>Amnt_Deposited!F73</f>
        <v>0</v>
      </c>
      <c r="D78" s="418">
        <f>Dry_Matter_Content!G65</f>
        <v>0.56999999999999995</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0.8</v>
      </c>
      <c r="R78" s="67">
        <f t="shared" si="5"/>
        <v>0</v>
      </c>
      <c r="S78" s="67">
        <f t="shared" si="7"/>
        <v>0</v>
      </c>
      <c r="T78" s="67">
        <f t="shared" si="8"/>
        <v>0</v>
      </c>
      <c r="U78" s="67">
        <f t="shared" si="9"/>
        <v>5.558023698292855</v>
      </c>
      <c r="V78" s="67">
        <f t="shared" si="10"/>
        <v>0.19797518563459673</v>
      </c>
      <c r="W78" s="100">
        <f t="shared" si="11"/>
        <v>0.13198345708973114</v>
      </c>
    </row>
    <row r="79" spans="2:23">
      <c r="B79" s="96">
        <f>Amnt_Deposited!B74</f>
        <v>2060</v>
      </c>
      <c r="C79" s="99">
        <f>Amnt_Deposited!F74</f>
        <v>0</v>
      </c>
      <c r="D79" s="418">
        <f>Dry_Matter_Content!G66</f>
        <v>0.56999999999999995</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0.8</v>
      </c>
      <c r="R79" s="67">
        <f t="shared" si="5"/>
        <v>0</v>
      </c>
      <c r="S79" s="67">
        <f t="shared" si="7"/>
        <v>0</v>
      </c>
      <c r="T79" s="67">
        <f t="shared" si="8"/>
        <v>0</v>
      </c>
      <c r="U79" s="67">
        <f t="shared" si="9"/>
        <v>5.3668577867594909</v>
      </c>
      <c r="V79" s="67">
        <f t="shared" si="10"/>
        <v>0.19116591153336376</v>
      </c>
      <c r="W79" s="100">
        <f t="shared" si="11"/>
        <v>0.12744394102224249</v>
      </c>
    </row>
    <row r="80" spans="2:23">
      <c r="B80" s="96">
        <f>Amnt_Deposited!B75</f>
        <v>2061</v>
      </c>
      <c r="C80" s="99">
        <f>Amnt_Deposited!F75</f>
        <v>0</v>
      </c>
      <c r="D80" s="418">
        <f>Dry_Matter_Content!G67</f>
        <v>0.56999999999999995</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0.8</v>
      </c>
      <c r="R80" s="67">
        <f t="shared" si="5"/>
        <v>0</v>
      </c>
      <c r="S80" s="67">
        <f t="shared" si="7"/>
        <v>0</v>
      </c>
      <c r="T80" s="67">
        <f t="shared" si="8"/>
        <v>0</v>
      </c>
      <c r="U80" s="67">
        <f t="shared" si="9"/>
        <v>5.1822669471790599</v>
      </c>
      <c r="V80" s="67">
        <f t="shared" si="10"/>
        <v>0.18459083958043082</v>
      </c>
      <c r="W80" s="100">
        <f t="shared" si="11"/>
        <v>0.1230605597202872</v>
      </c>
    </row>
    <row r="81" spans="2:23">
      <c r="B81" s="96">
        <f>Amnt_Deposited!B76</f>
        <v>2062</v>
      </c>
      <c r="C81" s="99">
        <f>Amnt_Deposited!F76</f>
        <v>0</v>
      </c>
      <c r="D81" s="418">
        <f>Dry_Matter_Content!G68</f>
        <v>0.56999999999999995</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0.8</v>
      </c>
      <c r="R81" s="67">
        <f t="shared" si="5"/>
        <v>0</v>
      </c>
      <c r="S81" s="67">
        <f t="shared" si="7"/>
        <v>0</v>
      </c>
      <c r="T81" s="67">
        <f t="shared" si="8"/>
        <v>0</v>
      </c>
      <c r="U81" s="67">
        <f t="shared" si="9"/>
        <v>5.0040250326886646</v>
      </c>
      <c r="V81" s="67">
        <f t="shared" si="10"/>
        <v>0.17824191449039559</v>
      </c>
      <c r="W81" s="100">
        <f t="shared" si="11"/>
        <v>0.11882794299359706</v>
      </c>
    </row>
    <row r="82" spans="2:23">
      <c r="B82" s="96">
        <f>Amnt_Deposited!B77</f>
        <v>2063</v>
      </c>
      <c r="C82" s="99">
        <f>Amnt_Deposited!F77</f>
        <v>0</v>
      </c>
      <c r="D82" s="418">
        <f>Dry_Matter_Content!G69</f>
        <v>0.56999999999999995</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0.8</v>
      </c>
      <c r="R82" s="67">
        <f t="shared" si="5"/>
        <v>0</v>
      </c>
      <c r="S82" s="67">
        <f t="shared" si="7"/>
        <v>0</v>
      </c>
      <c r="T82" s="67">
        <f t="shared" si="8"/>
        <v>0</v>
      </c>
      <c r="U82" s="67">
        <f t="shared" si="9"/>
        <v>4.831913674652621</v>
      </c>
      <c r="V82" s="67">
        <f t="shared" si="10"/>
        <v>0.17211135803604399</v>
      </c>
      <c r="W82" s="100">
        <f t="shared" si="11"/>
        <v>0.11474090535736266</v>
      </c>
    </row>
    <row r="83" spans="2:23">
      <c r="B83" s="96">
        <f>Amnt_Deposited!B78</f>
        <v>2064</v>
      </c>
      <c r="C83" s="99">
        <f>Amnt_Deposited!F78</f>
        <v>0</v>
      </c>
      <c r="D83" s="418">
        <f>Dry_Matter_Content!G70</f>
        <v>0.56999999999999995</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0.8</v>
      </c>
      <c r="R83" s="67">
        <f t="shared" ref="R83:R99" si="17">P83*$W$6*DOCF*Q83</f>
        <v>0</v>
      </c>
      <c r="S83" s="67">
        <f t="shared" si="7"/>
        <v>0</v>
      </c>
      <c r="T83" s="67">
        <f t="shared" si="8"/>
        <v>0</v>
      </c>
      <c r="U83" s="67">
        <f t="shared" si="9"/>
        <v>4.6657220151335714</v>
      </c>
      <c r="V83" s="67">
        <f t="shared" si="10"/>
        <v>0.16619165951904932</v>
      </c>
      <c r="W83" s="100">
        <f t="shared" si="11"/>
        <v>0.11079443967936621</v>
      </c>
    </row>
    <row r="84" spans="2:23">
      <c r="B84" s="96">
        <f>Amnt_Deposited!B79</f>
        <v>2065</v>
      </c>
      <c r="C84" s="99">
        <f>Amnt_Deposited!F79</f>
        <v>0</v>
      </c>
      <c r="D84" s="418">
        <f>Dry_Matter_Content!G71</f>
        <v>0.56999999999999995</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0.8</v>
      </c>
      <c r="R84" s="67">
        <f t="shared" si="17"/>
        <v>0</v>
      </c>
      <c r="S84" s="67">
        <f t="shared" si="7"/>
        <v>0</v>
      </c>
      <c r="T84" s="67">
        <f t="shared" si="8"/>
        <v>0</v>
      </c>
      <c r="U84" s="67">
        <f t="shared" si="9"/>
        <v>4.5052464485651438</v>
      </c>
      <c r="V84" s="67">
        <f t="shared" si="10"/>
        <v>0.16047556656842737</v>
      </c>
      <c r="W84" s="100">
        <f t="shared" si="11"/>
        <v>0.10698371104561824</v>
      </c>
    </row>
    <row r="85" spans="2:23">
      <c r="B85" s="96">
        <f>Amnt_Deposited!B80</f>
        <v>2066</v>
      </c>
      <c r="C85" s="99">
        <f>Amnt_Deposited!F80</f>
        <v>0</v>
      </c>
      <c r="D85" s="418">
        <f>Dry_Matter_Content!G72</f>
        <v>0.56999999999999995</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0.8</v>
      </c>
      <c r="R85" s="67">
        <f t="shared" si="17"/>
        <v>0</v>
      </c>
      <c r="S85" s="67">
        <f t="shared" ref="S85:S98" si="19">R85*$W$12</f>
        <v>0</v>
      </c>
      <c r="T85" s="67">
        <f t="shared" ref="T85:T98" si="20">R85*(1-$W$12)</f>
        <v>0</v>
      </c>
      <c r="U85" s="67">
        <f t="shared" ref="U85:U98" si="21">S85+U84*$W$10</f>
        <v>4.3502903723096686</v>
      </c>
      <c r="V85" s="67">
        <f t="shared" ref="V85:V98" si="22">U84*(1-$W$10)+T85</f>
        <v>0.15495607625547514</v>
      </c>
      <c r="W85" s="100">
        <f t="shared" ref="W85:W99" si="23">V85*CH4_fraction*conv</f>
        <v>0.10330405083698342</v>
      </c>
    </row>
    <row r="86" spans="2:23">
      <c r="B86" s="96">
        <f>Amnt_Deposited!B81</f>
        <v>2067</v>
      </c>
      <c r="C86" s="99">
        <f>Amnt_Deposited!F81</f>
        <v>0</v>
      </c>
      <c r="D86" s="418">
        <f>Dry_Matter_Content!G73</f>
        <v>0.56999999999999995</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0.8</v>
      </c>
      <c r="R86" s="67">
        <f t="shared" si="17"/>
        <v>0</v>
      </c>
      <c r="S86" s="67">
        <f t="shared" si="19"/>
        <v>0</v>
      </c>
      <c r="T86" s="67">
        <f t="shared" si="20"/>
        <v>0</v>
      </c>
      <c r="U86" s="67">
        <f t="shared" si="21"/>
        <v>4.2006639457953616</v>
      </c>
      <c r="V86" s="67">
        <f t="shared" si="22"/>
        <v>0.14962642651430727</v>
      </c>
      <c r="W86" s="100">
        <f t="shared" si="23"/>
        <v>9.975095100953818E-2</v>
      </c>
    </row>
    <row r="87" spans="2:23">
      <c r="B87" s="96">
        <f>Amnt_Deposited!B82</f>
        <v>2068</v>
      </c>
      <c r="C87" s="99">
        <f>Amnt_Deposited!F82</f>
        <v>0</v>
      </c>
      <c r="D87" s="418">
        <f>Dry_Matter_Content!G74</f>
        <v>0.56999999999999995</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0.8</v>
      </c>
      <c r="R87" s="67">
        <f t="shared" si="17"/>
        <v>0</v>
      </c>
      <c r="S87" s="67">
        <f t="shared" si="19"/>
        <v>0</v>
      </c>
      <c r="T87" s="67">
        <f t="shared" si="20"/>
        <v>0</v>
      </c>
      <c r="U87" s="67">
        <f t="shared" si="21"/>
        <v>4.0561838579378815</v>
      </c>
      <c r="V87" s="67">
        <f t="shared" si="22"/>
        <v>0.14448008785747987</v>
      </c>
      <c r="W87" s="100">
        <f t="shared" si="23"/>
        <v>9.6320058571653239E-2</v>
      </c>
    </row>
    <row r="88" spans="2:23">
      <c r="B88" s="96">
        <f>Amnt_Deposited!B83</f>
        <v>2069</v>
      </c>
      <c r="C88" s="99">
        <f>Amnt_Deposited!F83</f>
        <v>0</v>
      </c>
      <c r="D88" s="418">
        <f>Dry_Matter_Content!G75</f>
        <v>0.56999999999999995</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0.8</v>
      </c>
      <c r="R88" s="67">
        <f t="shared" si="17"/>
        <v>0</v>
      </c>
      <c r="S88" s="67">
        <f t="shared" si="19"/>
        <v>0</v>
      </c>
      <c r="T88" s="67">
        <f t="shared" si="20"/>
        <v>0</v>
      </c>
      <c r="U88" s="67">
        <f t="shared" si="21"/>
        <v>3.9166731025613299</v>
      </c>
      <c r="V88" s="67">
        <f t="shared" si="22"/>
        <v>0.13951075537655161</v>
      </c>
      <c r="W88" s="100">
        <f t="shared" si="23"/>
        <v>9.3007170251034402E-2</v>
      </c>
    </row>
    <row r="89" spans="2:23">
      <c r="B89" s="96">
        <f>Amnt_Deposited!B84</f>
        <v>2070</v>
      </c>
      <c r="C89" s="99">
        <f>Amnt_Deposited!F84</f>
        <v>0</v>
      </c>
      <c r="D89" s="418">
        <f>Dry_Matter_Content!G76</f>
        <v>0.56999999999999995</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0.8</v>
      </c>
      <c r="R89" s="67">
        <f t="shared" si="17"/>
        <v>0</v>
      </c>
      <c r="S89" s="67">
        <f t="shared" si="19"/>
        <v>0</v>
      </c>
      <c r="T89" s="67">
        <f t="shared" si="20"/>
        <v>0</v>
      </c>
      <c r="U89" s="67">
        <f t="shared" si="21"/>
        <v>3.7819607615435471</v>
      </c>
      <c r="V89" s="67">
        <f t="shared" si="22"/>
        <v>0.13471234101778265</v>
      </c>
      <c r="W89" s="100">
        <f t="shared" si="23"/>
        <v>8.9808227345188424E-2</v>
      </c>
    </row>
    <row r="90" spans="2:23">
      <c r="B90" s="96">
        <f>Amnt_Deposited!B85</f>
        <v>2071</v>
      </c>
      <c r="C90" s="99">
        <f>Amnt_Deposited!F85</f>
        <v>0</v>
      </c>
      <c r="D90" s="418">
        <f>Dry_Matter_Content!G77</f>
        <v>0.56999999999999995</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0.8</v>
      </c>
      <c r="R90" s="67">
        <f t="shared" si="17"/>
        <v>0</v>
      </c>
      <c r="S90" s="67">
        <f t="shared" si="19"/>
        <v>0</v>
      </c>
      <c r="T90" s="67">
        <f t="shared" si="20"/>
        <v>0</v>
      </c>
      <c r="U90" s="67">
        <f t="shared" si="21"/>
        <v>3.65188179542004</v>
      </c>
      <c r="V90" s="67">
        <f t="shared" si="22"/>
        <v>0.13007896612350725</v>
      </c>
      <c r="W90" s="100">
        <f t="shared" si="23"/>
        <v>8.6719310749004824E-2</v>
      </c>
    </row>
    <row r="91" spans="2:23">
      <c r="B91" s="96">
        <f>Amnt_Deposited!B86</f>
        <v>2072</v>
      </c>
      <c r="C91" s="99">
        <f>Amnt_Deposited!F86</f>
        <v>0</v>
      </c>
      <c r="D91" s="418">
        <f>Dry_Matter_Content!G78</f>
        <v>0.56999999999999995</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0.8</v>
      </c>
      <c r="R91" s="67">
        <f t="shared" si="17"/>
        <v>0</v>
      </c>
      <c r="S91" s="67">
        <f t="shared" si="19"/>
        <v>0</v>
      </c>
      <c r="T91" s="67">
        <f t="shared" si="20"/>
        <v>0</v>
      </c>
      <c r="U91" s="67">
        <f t="shared" si="21"/>
        <v>3.526276841189997</v>
      </c>
      <c r="V91" s="67">
        <f t="shared" si="22"/>
        <v>0.12560495423004311</v>
      </c>
      <c r="W91" s="100">
        <f t="shared" si="23"/>
        <v>8.3736636153362076E-2</v>
      </c>
    </row>
    <row r="92" spans="2:23">
      <c r="B92" s="96">
        <f>Amnt_Deposited!B87</f>
        <v>2073</v>
      </c>
      <c r="C92" s="99">
        <f>Amnt_Deposited!F87</f>
        <v>0</v>
      </c>
      <c r="D92" s="418">
        <f>Dry_Matter_Content!G79</f>
        <v>0.56999999999999995</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0.8</v>
      </c>
      <c r="R92" s="67">
        <f t="shared" si="17"/>
        <v>0</v>
      </c>
      <c r="S92" s="67">
        <f t="shared" si="19"/>
        <v>0</v>
      </c>
      <c r="T92" s="67">
        <f t="shared" si="20"/>
        <v>0</v>
      </c>
      <c r="U92" s="67">
        <f t="shared" si="21"/>
        <v>3.4049920170766836</v>
      </c>
      <c r="V92" s="67">
        <f t="shared" si="22"/>
        <v>0.12128482411331336</v>
      </c>
      <c r="W92" s="100">
        <f t="shared" si="23"/>
        <v>8.0856549408875572E-2</v>
      </c>
    </row>
    <row r="93" spans="2:23">
      <c r="B93" s="96">
        <f>Amnt_Deposited!B88</f>
        <v>2074</v>
      </c>
      <c r="C93" s="99">
        <f>Amnt_Deposited!F88</f>
        <v>0</v>
      </c>
      <c r="D93" s="418">
        <f>Dry_Matter_Content!G80</f>
        <v>0.56999999999999995</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0.8</v>
      </c>
      <c r="R93" s="67">
        <f t="shared" si="17"/>
        <v>0</v>
      </c>
      <c r="S93" s="67">
        <f t="shared" si="19"/>
        <v>0</v>
      </c>
      <c r="T93" s="67">
        <f t="shared" si="20"/>
        <v>0</v>
      </c>
      <c r="U93" s="67">
        <f t="shared" si="21"/>
        <v>3.287878734003022</v>
      </c>
      <c r="V93" s="67">
        <f t="shared" si="22"/>
        <v>0.11711328307366169</v>
      </c>
      <c r="W93" s="100">
        <f t="shared" si="23"/>
        <v>7.8075522049107782E-2</v>
      </c>
    </row>
    <row r="94" spans="2:23">
      <c r="B94" s="96">
        <f>Amnt_Deposited!B89</f>
        <v>2075</v>
      </c>
      <c r="C94" s="99">
        <f>Amnt_Deposited!F89</f>
        <v>0</v>
      </c>
      <c r="D94" s="418">
        <f>Dry_Matter_Content!G81</f>
        <v>0.56999999999999995</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0.8</v>
      </c>
      <c r="R94" s="67">
        <f t="shared" si="17"/>
        <v>0</v>
      </c>
      <c r="S94" s="67">
        <f t="shared" si="19"/>
        <v>0</v>
      </c>
      <c r="T94" s="67">
        <f t="shared" si="20"/>
        <v>0</v>
      </c>
      <c r="U94" s="67">
        <f t="shared" si="21"/>
        <v>3.1747935135513887</v>
      </c>
      <c r="V94" s="67">
        <f t="shared" si="22"/>
        <v>0.1130852204516333</v>
      </c>
      <c r="W94" s="100">
        <f t="shared" si="23"/>
        <v>7.5390146967755534E-2</v>
      </c>
    </row>
    <row r="95" spans="2:23">
      <c r="B95" s="96">
        <f>Amnt_Deposited!B90</f>
        <v>2076</v>
      </c>
      <c r="C95" s="99">
        <f>Amnt_Deposited!F90</f>
        <v>0</v>
      </c>
      <c r="D95" s="418">
        <f>Dry_Matter_Content!G82</f>
        <v>0.56999999999999995</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0.8</v>
      </c>
      <c r="R95" s="67">
        <f t="shared" si="17"/>
        <v>0</v>
      </c>
      <c r="S95" s="67">
        <f t="shared" si="19"/>
        <v>0</v>
      </c>
      <c r="T95" s="67">
        <f t="shared" si="20"/>
        <v>0</v>
      </c>
      <c r="U95" s="67">
        <f t="shared" si="21"/>
        <v>3.0655978121846106</v>
      </c>
      <c r="V95" s="67">
        <f t="shared" si="22"/>
        <v>0.10919570136677804</v>
      </c>
      <c r="W95" s="100">
        <f t="shared" si="23"/>
        <v>7.2797134244518696E-2</v>
      </c>
    </row>
    <row r="96" spans="2:23">
      <c r="B96" s="96">
        <f>Amnt_Deposited!B91</f>
        <v>2077</v>
      </c>
      <c r="C96" s="99">
        <f>Amnt_Deposited!F91</f>
        <v>0</v>
      </c>
      <c r="D96" s="418">
        <f>Dry_Matter_Content!G83</f>
        <v>0.56999999999999995</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0.8</v>
      </c>
      <c r="R96" s="67">
        <f t="shared" si="17"/>
        <v>0</v>
      </c>
      <c r="S96" s="67">
        <f t="shared" si="19"/>
        <v>0</v>
      </c>
      <c r="T96" s="67">
        <f t="shared" si="20"/>
        <v>0</v>
      </c>
      <c r="U96" s="67">
        <f t="shared" si="21"/>
        <v>2.9601578515128057</v>
      </c>
      <c r="V96" s="67">
        <f t="shared" si="22"/>
        <v>0.10543996067180463</v>
      </c>
      <c r="W96" s="100">
        <f t="shared" si="23"/>
        <v>7.0293307114536407E-2</v>
      </c>
    </row>
    <row r="97" spans="2:23">
      <c r="B97" s="96">
        <f>Amnt_Deposited!B92</f>
        <v>2078</v>
      </c>
      <c r="C97" s="99">
        <f>Amnt_Deposited!F92</f>
        <v>0</v>
      </c>
      <c r="D97" s="418">
        <f>Dry_Matter_Content!G84</f>
        <v>0.56999999999999995</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0.8</v>
      </c>
      <c r="R97" s="67">
        <f t="shared" si="17"/>
        <v>0</v>
      </c>
      <c r="S97" s="67">
        <f t="shared" si="19"/>
        <v>0</v>
      </c>
      <c r="T97" s="67">
        <f t="shared" si="20"/>
        <v>0</v>
      </c>
      <c r="U97" s="67">
        <f t="shared" si="21"/>
        <v>2.8583444543981265</v>
      </c>
      <c r="V97" s="67">
        <f t="shared" si="22"/>
        <v>0.10181339711467934</v>
      </c>
      <c r="W97" s="100">
        <f t="shared" si="23"/>
        <v>6.7875598076452881E-2</v>
      </c>
    </row>
    <row r="98" spans="2:23">
      <c r="B98" s="96">
        <f>Amnt_Deposited!B93</f>
        <v>2079</v>
      </c>
      <c r="C98" s="99">
        <f>Amnt_Deposited!F93</f>
        <v>0</v>
      </c>
      <c r="D98" s="418">
        <f>Dry_Matter_Content!G85</f>
        <v>0.56999999999999995</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0.8</v>
      </c>
      <c r="R98" s="67">
        <f t="shared" si="17"/>
        <v>0</v>
      </c>
      <c r="S98" s="67">
        <f t="shared" si="19"/>
        <v>0</v>
      </c>
      <c r="T98" s="67">
        <f t="shared" si="20"/>
        <v>0</v>
      </c>
      <c r="U98" s="67">
        <f t="shared" si="21"/>
        <v>2.7600328866966097</v>
      </c>
      <c r="V98" s="67">
        <f t="shared" si="22"/>
        <v>9.8311567701516861E-2</v>
      </c>
      <c r="W98" s="100">
        <f t="shared" si="23"/>
        <v>6.5541045134344569E-2</v>
      </c>
    </row>
    <row r="99" spans="2:23" ht="13.5" thickBot="1">
      <c r="B99" s="97">
        <f>Amnt_Deposited!B94</f>
        <v>2080</v>
      </c>
      <c r="C99" s="101">
        <f>Amnt_Deposited!F94</f>
        <v>0</v>
      </c>
      <c r="D99" s="418">
        <f>Dry_Matter_Content!G86</f>
        <v>0.56999999999999995</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0.8</v>
      </c>
      <c r="R99" s="68">
        <f t="shared" si="17"/>
        <v>0</v>
      </c>
      <c r="S99" s="68">
        <f>R99*$W$12</f>
        <v>0</v>
      </c>
      <c r="T99" s="68">
        <f>R99*(1-$W$12)</f>
        <v>0</v>
      </c>
      <c r="U99" s="68">
        <f>S99+U98*$W$10</f>
        <v>2.6651027044432527</v>
      </c>
      <c r="V99" s="68">
        <f>U98*(1-$W$10)+T99</f>
        <v>9.4930182253357115E-2</v>
      </c>
      <c r="W99" s="102">
        <f t="shared" si="23"/>
        <v>6.3286788168904734E-2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0.86793007474799999</v>
      </c>
      <c r="D19" s="416">
        <f>Dry_Matter_Content!H6</f>
        <v>0.73</v>
      </c>
      <c r="E19" s="283">
        <f>MCF!R18</f>
        <v>0.8</v>
      </c>
      <c r="F19" s="130">
        <f t="shared" ref="F19:F50" si="0">C19*D19*$K$6*DOCF*E19</f>
        <v>7.6030674547924809E-2</v>
      </c>
      <c r="G19" s="65">
        <f t="shared" ref="G19:G82" si="1">F19*$K$12</f>
        <v>7.6030674547924809E-2</v>
      </c>
      <c r="H19" s="65">
        <f t="shared" ref="H19:H82" si="2">F19*(1-$K$12)</f>
        <v>0</v>
      </c>
      <c r="I19" s="65">
        <f t="shared" ref="I19:I82" si="3">G19+I18*$K$10</f>
        <v>7.6030674547924809E-2</v>
      </c>
      <c r="J19" s="65">
        <f t="shared" ref="J19:J82" si="4">I18*(1-$K$10)+H19</f>
        <v>0</v>
      </c>
      <c r="K19" s="66">
        <f>J19*CH4_fraction*conv</f>
        <v>0</v>
      </c>
      <c r="O19" s="95">
        <f>Amnt_Deposited!B14</f>
        <v>2000</v>
      </c>
      <c r="P19" s="98">
        <f>Amnt_Deposited!H14</f>
        <v>0.86793007474799999</v>
      </c>
      <c r="Q19" s="283">
        <f>MCF!R18</f>
        <v>0.8</v>
      </c>
      <c r="R19" s="130">
        <f t="shared" ref="R19:R50" si="5">P19*$W$6*DOCF*Q19</f>
        <v>8.3321287175808001E-2</v>
      </c>
      <c r="S19" s="65">
        <f>R19*$W$12</f>
        <v>8.3321287175808001E-2</v>
      </c>
      <c r="T19" s="65">
        <f>R19*(1-$W$12)</f>
        <v>0</v>
      </c>
      <c r="U19" s="65">
        <f>S19+U18*$W$10</f>
        <v>8.3321287175808001E-2</v>
      </c>
      <c r="V19" s="65">
        <f>U18*(1-$W$10)+T19</f>
        <v>0</v>
      </c>
      <c r="W19" s="66">
        <f>V19*CH4_fraction*conv</f>
        <v>0</v>
      </c>
    </row>
    <row r="20" spans="2:23">
      <c r="B20" s="96">
        <f>Amnt_Deposited!B15</f>
        <v>2001</v>
      </c>
      <c r="C20" s="99">
        <f>Amnt_Deposited!H15</f>
        <v>0.88530794985600003</v>
      </c>
      <c r="D20" s="418">
        <f>Dry_Matter_Content!H7</f>
        <v>0.73</v>
      </c>
      <c r="E20" s="284">
        <f>MCF!R19</f>
        <v>0.8</v>
      </c>
      <c r="F20" s="67">
        <f t="shared" si="0"/>
        <v>7.7552976407385607E-2</v>
      </c>
      <c r="G20" s="67">
        <f t="shared" si="1"/>
        <v>7.7552976407385607E-2</v>
      </c>
      <c r="H20" s="67">
        <f t="shared" si="2"/>
        <v>0</v>
      </c>
      <c r="I20" s="67">
        <f t="shared" si="3"/>
        <v>0.14844350747915119</v>
      </c>
      <c r="J20" s="67">
        <f t="shared" si="4"/>
        <v>5.1401434761592394E-3</v>
      </c>
      <c r="K20" s="100">
        <f>J20*CH4_fraction*conv</f>
        <v>3.426762317439493E-3</v>
      </c>
      <c r="M20" s="393"/>
      <c r="O20" s="96">
        <f>Amnt_Deposited!B15</f>
        <v>2001</v>
      </c>
      <c r="P20" s="99">
        <f>Amnt_Deposited!H15</f>
        <v>0.88530794985600003</v>
      </c>
      <c r="Q20" s="284">
        <f>MCF!R19</f>
        <v>0.8</v>
      </c>
      <c r="R20" s="67">
        <f t="shared" si="5"/>
        <v>8.4989563186176009E-2</v>
      </c>
      <c r="S20" s="67">
        <f>R20*$W$12</f>
        <v>8.4989563186176009E-2</v>
      </c>
      <c r="T20" s="67">
        <f>R20*(1-$W$12)</f>
        <v>0</v>
      </c>
      <c r="U20" s="67">
        <f>S20+U19*$W$10</f>
        <v>0.16267781641550813</v>
      </c>
      <c r="V20" s="67">
        <f>U19*(1-$W$10)+T20</f>
        <v>5.6330339464758785E-3</v>
      </c>
      <c r="W20" s="100">
        <f>V20*CH4_fraction*conv</f>
        <v>3.7553559643172521E-3</v>
      </c>
    </row>
    <row r="21" spans="2:23">
      <c r="B21" s="96">
        <f>Amnt_Deposited!B16</f>
        <v>2002</v>
      </c>
      <c r="C21" s="99">
        <f>Amnt_Deposited!H16</f>
        <v>0.90550030507200008</v>
      </c>
      <c r="D21" s="418">
        <f>Dry_Matter_Content!H8</f>
        <v>0.73</v>
      </c>
      <c r="E21" s="284">
        <f>MCF!R20</f>
        <v>0.8</v>
      </c>
      <c r="F21" s="67">
        <f t="shared" si="0"/>
        <v>7.9321826724307209E-2</v>
      </c>
      <c r="G21" s="67">
        <f t="shared" si="1"/>
        <v>7.9321826724307209E-2</v>
      </c>
      <c r="H21" s="67">
        <f t="shared" si="2"/>
        <v>0</v>
      </c>
      <c r="I21" s="67">
        <f t="shared" si="3"/>
        <v>0.21772963570303019</v>
      </c>
      <c r="J21" s="67">
        <f t="shared" si="4"/>
        <v>1.003569850042821E-2</v>
      </c>
      <c r="K21" s="100">
        <f t="shared" ref="K21:K84" si="6">J21*CH4_fraction*conv</f>
        <v>6.6904656669521398E-3</v>
      </c>
      <c r="O21" s="96">
        <f>Amnt_Deposited!B16</f>
        <v>2002</v>
      </c>
      <c r="P21" s="99">
        <f>Amnt_Deposited!H16</f>
        <v>0.90550030507200008</v>
      </c>
      <c r="Q21" s="284">
        <f>MCF!R20</f>
        <v>0.8</v>
      </c>
      <c r="R21" s="67">
        <f t="shared" si="5"/>
        <v>8.6928029286912012E-2</v>
      </c>
      <c r="S21" s="67">
        <f t="shared" ref="S21:S84" si="7">R21*$W$12</f>
        <v>8.6928029286912012E-2</v>
      </c>
      <c r="T21" s="67">
        <f t="shared" ref="T21:T84" si="8">R21*(1-$W$12)</f>
        <v>0</v>
      </c>
      <c r="U21" s="67">
        <f t="shared" ref="U21:U84" si="9">S21+U20*$W$10</f>
        <v>0.23860781994852623</v>
      </c>
      <c r="V21" s="67">
        <f t="shared" ref="V21:V84" si="10">U20*(1-$W$10)+T21</f>
        <v>1.0998025753893926E-2</v>
      </c>
      <c r="W21" s="100">
        <f t="shared" ref="W21:W84" si="11">V21*CH4_fraction*conv</f>
        <v>7.3320171692626175E-3</v>
      </c>
    </row>
    <row r="22" spans="2:23">
      <c r="B22" s="96">
        <f>Amnt_Deposited!B17</f>
        <v>2003</v>
      </c>
      <c r="C22" s="99">
        <f>Amnt_Deposited!H17</f>
        <v>0.93450559474799988</v>
      </c>
      <c r="D22" s="418">
        <f>Dry_Matter_Content!H9</f>
        <v>0.73</v>
      </c>
      <c r="E22" s="284">
        <f>MCF!R21</f>
        <v>0.8</v>
      </c>
      <c r="F22" s="67">
        <f t="shared" si="0"/>
        <v>8.1862690099924793E-2</v>
      </c>
      <c r="G22" s="67">
        <f t="shared" si="1"/>
        <v>8.1862690099924793E-2</v>
      </c>
      <c r="H22" s="67">
        <f t="shared" si="2"/>
        <v>0</v>
      </c>
      <c r="I22" s="67">
        <f t="shared" si="3"/>
        <v>0.28487245683980367</v>
      </c>
      <c r="J22" s="67">
        <f t="shared" si="4"/>
        <v>1.4719868963151334E-2</v>
      </c>
      <c r="K22" s="100">
        <f t="shared" si="6"/>
        <v>9.8132459754342212E-3</v>
      </c>
      <c r="N22" s="258"/>
      <c r="O22" s="96">
        <f>Amnt_Deposited!B17</f>
        <v>2003</v>
      </c>
      <c r="P22" s="99">
        <f>Amnt_Deposited!H17</f>
        <v>0.93450559474799988</v>
      </c>
      <c r="Q22" s="284">
        <f>MCF!R21</f>
        <v>0.8</v>
      </c>
      <c r="R22" s="67">
        <f t="shared" si="5"/>
        <v>8.9712537095807995E-2</v>
      </c>
      <c r="S22" s="67">
        <f t="shared" si="7"/>
        <v>8.9712537095807995E-2</v>
      </c>
      <c r="T22" s="67">
        <f t="shared" si="8"/>
        <v>0</v>
      </c>
      <c r="U22" s="67">
        <f t="shared" si="9"/>
        <v>0.31218899379704507</v>
      </c>
      <c r="V22" s="67">
        <f t="shared" si="10"/>
        <v>1.6131363247289133E-2</v>
      </c>
      <c r="W22" s="100">
        <f t="shared" si="11"/>
        <v>1.0754242164859422E-2</v>
      </c>
    </row>
    <row r="23" spans="2:23">
      <c r="B23" s="96">
        <f>Amnt_Deposited!B18</f>
        <v>2004</v>
      </c>
      <c r="C23" s="99">
        <f>Amnt_Deposited!H18</f>
        <v>0.94536739083599997</v>
      </c>
      <c r="D23" s="418">
        <f>Dry_Matter_Content!H10</f>
        <v>0.73</v>
      </c>
      <c r="E23" s="284">
        <f>MCF!R22</f>
        <v>0.8</v>
      </c>
      <c r="F23" s="67">
        <f t="shared" si="0"/>
        <v>8.2814183437233596E-2</v>
      </c>
      <c r="G23" s="67">
        <f t="shared" si="1"/>
        <v>8.2814183437233596E-2</v>
      </c>
      <c r="H23" s="67">
        <f t="shared" si="2"/>
        <v>0</v>
      </c>
      <c r="I23" s="67">
        <f t="shared" si="3"/>
        <v>0.34842750165609049</v>
      </c>
      <c r="J23" s="67">
        <f t="shared" si="4"/>
        <v>1.9259138620946744E-2</v>
      </c>
      <c r="K23" s="100">
        <f t="shared" si="6"/>
        <v>1.2839425747297829E-2</v>
      </c>
      <c r="N23" s="258"/>
      <c r="O23" s="96">
        <f>Amnt_Deposited!B18</f>
        <v>2004</v>
      </c>
      <c r="P23" s="99">
        <f>Amnt_Deposited!H18</f>
        <v>0.94536739083599997</v>
      </c>
      <c r="Q23" s="284">
        <f>MCF!R22</f>
        <v>0.8</v>
      </c>
      <c r="R23" s="67">
        <f t="shared" si="5"/>
        <v>9.0755269520255991E-2</v>
      </c>
      <c r="S23" s="67">
        <f t="shared" si="7"/>
        <v>9.0755269520255991E-2</v>
      </c>
      <c r="T23" s="67">
        <f t="shared" si="8"/>
        <v>0</v>
      </c>
      <c r="U23" s="67">
        <f t="shared" si="9"/>
        <v>0.38183835797927723</v>
      </c>
      <c r="V23" s="67">
        <f t="shared" si="10"/>
        <v>2.1105905338023825E-2</v>
      </c>
      <c r="W23" s="100">
        <f t="shared" si="11"/>
        <v>1.4070603558682549E-2</v>
      </c>
    </row>
    <row r="24" spans="2:23">
      <c r="B24" s="96">
        <f>Amnt_Deposited!B19</f>
        <v>2005</v>
      </c>
      <c r="C24" s="99">
        <f>Amnt_Deposited!H19</f>
        <v>0.97164641296799992</v>
      </c>
      <c r="D24" s="418">
        <f>Dry_Matter_Content!H11</f>
        <v>0.73</v>
      </c>
      <c r="E24" s="284">
        <f>MCF!R23</f>
        <v>0.8</v>
      </c>
      <c r="F24" s="67">
        <f t="shared" si="0"/>
        <v>8.5116225775996798E-2</v>
      </c>
      <c r="G24" s="67">
        <f t="shared" si="1"/>
        <v>8.5116225775996798E-2</v>
      </c>
      <c r="H24" s="67">
        <f t="shared" si="2"/>
        <v>0</v>
      </c>
      <c r="I24" s="67">
        <f t="shared" si="3"/>
        <v>0.40998787500540512</v>
      </c>
      <c r="J24" s="67">
        <f t="shared" si="4"/>
        <v>2.355585242668216E-2</v>
      </c>
      <c r="K24" s="100">
        <f t="shared" si="6"/>
        <v>1.5703901617788105E-2</v>
      </c>
      <c r="N24" s="258"/>
      <c r="O24" s="96">
        <f>Amnt_Deposited!B19</f>
        <v>2005</v>
      </c>
      <c r="P24" s="99">
        <f>Amnt_Deposited!H19</f>
        <v>0.97164641296799992</v>
      </c>
      <c r="Q24" s="284">
        <f>MCF!R23</f>
        <v>0.8</v>
      </c>
      <c r="R24" s="67">
        <f t="shared" si="5"/>
        <v>9.3278055644927999E-2</v>
      </c>
      <c r="S24" s="67">
        <f t="shared" si="7"/>
        <v>9.3278055644927999E-2</v>
      </c>
      <c r="T24" s="67">
        <f t="shared" si="8"/>
        <v>0</v>
      </c>
      <c r="U24" s="67">
        <f t="shared" si="9"/>
        <v>0.44930178082784122</v>
      </c>
      <c r="V24" s="67">
        <f t="shared" si="10"/>
        <v>2.581463279636401E-2</v>
      </c>
      <c r="W24" s="100">
        <f t="shared" si="11"/>
        <v>1.7209755197576004E-2</v>
      </c>
    </row>
    <row r="25" spans="2:23">
      <c r="B25" s="96">
        <f>Amnt_Deposited!B20</f>
        <v>2006</v>
      </c>
      <c r="C25" s="99">
        <f>Amnt_Deposited!H20</f>
        <v>0.98285273737200007</v>
      </c>
      <c r="D25" s="418">
        <f>Dry_Matter_Content!H12</f>
        <v>0.73</v>
      </c>
      <c r="E25" s="284">
        <f>MCF!R24</f>
        <v>0.8</v>
      </c>
      <c r="F25" s="67">
        <f t="shared" si="0"/>
        <v>8.6097899793787208E-2</v>
      </c>
      <c r="G25" s="67">
        <f t="shared" si="1"/>
        <v>8.6097899793787208E-2</v>
      </c>
      <c r="H25" s="67">
        <f t="shared" si="2"/>
        <v>0</v>
      </c>
      <c r="I25" s="67">
        <f t="shared" si="3"/>
        <v>0.46836806068519932</v>
      </c>
      <c r="J25" s="67">
        <f t="shared" si="4"/>
        <v>2.7717714113992986E-2</v>
      </c>
      <c r="K25" s="100">
        <f t="shared" si="6"/>
        <v>1.8478476075995322E-2</v>
      </c>
      <c r="N25" s="258"/>
      <c r="O25" s="96">
        <f>Amnt_Deposited!B20</f>
        <v>2006</v>
      </c>
      <c r="P25" s="99">
        <f>Amnt_Deposited!H20</f>
        <v>0.98285273737200007</v>
      </c>
      <c r="Q25" s="284">
        <f>MCF!R24</f>
        <v>0.8</v>
      </c>
      <c r="R25" s="67">
        <f t="shared" si="5"/>
        <v>9.4353862787712017E-2</v>
      </c>
      <c r="S25" s="67">
        <f t="shared" si="7"/>
        <v>9.4353862787712017E-2</v>
      </c>
      <c r="T25" s="67">
        <f t="shared" si="8"/>
        <v>0</v>
      </c>
      <c r="U25" s="67">
        <f t="shared" si="9"/>
        <v>0.513280066504328</v>
      </c>
      <c r="V25" s="67">
        <f t="shared" si="10"/>
        <v>3.037557711122519E-2</v>
      </c>
      <c r="W25" s="100">
        <f t="shared" si="11"/>
        <v>2.0250384740816793E-2</v>
      </c>
    </row>
    <row r="26" spans="2:23">
      <c r="B26" s="96">
        <f>Amnt_Deposited!B21</f>
        <v>2007</v>
      </c>
      <c r="C26" s="99">
        <f>Amnt_Deposited!H21</f>
        <v>0.99376446510000016</v>
      </c>
      <c r="D26" s="418">
        <f>Dry_Matter_Content!H13</f>
        <v>0.73</v>
      </c>
      <c r="E26" s="284">
        <f>MCF!R25</f>
        <v>0.8</v>
      </c>
      <c r="F26" s="67">
        <f t="shared" si="0"/>
        <v>8.7053767142760016E-2</v>
      </c>
      <c r="G26" s="67">
        <f t="shared" si="1"/>
        <v>8.7053767142760016E-2</v>
      </c>
      <c r="H26" s="67">
        <f t="shared" si="2"/>
        <v>0</v>
      </c>
      <c r="I26" s="67">
        <f t="shared" si="3"/>
        <v>0.52375725236697401</v>
      </c>
      <c r="J26" s="67">
        <f t="shared" si="4"/>
        <v>3.1664575460985334E-2</v>
      </c>
      <c r="K26" s="100">
        <f t="shared" si="6"/>
        <v>2.1109716973990222E-2</v>
      </c>
      <c r="N26" s="258"/>
      <c r="O26" s="96">
        <f>Amnt_Deposited!B21</f>
        <v>2007</v>
      </c>
      <c r="P26" s="99">
        <f>Amnt_Deposited!H21</f>
        <v>0.99376446510000016</v>
      </c>
      <c r="Q26" s="284">
        <f>MCF!R25</f>
        <v>0.8</v>
      </c>
      <c r="R26" s="67">
        <f t="shared" si="5"/>
        <v>9.5401388649600016E-2</v>
      </c>
      <c r="S26" s="67">
        <f t="shared" si="7"/>
        <v>9.5401388649600016E-2</v>
      </c>
      <c r="T26" s="67">
        <f t="shared" si="8"/>
        <v>0</v>
      </c>
      <c r="U26" s="67">
        <f t="shared" si="9"/>
        <v>0.57398055053914954</v>
      </c>
      <c r="V26" s="67">
        <f t="shared" si="10"/>
        <v>3.4700904614778448E-2</v>
      </c>
      <c r="W26" s="100">
        <f t="shared" si="11"/>
        <v>2.3133936409852299E-2</v>
      </c>
    </row>
    <row r="27" spans="2:23">
      <c r="B27" s="96">
        <f>Amnt_Deposited!B22</f>
        <v>2008</v>
      </c>
      <c r="C27" s="99">
        <f>Amnt_Deposited!H22</f>
        <v>1.004273410932</v>
      </c>
      <c r="D27" s="418">
        <f>Dry_Matter_Content!H14</f>
        <v>0.73</v>
      </c>
      <c r="E27" s="284">
        <f>MCF!R26</f>
        <v>0.8</v>
      </c>
      <c r="F27" s="67">
        <f t="shared" si="0"/>
        <v>8.7974350797643208E-2</v>
      </c>
      <c r="G27" s="67">
        <f t="shared" si="1"/>
        <v>8.7974350797643208E-2</v>
      </c>
      <c r="H27" s="67">
        <f t="shared" si="2"/>
        <v>0</v>
      </c>
      <c r="I27" s="67">
        <f t="shared" si="3"/>
        <v>0.57632237603552983</v>
      </c>
      <c r="J27" s="67">
        <f t="shared" si="4"/>
        <v>3.5409227129087346E-2</v>
      </c>
      <c r="K27" s="100">
        <f t="shared" si="6"/>
        <v>2.3606151419391562E-2</v>
      </c>
      <c r="N27" s="258"/>
      <c r="O27" s="96">
        <f>Amnt_Deposited!B22</f>
        <v>2008</v>
      </c>
      <c r="P27" s="99">
        <f>Amnt_Deposited!H22</f>
        <v>1.004273410932</v>
      </c>
      <c r="Q27" s="284">
        <f>MCF!R26</f>
        <v>0.8</v>
      </c>
      <c r="R27" s="67">
        <f t="shared" si="5"/>
        <v>9.6410247449472006E-2</v>
      </c>
      <c r="S27" s="67">
        <f t="shared" si="7"/>
        <v>9.6410247449472006E-2</v>
      </c>
      <c r="T27" s="67">
        <f t="shared" si="8"/>
        <v>0</v>
      </c>
      <c r="U27" s="67">
        <f t="shared" si="9"/>
        <v>0.63158616551838886</v>
      </c>
      <c r="V27" s="67">
        <f t="shared" si="10"/>
        <v>3.8804632470232706E-2</v>
      </c>
      <c r="W27" s="100">
        <f t="shared" si="11"/>
        <v>2.5869754980155136E-2</v>
      </c>
    </row>
    <row r="28" spans="2:23">
      <c r="B28" s="96">
        <f>Amnt_Deposited!B23</f>
        <v>2009</v>
      </c>
      <c r="C28" s="99">
        <f>Amnt_Deposited!H23</f>
        <v>1.0142447594399999</v>
      </c>
      <c r="D28" s="418">
        <f>Dry_Matter_Content!H15</f>
        <v>0.73</v>
      </c>
      <c r="E28" s="284">
        <f>MCF!R27</f>
        <v>0.8</v>
      </c>
      <c r="F28" s="67">
        <f t="shared" si="0"/>
        <v>8.8847840926943991E-2</v>
      </c>
      <c r="G28" s="67">
        <f t="shared" si="1"/>
        <v>8.8847840926943991E-2</v>
      </c>
      <c r="H28" s="67">
        <f t="shared" si="2"/>
        <v>0</v>
      </c>
      <c r="I28" s="67">
        <f t="shared" si="3"/>
        <v>0.62620726261598403</v>
      </c>
      <c r="J28" s="67">
        <f t="shared" si="4"/>
        <v>3.8962954346489831E-2</v>
      </c>
      <c r="K28" s="100">
        <f t="shared" si="6"/>
        <v>2.5975302897659886E-2</v>
      </c>
      <c r="N28" s="258"/>
      <c r="O28" s="96">
        <f>Amnt_Deposited!B23</f>
        <v>2009</v>
      </c>
      <c r="P28" s="99">
        <f>Amnt_Deposited!H23</f>
        <v>1.0142447594399999</v>
      </c>
      <c r="Q28" s="284">
        <f>MCF!R27</f>
        <v>0.8</v>
      </c>
      <c r="R28" s="67">
        <f t="shared" si="5"/>
        <v>9.7367496906239998E-2</v>
      </c>
      <c r="S28" s="67">
        <f t="shared" si="7"/>
        <v>9.7367496906239998E-2</v>
      </c>
      <c r="T28" s="67">
        <f t="shared" si="8"/>
        <v>0</v>
      </c>
      <c r="U28" s="67">
        <f t="shared" si="9"/>
        <v>0.68625453437368111</v>
      </c>
      <c r="V28" s="67">
        <f t="shared" si="10"/>
        <v>4.2699128050947763E-2</v>
      </c>
      <c r="W28" s="100">
        <f t="shared" si="11"/>
        <v>2.8466085367298506E-2</v>
      </c>
    </row>
    <row r="29" spans="2:23">
      <c r="B29" s="96">
        <f>Amnt_Deposited!B24</f>
        <v>2010</v>
      </c>
      <c r="C29" s="99">
        <f>Amnt_Deposited!H24</f>
        <v>1.2108422700000001</v>
      </c>
      <c r="D29" s="418">
        <f>Dry_Matter_Content!H16</f>
        <v>0.73</v>
      </c>
      <c r="E29" s="284">
        <f>MCF!R28</f>
        <v>0.8</v>
      </c>
      <c r="F29" s="67">
        <f t="shared" si="0"/>
        <v>0.106069782852</v>
      </c>
      <c r="G29" s="67">
        <f t="shared" si="1"/>
        <v>0.106069782852</v>
      </c>
      <c r="H29" s="67">
        <f t="shared" si="2"/>
        <v>0</v>
      </c>
      <c r="I29" s="67">
        <f t="shared" si="3"/>
        <v>0.68994156449536459</v>
      </c>
      <c r="J29" s="67">
        <f t="shared" si="4"/>
        <v>4.2335480972619362E-2</v>
      </c>
      <c r="K29" s="100">
        <f t="shared" si="6"/>
        <v>2.8223653981746241E-2</v>
      </c>
      <c r="O29" s="96">
        <f>Amnt_Deposited!B24</f>
        <v>2010</v>
      </c>
      <c r="P29" s="99">
        <f>Amnt_Deposited!H24</f>
        <v>1.2108422700000001</v>
      </c>
      <c r="Q29" s="284">
        <f>MCF!R28</f>
        <v>0.8</v>
      </c>
      <c r="R29" s="67">
        <f t="shared" si="5"/>
        <v>0.11624085792000001</v>
      </c>
      <c r="S29" s="67">
        <f t="shared" si="7"/>
        <v>0.11624085792000001</v>
      </c>
      <c r="T29" s="67">
        <f t="shared" si="8"/>
        <v>0</v>
      </c>
      <c r="U29" s="67">
        <f t="shared" si="9"/>
        <v>0.75610034465245446</v>
      </c>
      <c r="V29" s="67">
        <f t="shared" si="10"/>
        <v>4.6395047641226698E-2</v>
      </c>
      <c r="W29" s="100">
        <f t="shared" si="11"/>
        <v>3.0930031760817798E-2</v>
      </c>
    </row>
    <row r="30" spans="2:23">
      <c r="B30" s="96">
        <f>Amnt_Deposited!B25</f>
        <v>2011</v>
      </c>
      <c r="C30" s="99">
        <f>Amnt_Deposited!H25</f>
        <v>1.2594374064359999</v>
      </c>
      <c r="D30" s="418">
        <f>Dry_Matter_Content!H17</f>
        <v>0.73</v>
      </c>
      <c r="E30" s="284">
        <f>MCF!R29</f>
        <v>0.8</v>
      </c>
      <c r="F30" s="67">
        <f t="shared" si="0"/>
        <v>0.11032671680379358</v>
      </c>
      <c r="G30" s="67">
        <f t="shared" si="1"/>
        <v>0.11032671680379358</v>
      </c>
      <c r="H30" s="67">
        <f t="shared" si="2"/>
        <v>0</v>
      </c>
      <c r="I30" s="67">
        <f t="shared" si="3"/>
        <v>0.75362396763551276</v>
      </c>
      <c r="J30" s="67">
        <f t="shared" si="4"/>
        <v>4.6644313663645423E-2</v>
      </c>
      <c r="K30" s="100">
        <f t="shared" si="6"/>
        <v>3.1096209109096946E-2</v>
      </c>
      <c r="O30" s="96">
        <f>Amnt_Deposited!B25</f>
        <v>2011</v>
      </c>
      <c r="P30" s="99">
        <f>Amnt_Deposited!H25</f>
        <v>1.2594374064359999</v>
      </c>
      <c r="Q30" s="284">
        <f>MCF!R29</f>
        <v>0.8</v>
      </c>
      <c r="R30" s="67">
        <f t="shared" si="5"/>
        <v>0.12090599101785598</v>
      </c>
      <c r="S30" s="67">
        <f t="shared" si="7"/>
        <v>0.12090599101785598</v>
      </c>
      <c r="T30" s="67">
        <f t="shared" si="8"/>
        <v>0</v>
      </c>
      <c r="U30" s="67">
        <f t="shared" si="9"/>
        <v>0.82588927960056213</v>
      </c>
      <c r="V30" s="67">
        <f t="shared" si="10"/>
        <v>5.1117056069748416E-2</v>
      </c>
      <c r="W30" s="100">
        <f t="shared" si="11"/>
        <v>3.4078037379832275E-2</v>
      </c>
    </row>
    <row r="31" spans="2:23">
      <c r="B31" s="96">
        <f>Amnt_Deposited!B26</f>
        <v>2012</v>
      </c>
      <c r="C31" s="99">
        <f>Amnt_Deposited!H26</f>
        <v>1.2731036963040001</v>
      </c>
      <c r="D31" s="418">
        <f>Dry_Matter_Content!H18</f>
        <v>0.73</v>
      </c>
      <c r="E31" s="284">
        <f>MCF!R30</f>
        <v>0.8</v>
      </c>
      <c r="F31" s="67">
        <f t="shared" si="0"/>
        <v>0.11152388379623041</v>
      </c>
      <c r="G31" s="67">
        <f t="shared" si="1"/>
        <v>0.11152388379623041</v>
      </c>
      <c r="H31" s="67">
        <f t="shared" si="2"/>
        <v>0</v>
      </c>
      <c r="I31" s="67">
        <f t="shared" si="3"/>
        <v>0.81419821375258294</v>
      </c>
      <c r="J31" s="67">
        <f t="shared" si="4"/>
        <v>5.0949637679160283E-2</v>
      </c>
      <c r="K31" s="100">
        <f t="shared" si="6"/>
        <v>3.3966425119440188E-2</v>
      </c>
      <c r="O31" s="96">
        <f>Amnt_Deposited!B26</f>
        <v>2012</v>
      </c>
      <c r="P31" s="99">
        <f>Amnt_Deposited!H26</f>
        <v>1.2731036963040001</v>
      </c>
      <c r="Q31" s="284">
        <f>MCF!R30</f>
        <v>0.8</v>
      </c>
      <c r="R31" s="67">
        <f t="shared" si="5"/>
        <v>0.12221795484518401</v>
      </c>
      <c r="S31" s="67">
        <f t="shared" si="7"/>
        <v>0.12221795484518401</v>
      </c>
      <c r="T31" s="67">
        <f t="shared" si="8"/>
        <v>0</v>
      </c>
      <c r="U31" s="67">
        <f t="shared" si="9"/>
        <v>0.89227201507132392</v>
      </c>
      <c r="V31" s="67">
        <f t="shared" si="10"/>
        <v>5.5835219374422242E-2</v>
      </c>
      <c r="W31" s="100">
        <f t="shared" si="11"/>
        <v>3.7223479582948159E-2</v>
      </c>
    </row>
    <row r="32" spans="2:23">
      <c r="B32" s="96">
        <f>Amnt_Deposited!B27</f>
        <v>2013</v>
      </c>
      <c r="C32" s="99">
        <f>Amnt_Deposited!H27</f>
        <v>1.2999119938199999</v>
      </c>
      <c r="D32" s="418">
        <f>Dry_Matter_Content!H19</f>
        <v>0.73</v>
      </c>
      <c r="E32" s="284">
        <f>MCF!R31</f>
        <v>0.8</v>
      </c>
      <c r="F32" s="67">
        <f t="shared" si="0"/>
        <v>0.11387229065863198</v>
      </c>
      <c r="G32" s="67">
        <f t="shared" si="1"/>
        <v>0.11387229065863198</v>
      </c>
      <c r="H32" s="67">
        <f t="shared" si="2"/>
        <v>0</v>
      </c>
      <c r="I32" s="67">
        <f t="shared" si="3"/>
        <v>0.87302567334000258</v>
      </c>
      <c r="J32" s="67">
        <f t="shared" si="4"/>
        <v>5.5044831071212344E-2</v>
      </c>
      <c r="K32" s="100">
        <f t="shared" si="6"/>
        <v>3.6696554047474891E-2</v>
      </c>
      <c r="O32" s="96">
        <f>Amnt_Deposited!B27</f>
        <v>2013</v>
      </c>
      <c r="P32" s="99">
        <f>Amnt_Deposited!H27</f>
        <v>1.2999119938199999</v>
      </c>
      <c r="Q32" s="284">
        <f>MCF!R31</f>
        <v>0.8</v>
      </c>
      <c r="R32" s="67">
        <f t="shared" si="5"/>
        <v>0.12479155140671999</v>
      </c>
      <c r="S32" s="67">
        <f t="shared" si="7"/>
        <v>0.12479155140671999</v>
      </c>
      <c r="T32" s="67">
        <f t="shared" si="8"/>
        <v>0</v>
      </c>
      <c r="U32" s="67">
        <f t="shared" si="9"/>
        <v>0.95674046393424961</v>
      </c>
      <c r="V32" s="67">
        <f t="shared" si="10"/>
        <v>6.032310254379436E-2</v>
      </c>
      <c r="W32" s="100">
        <f t="shared" si="11"/>
        <v>4.0215401695862907E-2</v>
      </c>
    </row>
    <row r="33" spans="2:23">
      <c r="B33" s="96">
        <f>Amnt_Deposited!B28</f>
        <v>2014</v>
      </c>
      <c r="C33" s="99">
        <f>Amnt_Deposited!H28</f>
        <v>1.326527222328</v>
      </c>
      <c r="D33" s="418">
        <f>Dry_Matter_Content!H20</f>
        <v>0.73</v>
      </c>
      <c r="E33" s="284">
        <f>MCF!R32</f>
        <v>0.8</v>
      </c>
      <c r="F33" s="67">
        <f t="shared" si="0"/>
        <v>0.1162037846759328</v>
      </c>
      <c r="G33" s="67">
        <f t="shared" si="1"/>
        <v>0.1162037846759328</v>
      </c>
      <c r="H33" s="67">
        <f t="shared" si="2"/>
        <v>0</v>
      </c>
      <c r="I33" s="67">
        <f t="shared" si="3"/>
        <v>0.93020752711738042</v>
      </c>
      <c r="J33" s="67">
        <f t="shared" si="4"/>
        <v>5.9021930898554988E-2</v>
      </c>
      <c r="K33" s="100">
        <f t="shared" si="6"/>
        <v>3.9347953932369992E-2</v>
      </c>
      <c r="O33" s="96">
        <f>Amnt_Deposited!B28</f>
        <v>2014</v>
      </c>
      <c r="P33" s="99">
        <f>Amnt_Deposited!H28</f>
        <v>1.326527222328</v>
      </c>
      <c r="Q33" s="284">
        <f>MCF!R32</f>
        <v>0.8</v>
      </c>
      <c r="R33" s="67">
        <f t="shared" si="5"/>
        <v>0.12734661334348801</v>
      </c>
      <c r="S33" s="67">
        <f t="shared" si="7"/>
        <v>0.12734661334348801</v>
      </c>
      <c r="T33" s="67">
        <f t="shared" si="8"/>
        <v>0</v>
      </c>
      <c r="U33" s="67">
        <f t="shared" si="9"/>
        <v>1.019405509169732</v>
      </c>
      <c r="V33" s="67">
        <f t="shared" si="10"/>
        <v>6.4681568108005474E-2</v>
      </c>
      <c r="W33" s="100">
        <f t="shared" si="11"/>
        <v>4.3121045405336983E-2</v>
      </c>
    </row>
    <row r="34" spans="2:23">
      <c r="B34" s="96">
        <f>Amnt_Deposited!B29</f>
        <v>2015</v>
      </c>
      <c r="C34" s="99">
        <f>Amnt_Deposited!H29</f>
        <v>1.3524766956360001</v>
      </c>
      <c r="D34" s="418">
        <f>Dry_Matter_Content!H21</f>
        <v>0.73</v>
      </c>
      <c r="E34" s="284">
        <f>MCF!R33</f>
        <v>0.8</v>
      </c>
      <c r="F34" s="67">
        <f t="shared" si="0"/>
        <v>0.11847695853771362</v>
      </c>
      <c r="G34" s="67">
        <f t="shared" si="1"/>
        <v>0.11847695853771362</v>
      </c>
      <c r="H34" s="67">
        <f t="shared" si="2"/>
        <v>0</v>
      </c>
      <c r="I34" s="67">
        <f t="shared" si="3"/>
        <v>0.98579670805195385</v>
      </c>
      <c r="J34" s="67">
        <f t="shared" si="4"/>
        <v>6.2887777603140127E-2</v>
      </c>
      <c r="K34" s="100">
        <f t="shared" si="6"/>
        <v>4.1925185068760085E-2</v>
      </c>
      <c r="O34" s="96">
        <f>Amnt_Deposited!B29</f>
        <v>2015</v>
      </c>
      <c r="P34" s="99">
        <f>Amnt_Deposited!H29</f>
        <v>1.3524766956360001</v>
      </c>
      <c r="Q34" s="284">
        <f>MCF!R33</f>
        <v>0.8</v>
      </c>
      <c r="R34" s="67">
        <f t="shared" si="5"/>
        <v>0.12983776278105602</v>
      </c>
      <c r="S34" s="67">
        <f t="shared" si="7"/>
        <v>0.12983776278105602</v>
      </c>
      <c r="T34" s="67">
        <f t="shared" si="8"/>
        <v>0</v>
      </c>
      <c r="U34" s="67">
        <f t="shared" si="9"/>
        <v>1.0803251595089907</v>
      </c>
      <c r="V34" s="67">
        <f t="shared" si="10"/>
        <v>6.8918112441797408E-2</v>
      </c>
      <c r="W34" s="100">
        <f t="shared" si="11"/>
        <v>4.5945408294531601E-2</v>
      </c>
    </row>
    <row r="35" spans="2:23">
      <c r="B35" s="96">
        <f>Amnt_Deposited!B30</f>
        <v>2016</v>
      </c>
      <c r="C35" s="99">
        <f>Amnt_Deposited!H30</f>
        <v>1.3786175735640001</v>
      </c>
      <c r="D35" s="418">
        <f>Dry_Matter_Content!H22</f>
        <v>0.73</v>
      </c>
      <c r="E35" s="284">
        <f>MCF!R34</f>
        <v>0.8</v>
      </c>
      <c r="F35" s="67">
        <f t="shared" si="0"/>
        <v>0.1207668994442064</v>
      </c>
      <c r="G35" s="67">
        <f t="shared" si="1"/>
        <v>0.1207668994442064</v>
      </c>
      <c r="H35" s="67">
        <f t="shared" si="2"/>
        <v>0</v>
      </c>
      <c r="I35" s="67">
        <f t="shared" si="3"/>
        <v>1.0399176577154765</v>
      </c>
      <c r="J35" s="67">
        <f t="shared" si="4"/>
        <v>6.6645949780683722E-2</v>
      </c>
      <c r="K35" s="100">
        <f t="shared" si="6"/>
        <v>4.4430633187122481E-2</v>
      </c>
      <c r="O35" s="96">
        <f>Amnt_Deposited!B30</f>
        <v>2016</v>
      </c>
      <c r="P35" s="99">
        <f>Amnt_Deposited!H30</f>
        <v>1.3786175735640001</v>
      </c>
      <c r="Q35" s="284">
        <f>MCF!R34</f>
        <v>0.8</v>
      </c>
      <c r="R35" s="67">
        <f t="shared" si="5"/>
        <v>0.13234728706214402</v>
      </c>
      <c r="S35" s="67">
        <f t="shared" si="7"/>
        <v>0.13234728706214402</v>
      </c>
      <c r="T35" s="67">
        <f t="shared" si="8"/>
        <v>0</v>
      </c>
      <c r="U35" s="67">
        <f t="shared" si="9"/>
        <v>1.1396357892772346</v>
      </c>
      <c r="V35" s="67">
        <f t="shared" si="10"/>
        <v>7.3036657293899979E-2</v>
      </c>
      <c r="W35" s="100">
        <f t="shared" si="11"/>
        <v>4.8691104862599983E-2</v>
      </c>
    </row>
    <row r="36" spans="2:23">
      <c r="B36" s="96">
        <f>Amnt_Deposited!B31</f>
        <v>2017</v>
      </c>
      <c r="C36" s="99">
        <f>Amnt_Deposited!H31</f>
        <v>1.3776569507256335</v>
      </c>
      <c r="D36" s="418">
        <f>Dry_Matter_Content!H23</f>
        <v>0.73</v>
      </c>
      <c r="E36" s="284">
        <f>MCF!R35</f>
        <v>0.8</v>
      </c>
      <c r="F36" s="67">
        <f t="shared" si="0"/>
        <v>0.1206827488835655</v>
      </c>
      <c r="G36" s="67">
        <f t="shared" si="1"/>
        <v>0.1206827488835655</v>
      </c>
      <c r="H36" s="67">
        <f t="shared" si="2"/>
        <v>0</v>
      </c>
      <c r="I36" s="67">
        <f t="shared" si="3"/>
        <v>1.0902955461485451</v>
      </c>
      <c r="J36" s="67">
        <f t="shared" si="4"/>
        <v>7.0304860450496942E-2</v>
      </c>
      <c r="K36" s="100">
        <f t="shared" si="6"/>
        <v>4.6869906966997957E-2</v>
      </c>
      <c r="O36" s="96">
        <f>Amnt_Deposited!B31</f>
        <v>2017</v>
      </c>
      <c r="P36" s="99">
        <f>Amnt_Deposited!H31</f>
        <v>1.3776569507256335</v>
      </c>
      <c r="Q36" s="284">
        <f>MCF!R35</f>
        <v>0.8</v>
      </c>
      <c r="R36" s="67">
        <f t="shared" si="5"/>
        <v>0.13225506726966083</v>
      </c>
      <c r="S36" s="67">
        <f t="shared" si="7"/>
        <v>0.13225506726966083</v>
      </c>
      <c r="T36" s="67">
        <f t="shared" si="8"/>
        <v>0</v>
      </c>
      <c r="U36" s="67">
        <f t="shared" si="9"/>
        <v>1.1948444341353919</v>
      </c>
      <c r="V36" s="67">
        <f t="shared" si="10"/>
        <v>7.7046422411503515E-2</v>
      </c>
      <c r="W36" s="100">
        <f t="shared" si="11"/>
        <v>5.136428160766901E-2</v>
      </c>
    </row>
    <row r="37" spans="2:23">
      <c r="B37" s="96">
        <f>Amnt_Deposited!B32</f>
        <v>2018</v>
      </c>
      <c r="C37" s="99">
        <f>Amnt_Deposited!H32</f>
        <v>1.3784085108107189</v>
      </c>
      <c r="D37" s="418">
        <f>Dry_Matter_Content!H24</f>
        <v>0.73</v>
      </c>
      <c r="E37" s="284">
        <f>MCF!R36</f>
        <v>0.8</v>
      </c>
      <c r="F37" s="67">
        <f t="shared" si="0"/>
        <v>0.12074858554701898</v>
      </c>
      <c r="G37" s="67">
        <f t="shared" si="1"/>
        <v>0.12074858554701898</v>
      </c>
      <c r="H37" s="67">
        <f t="shared" si="2"/>
        <v>0</v>
      </c>
      <c r="I37" s="67">
        <f t="shared" si="3"/>
        <v>1.137333414646903</v>
      </c>
      <c r="J37" s="67">
        <f t="shared" si="4"/>
        <v>7.3710717048661029E-2</v>
      </c>
      <c r="K37" s="100">
        <f t="shared" si="6"/>
        <v>4.9140478032440683E-2</v>
      </c>
      <c r="O37" s="96">
        <f>Amnt_Deposited!B32</f>
        <v>2018</v>
      </c>
      <c r="P37" s="99">
        <f>Amnt_Deposited!H32</f>
        <v>1.3784085108107189</v>
      </c>
      <c r="Q37" s="284">
        <f>MCF!R36</f>
        <v>0.8</v>
      </c>
      <c r="R37" s="67">
        <f t="shared" si="5"/>
        <v>0.13232721703782901</v>
      </c>
      <c r="S37" s="67">
        <f t="shared" si="7"/>
        <v>0.13232721703782901</v>
      </c>
      <c r="T37" s="67">
        <f t="shared" si="8"/>
        <v>0</v>
      </c>
      <c r="U37" s="67">
        <f t="shared" si="9"/>
        <v>1.2463927831746884</v>
      </c>
      <c r="V37" s="67">
        <f t="shared" si="10"/>
        <v>8.0778867998532636E-2</v>
      </c>
      <c r="W37" s="100">
        <f t="shared" si="11"/>
        <v>5.3852578665688419E-2</v>
      </c>
    </row>
    <row r="38" spans="2:23">
      <c r="B38" s="96">
        <f>Amnt_Deposited!B33</f>
        <v>2019</v>
      </c>
      <c r="C38" s="99">
        <f>Amnt_Deposited!H33</f>
        <v>1.3783439366325851</v>
      </c>
      <c r="D38" s="418">
        <f>Dry_Matter_Content!H25</f>
        <v>0.73</v>
      </c>
      <c r="E38" s="284">
        <f>MCF!R37</f>
        <v>0.8</v>
      </c>
      <c r="F38" s="67">
        <f t="shared" si="0"/>
        <v>0.12074292884901446</v>
      </c>
      <c r="G38" s="67">
        <f t="shared" si="1"/>
        <v>0.12074292884901446</v>
      </c>
      <c r="H38" s="67">
        <f t="shared" si="2"/>
        <v>0</v>
      </c>
      <c r="I38" s="67">
        <f t="shared" si="3"/>
        <v>1.1811855758383161</v>
      </c>
      <c r="J38" s="67">
        <f t="shared" si="4"/>
        <v>7.6890767657601333E-2</v>
      </c>
      <c r="K38" s="100">
        <f t="shared" si="6"/>
        <v>5.126051177173422E-2</v>
      </c>
      <c r="O38" s="96">
        <f>Amnt_Deposited!B33</f>
        <v>2019</v>
      </c>
      <c r="P38" s="99">
        <f>Amnt_Deposited!H33</f>
        <v>1.3783439366325851</v>
      </c>
      <c r="Q38" s="284">
        <f>MCF!R37</f>
        <v>0.8</v>
      </c>
      <c r="R38" s="67">
        <f t="shared" si="5"/>
        <v>0.13232101791672818</v>
      </c>
      <c r="S38" s="67">
        <f t="shared" si="7"/>
        <v>0.13232101791672818</v>
      </c>
      <c r="T38" s="67">
        <f t="shared" si="8"/>
        <v>0</v>
      </c>
      <c r="U38" s="67">
        <f t="shared" si="9"/>
        <v>1.2944499461241823</v>
      </c>
      <c r="V38" s="67">
        <f t="shared" si="10"/>
        <v>8.4263854967234347E-2</v>
      </c>
      <c r="W38" s="100">
        <f t="shared" si="11"/>
        <v>5.6175903311489563E-2</v>
      </c>
    </row>
    <row r="39" spans="2:23">
      <c r="B39" s="96">
        <f>Amnt_Deposited!B34</f>
        <v>2020</v>
      </c>
      <c r="C39" s="99">
        <f>Amnt_Deposited!H34</f>
        <v>1.3775016504684667</v>
      </c>
      <c r="D39" s="418">
        <f>Dry_Matter_Content!H26</f>
        <v>0.73</v>
      </c>
      <c r="E39" s="284">
        <f>MCF!R38</f>
        <v>0.8</v>
      </c>
      <c r="F39" s="67">
        <f t="shared" si="0"/>
        <v>0.12066914458103768</v>
      </c>
      <c r="G39" s="67">
        <f t="shared" si="1"/>
        <v>0.12066914458103768</v>
      </c>
      <c r="H39" s="67">
        <f t="shared" si="2"/>
        <v>0</v>
      </c>
      <c r="I39" s="67">
        <f t="shared" si="3"/>
        <v>1.2219992756547324</v>
      </c>
      <c r="J39" s="67">
        <f t="shared" si="4"/>
        <v>7.9855444764621392E-2</v>
      </c>
      <c r="K39" s="100">
        <f t="shared" si="6"/>
        <v>5.3236963176414256E-2</v>
      </c>
      <c r="O39" s="96">
        <f>Amnt_Deposited!B34</f>
        <v>2020</v>
      </c>
      <c r="P39" s="99">
        <f>Amnt_Deposited!H34</f>
        <v>1.3775016504684667</v>
      </c>
      <c r="Q39" s="284">
        <f>MCF!R38</f>
        <v>0.8</v>
      </c>
      <c r="R39" s="67">
        <f t="shared" si="5"/>
        <v>0.13224015844497281</v>
      </c>
      <c r="S39" s="67">
        <f t="shared" si="7"/>
        <v>0.13224015844497281</v>
      </c>
      <c r="T39" s="67">
        <f t="shared" si="8"/>
        <v>0</v>
      </c>
      <c r="U39" s="67">
        <f t="shared" si="9"/>
        <v>1.3391772883887481</v>
      </c>
      <c r="V39" s="67">
        <f t="shared" si="10"/>
        <v>8.751281618040703E-2</v>
      </c>
      <c r="W39" s="100">
        <f t="shared" si="11"/>
        <v>5.8341877453604682E-2</v>
      </c>
    </row>
    <row r="40" spans="2:23">
      <c r="B40" s="96">
        <f>Amnt_Deposited!B35</f>
        <v>2021</v>
      </c>
      <c r="C40" s="99">
        <f>Amnt_Deposited!H35</f>
        <v>1.3759187079862942</v>
      </c>
      <c r="D40" s="418">
        <f>Dry_Matter_Content!H27</f>
        <v>0.73</v>
      </c>
      <c r="E40" s="284">
        <f>MCF!R39</f>
        <v>0.8</v>
      </c>
      <c r="F40" s="67">
        <f t="shared" si="0"/>
        <v>0.12053047881959936</v>
      </c>
      <c r="G40" s="67">
        <f t="shared" si="1"/>
        <v>0.12053047881959936</v>
      </c>
      <c r="H40" s="67">
        <f t="shared" si="2"/>
        <v>0</v>
      </c>
      <c r="I40" s="67">
        <f t="shared" si="3"/>
        <v>1.2599150513696171</v>
      </c>
      <c r="J40" s="67">
        <f t="shared" si="4"/>
        <v>8.2614703104714596E-2</v>
      </c>
      <c r="K40" s="100">
        <f t="shared" si="6"/>
        <v>5.5076468736476397E-2</v>
      </c>
      <c r="O40" s="96">
        <f>Amnt_Deposited!B35</f>
        <v>2021</v>
      </c>
      <c r="P40" s="99">
        <f>Amnt_Deposited!H35</f>
        <v>1.3759187079862942</v>
      </c>
      <c r="Q40" s="284">
        <f>MCF!R39</f>
        <v>0.8</v>
      </c>
      <c r="R40" s="67">
        <f t="shared" si="5"/>
        <v>0.13208819596668425</v>
      </c>
      <c r="S40" s="67">
        <f t="shared" si="7"/>
        <v>0.13208819596668425</v>
      </c>
      <c r="T40" s="67">
        <f t="shared" si="8"/>
        <v>0</v>
      </c>
      <c r="U40" s="67">
        <f t="shared" si="9"/>
        <v>1.3807288234187587</v>
      </c>
      <c r="V40" s="67">
        <f t="shared" si="10"/>
        <v>9.0536660936673549E-2</v>
      </c>
      <c r="W40" s="100">
        <f t="shared" si="11"/>
        <v>6.0357773957782364E-2</v>
      </c>
    </row>
    <row r="41" spans="2:23">
      <c r="B41" s="96">
        <f>Amnt_Deposited!B36</f>
        <v>2022</v>
      </c>
      <c r="C41" s="99">
        <f>Amnt_Deposited!H36</f>
        <v>1.3736308415313818</v>
      </c>
      <c r="D41" s="418">
        <f>Dry_Matter_Content!H28</f>
        <v>0.73</v>
      </c>
      <c r="E41" s="284">
        <f>MCF!R40</f>
        <v>0.8</v>
      </c>
      <c r="F41" s="67">
        <f t="shared" si="0"/>
        <v>0.12033006171814904</v>
      </c>
      <c r="G41" s="67">
        <f t="shared" si="1"/>
        <v>0.12033006171814904</v>
      </c>
      <c r="H41" s="67">
        <f t="shared" si="2"/>
        <v>0</v>
      </c>
      <c r="I41" s="67">
        <f t="shared" si="3"/>
        <v>1.2950670692216655</v>
      </c>
      <c r="J41" s="67">
        <f t="shared" si="4"/>
        <v>8.5178043866100769E-2</v>
      </c>
      <c r="K41" s="100">
        <f t="shared" si="6"/>
        <v>5.6785362577400508E-2</v>
      </c>
      <c r="O41" s="96">
        <f>Amnt_Deposited!B36</f>
        <v>2022</v>
      </c>
      <c r="P41" s="99">
        <f>Amnt_Deposited!H36</f>
        <v>1.3736308415313818</v>
      </c>
      <c r="Q41" s="284">
        <f>MCF!R40</f>
        <v>0.8</v>
      </c>
      <c r="R41" s="67">
        <f t="shared" si="5"/>
        <v>0.13186856078701267</v>
      </c>
      <c r="S41" s="67">
        <f t="shared" si="7"/>
        <v>0.13186856078701267</v>
      </c>
      <c r="T41" s="67">
        <f t="shared" si="8"/>
        <v>0</v>
      </c>
      <c r="U41" s="67">
        <f t="shared" si="9"/>
        <v>1.4192515827086747</v>
      </c>
      <c r="V41" s="67">
        <f t="shared" si="10"/>
        <v>9.3345801497096745E-2</v>
      </c>
      <c r="W41" s="100">
        <f t="shared" si="11"/>
        <v>6.223053433139783E-2</v>
      </c>
    </row>
    <row r="42" spans="2:23">
      <c r="B42" s="96">
        <f>Amnt_Deposited!B37</f>
        <v>2023</v>
      </c>
      <c r="C42" s="99">
        <f>Amnt_Deposited!H37</f>
        <v>1.3706725021267716</v>
      </c>
      <c r="D42" s="418">
        <f>Dry_Matter_Content!H29</f>
        <v>0.73</v>
      </c>
      <c r="E42" s="284">
        <f>MCF!R41</f>
        <v>0.8</v>
      </c>
      <c r="F42" s="67">
        <f t="shared" si="0"/>
        <v>0.12007091118630518</v>
      </c>
      <c r="G42" s="67">
        <f t="shared" si="1"/>
        <v>0.12007091118630518</v>
      </c>
      <c r="H42" s="67">
        <f t="shared" si="2"/>
        <v>0</v>
      </c>
      <c r="I42" s="67">
        <f t="shared" si="3"/>
        <v>1.327583442892295</v>
      </c>
      <c r="J42" s="67">
        <f t="shared" si="4"/>
        <v>8.7554537515675671E-2</v>
      </c>
      <c r="K42" s="100">
        <f t="shared" si="6"/>
        <v>5.8369691677117114E-2</v>
      </c>
      <c r="O42" s="96">
        <f>Amnt_Deposited!B37</f>
        <v>2023</v>
      </c>
      <c r="P42" s="99">
        <f>Amnt_Deposited!H37</f>
        <v>1.3706725021267716</v>
      </c>
      <c r="Q42" s="284">
        <f>MCF!R41</f>
        <v>0.8</v>
      </c>
      <c r="R42" s="67">
        <f t="shared" si="5"/>
        <v>0.13158456020417006</v>
      </c>
      <c r="S42" s="67">
        <f t="shared" si="7"/>
        <v>0.13158456020417006</v>
      </c>
      <c r="T42" s="67">
        <f t="shared" si="8"/>
        <v>0</v>
      </c>
      <c r="U42" s="67">
        <f t="shared" si="9"/>
        <v>1.4548859648134742</v>
      </c>
      <c r="V42" s="67">
        <f t="shared" si="10"/>
        <v>9.5950178099370606E-2</v>
      </c>
      <c r="W42" s="100">
        <f t="shared" si="11"/>
        <v>6.3966785399580395E-2</v>
      </c>
    </row>
    <row r="43" spans="2:23">
      <c r="B43" s="96">
        <f>Amnt_Deposited!B38</f>
        <v>2024</v>
      </c>
      <c r="C43" s="99">
        <f>Amnt_Deposited!H38</f>
        <v>1.3670769002239436</v>
      </c>
      <c r="D43" s="418">
        <f>Dry_Matter_Content!H30</f>
        <v>0.73</v>
      </c>
      <c r="E43" s="284">
        <f>MCF!R42</f>
        <v>0.8</v>
      </c>
      <c r="F43" s="67">
        <f t="shared" si="0"/>
        <v>0.11975593645961746</v>
      </c>
      <c r="G43" s="67">
        <f t="shared" si="1"/>
        <v>0.11975593645961746</v>
      </c>
      <c r="H43" s="67">
        <f t="shared" si="2"/>
        <v>0</v>
      </c>
      <c r="I43" s="67">
        <f t="shared" si="3"/>
        <v>1.3575865340218547</v>
      </c>
      <c r="J43" s="67">
        <f t="shared" si="4"/>
        <v>8.9752845330057729E-2</v>
      </c>
      <c r="K43" s="100">
        <f t="shared" si="6"/>
        <v>5.9835230220038484E-2</v>
      </c>
      <c r="O43" s="96">
        <f>Amnt_Deposited!B38</f>
        <v>2024</v>
      </c>
      <c r="P43" s="99">
        <f>Amnt_Deposited!H38</f>
        <v>1.3670769002239436</v>
      </c>
      <c r="Q43" s="284">
        <f>MCF!R42</f>
        <v>0.8</v>
      </c>
      <c r="R43" s="67">
        <f t="shared" si="5"/>
        <v>0.13123938242149857</v>
      </c>
      <c r="S43" s="67">
        <f t="shared" si="7"/>
        <v>0.13123938242149857</v>
      </c>
      <c r="T43" s="67">
        <f t="shared" si="8"/>
        <v>0</v>
      </c>
      <c r="U43" s="67">
        <f t="shared" si="9"/>
        <v>1.4877660646814848</v>
      </c>
      <c r="V43" s="67">
        <f t="shared" si="10"/>
        <v>9.8359282553487942E-2</v>
      </c>
      <c r="W43" s="100">
        <f t="shared" si="11"/>
        <v>6.5572855035658628E-2</v>
      </c>
    </row>
    <row r="44" spans="2:23">
      <c r="B44" s="96">
        <f>Amnt_Deposited!B39</f>
        <v>2025</v>
      </c>
      <c r="C44" s="99">
        <f>Amnt_Deposited!H39</f>
        <v>1.3628760452395856</v>
      </c>
      <c r="D44" s="418">
        <f>Dry_Matter_Content!H31</f>
        <v>0.73</v>
      </c>
      <c r="E44" s="284">
        <f>MCF!R43</f>
        <v>0.8</v>
      </c>
      <c r="F44" s="67">
        <f t="shared" si="0"/>
        <v>0.1193879415629877</v>
      </c>
      <c r="G44" s="67">
        <f t="shared" si="1"/>
        <v>0.1193879415629877</v>
      </c>
      <c r="H44" s="67">
        <f t="shared" si="2"/>
        <v>0</v>
      </c>
      <c r="I44" s="67">
        <f t="shared" si="3"/>
        <v>1.3851932358725014</v>
      </c>
      <c r="J44" s="67">
        <f t="shared" si="4"/>
        <v>9.1781239712340992E-2</v>
      </c>
      <c r="K44" s="100">
        <f t="shared" si="6"/>
        <v>6.1187493141560662E-2</v>
      </c>
      <c r="O44" s="96">
        <f>Amnt_Deposited!B39</f>
        <v>2025</v>
      </c>
      <c r="P44" s="99">
        <f>Amnt_Deposited!H39</f>
        <v>1.3628760452395856</v>
      </c>
      <c r="Q44" s="284">
        <f>MCF!R43</f>
        <v>0.8</v>
      </c>
      <c r="R44" s="67">
        <f t="shared" si="5"/>
        <v>0.13083610034300022</v>
      </c>
      <c r="S44" s="67">
        <f t="shared" si="7"/>
        <v>0.13083610034300022</v>
      </c>
      <c r="T44" s="67">
        <f t="shared" si="8"/>
        <v>0</v>
      </c>
      <c r="U44" s="67">
        <f t="shared" si="9"/>
        <v>1.51801998451781</v>
      </c>
      <c r="V44" s="67">
        <f t="shared" si="10"/>
        <v>0.10058218050667507</v>
      </c>
      <c r="W44" s="100">
        <f t="shared" si="11"/>
        <v>6.7054787004450042E-2</v>
      </c>
    </row>
    <row r="45" spans="2:23">
      <c r="B45" s="96">
        <f>Amnt_Deposited!B40</f>
        <v>2026</v>
      </c>
      <c r="C45" s="99">
        <f>Amnt_Deposited!H40</f>
        <v>1.3581007839131203</v>
      </c>
      <c r="D45" s="418">
        <f>Dry_Matter_Content!H32</f>
        <v>0.73</v>
      </c>
      <c r="E45" s="284">
        <f>MCF!R44</f>
        <v>0.8</v>
      </c>
      <c r="F45" s="67">
        <f t="shared" si="0"/>
        <v>0.11896962867078933</v>
      </c>
      <c r="G45" s="67">
        <f t="shared" si="1"/>
        <v>0.11896962867078933</v>
      </c>
      <c r="H45" s="67">
        <f t="shared" si="2"/>
        <v>0</v>
      </c>
      <c r="I45" s="67">
        <f t="shared" si="3"/>
        <v>1.4105152411738322</v>
      </c>
      <c r="J45" s="67">
        <f t="shared" si="4"/>
        <v>9.3647623369458602E-2</v>
      </c>
      <c r="K45" s="100">
        <f t="shared" si="6"/>
        <v>6.2431748912972401E-2</v>
      </c>
      <c r="O45" s="96">
        <f>Amnt_Deposited!B40</f>
        <v>2026</v>
      </c>
      <c r="P45" s="99">
        <f>Amnt_Deposited!H40</f>
        <v>1.3581007839131203</v>
      </c>
      <c r="Q45" s="284">
        <f>MCF!R44</f>
        <v>0.8</v>
      </c>
      <c r="R45" s="67">
        <f t="shared" si="5"/>
        <v>0.13037767525565955</v>
      </c>
      <c r="S45" s="67">
        <f t="shared" si="7"/>
        <v>0.13037767525565955</v>
      </c>
      <c r="T45" s="67">
        <f t="shared" si="8"/>
        <v>0</v>
      </c>
      <c r="U45" s="67">
        <f t="shared" si="9"/>
        <v>1.5457701273137889</v>
      </c>
      <c r="V45" s="67">
        <f t="shared" si="10"/>
        <v>0.10262753245968068</v>
      </c>
      <c r="W45" s="100">
        <f t="shared" si="11"/>
        <v>6.8418354973120446E-2</v>
      </c>
    </row>
    <row r="46" spans="2:23">
      <c r="B46" s="96">
        <f>Amnt_Deposited!B41</f>
        <v>2027</v>
      </c>
      <c r="C46" s="99">
        <f>Amnt_Deposited!H41</f>
        <v>1.3527808375187291</v>
      </c>
      <c r="D46" s="418">
        <f>Dry_Matter_Content!H33</f>
        <v>0.73</v>
      </c>
      <c r="E46" s="284">
        <f>MCF!R45</f>
        <v>0.8</v>
      </c>
      <c r="F46" s="67">
        <f t="shared" si="0"/>
        <v>0.11850360136664068</v>
      </c>
      <c r="G46" s="67">
        <f t="shared" si="1"/>
        <v>0.11850360136664068</v>
      </c>
      <c r="H46" s="67">
        <f t="shared" si="2"/>
        <v>0</v>
      </c>
      <c r="I46" s="67">
        <f t="shared" si="3"/>
        <v>1.43365929512027</v>
      </c>
      <c r="J46" s="67">
        <f t="shared" si="4"/>
        <v>9.5359547420202903E-2</v>
      </c>
      <c r="K46" s="100">
        <f t="shared" si="6"/>
        <v>6.3573031613468597E-2</v>
      </c>
      <c r="O46" s="96">
        <f>Amnt_Deposited!B41</f>
        <v>2027</v>
      </c>
      <c r="P46" s="99">
        <f>Amnt_Deposited!H41</f>
        <v>1.3527808375187291</v>
      </c>
      <c r="Q46" s="284">
        <f>MCF!R45</f>
        <v>0.8</v>
      </c>
      <c r="R46" s="67">
        <f t="shared" si="5"/>
        <v>0.12986696040179799</v>
      </c>
      <c r="S46" s="67">
        <f t="shared" si="7"/>
        <v>0.12986696040179799</v>
      </c>
      <c r="T46" s="67">
        <f t="shared" si="8"/>
        <v>0</v>
      </c>
      <c r="U46" s="67">
        <f t="shared" si="9"/>
        <v>1.5711334741044056</v>
      </c>
      <c r="V46" s="67">
        <f t="shared" si="10"/>
        <v>0.10450361361118128</v>
      </c>
      <c r="W46" s="100">
        <f t="shared" si="11"/>
        <v>6.9669075740787512E-2</v>
      </c>
    </row>
    <row r="47" spans="2:23">
      <c r="B47" s="96">
        <f>Amnt_Deposited!B42</f>
        <v>2028</v>
      </c>
      <c r="C47" s="99">
        <f>Amnt_Deposited!H42</f>
        <v>1.3469448379646711</v>
      </c>
      <c r="D47" s="418">
        <f>Dry_Matter_Content!H34</f>
        <v>0.73</v>
      </c>
      <c r="E47" s="284">
        <f>MCF!R46</f>
        <v>0.8</v>
      </c>
      <c r="F47" s="67">
        <f t="shared" si="0"/>
        <v>0.1179923678057052</v>
      </c>
      <c r="G47" s="67">
        <f t="shared" si="1"/>
        <v>0.1179923678057052</v>
      </c>
      <c r="H47" s="67">
        <f t="shared" si="2"/>
        <v>0</v>
      </c>
      <c r="I47" s="67">
        <f t="shared" si="3"/>
        <v>1.4547274344265628</v>
      </c>
      <c r="J47" s="67">
        <f t="shared" si="4"/>
        <v>9.6924228499412235E-2</v>
      </c>
      <c r="K47" s="100">
        <f t="shared" si="6"/>
        <v>6.461615233294149E-2</v>
      </c>
      <c r="O47" s="96">
        <f>Amnt_Deposited!B42</f>
        <v>2028</v>
      </c>
      <c r="P47" s="99">
        <f>Amnt_Deposited!H42</f>
        <v>1.3469448379646711</v>
      </c>
      <c r="Q47" s="284">
        <f>MCF!R46</f>
        <v>0.8</v>
      </c>
      <c r="R47" s="67">
        <f t="shared" si="5"/>
        <v>0.12930670444460843</v>
      </c>
      <c r="S47" s="67">
        <f t="shared" si="7"/>
        <v>0.12930670444460843</v>
      </c>
      <c r="T47" s="67">
        <f t="shared" si="8"/>
        <v>0</v>
      </c>
      <c r="U47" s="67">
        <f t="shared" si="9"/>
        <v>1.5942218459469184</v>
      </c>
      <c r="V47" s="67">
        <f t="shared" si="10"/>
        <v>0.10621833260209561</v>
      </c>
      <c r="W47" s="100">
        <f t="shared" si="11"/>
        <v>7.0812221734730396E-2</v>
      </c>
    </row>
    <row r="48" spans="2:23">
      <c r="B48" s="96">
        <f>Amnt_Deposited!B43</f>
        <v>2029</v>
      </c>
      <c r="C48" s="99">
        <f>Amnt_Deposited!H43</f>
        <v>1.3406203628117823</v>
      </c>
      <c r="D48" s="418">
        <f>Dry_Matter_Content!H35</f>
        <v>0.73</v>
      </c>
      <c r="E48" s="284">
        <f>MCF!R47</f>
        <v>0.8</v>
      </c>
      <c r="F48" s="67">
        <f t="shared" si="0"/>
        <v>0.11743834378231213</v>
      </c>
      <c r="G48" s="67">
        <f t="shared" si="1"/>
        <v>0.11743834378231213</v>
      </c>
      <c r="H48" s="67">
        <f t="shared" si="2"/>
        <v>0</v>
      </c>
      <c r="I48" s="67">
        <f t="shared" si="3"/>
        <v>1.4738172132892748</v>
      </c>
      <c r="J48" s="67">
        <f t="shared" si="4"/>
        <v>9.8348564919600034E-2</v>
      </c>
      <c r="K48" s="100">
        <f t="shared" si="6"/>
        <v>6.5565709946400014E-2</v>
      </c>
      <c r="O48" s="96">
        <f>Amnt_Deposited!B43</f>
        <v>2029</v>
      </c>
      <c r="P48" s="99">
        <f>Amnt_Deposited!H43</f>
        <v>1.3406203628117823</v>
      </c>
      <c r="Q48" s="284">
        <f>MCF!R47</f>
        <v>0.8</v>
      </c>
      <c r="R48" s="67">
        <f t="shared" si="5"/>
        <v>0.12869955482993109</v>
      </c>
      <c r="S48" s="67">
        <f t="shared" si="7"/>
        <v>0.12869955482993109</v>
      </c>
      <c r="T48" s="67">
        <f t="shared" si="8"/>
        <v>0</v>
      </c>
      <c r="U48" s="67">
        <f t="shared" si="9"/>
        <v>1.6151421515498905</v>
      </c>
      <c r="V48" s="67">
        <f t="shared" si="10"/>
        <v>0.10777924922695896</v>
      </c>
      <c r="W48" s="100">
        <f t="shared" si="11"/>
        <v>7.1852832817972639E-2</v>
      </c>
    </row>
    <row r="49" spans="2:23">
      <c r="B49" s="96">
        <f>Amnt_Deposited!B44</f>
        <v>2030</v>
      </c>
      <c r="C49" s="99">
        <f>Amnt_Deposited!H44</f>
        <v>1.3338911520000003</v>
      </c>
      <c r="D49" s="418">
        <f>Dry_Matter_Content!H36</f>
        <v>0.73</v>
      </c>
      <c r="E49" s="284">
        <f>MCF!R48</f>
        <v>0.8</v>
      </c>
      <c r="F49" s="67">
        <f t="shared" si="0"/>
        <v>0.11684886491520002</v>
      </c>
      <c r="G49" s="67">
        <f t="shared" si="1"/>
        <v>0.11684886491520002</v>
      </c>
      <c r="H49" s="67">
        <f t="shared" si="2"/>
        <v>0</v>
      </c>
      <c r="I49" s="67">
        <f t="shared" si="3"/>
        <v>1.4910269262571267</v>
      </c>
      <c r="J49" s="67">
        <f t="shared" si="4"/>
        <v>9.9639151947348167E-2</v>
      </c>
      <c r="K49" s="100">
        <f t="shared" si="6"/>
        <v>6.6426101298232107E-2</v>
      </c>
      <c r="O49" s="96">
        <f>Amnt_Deposited!B44</f>
        <v>2030</v>
      </c>
      <c r="P49" s="99">
        <f>Amnt_Deposited!H44</f>
        <v>1.3338911520000003</v>
      </c>
      <c r="Q49" s="284">
        <f>MCF!R48</f>
        <v>0.8</v>
      </c>
      <c r="R49" s="67">
        <f t="shared" si="5"/>
        <v>0.12805355059200005</v>
      </c>
      <c r="S49" s="67">
        <f t="shared" si="7"/>
        <v>0.12805355059200005</v>
      </c>
      <c r="T49" s="67">
        <f t="shared" si="8"/>
        <v>0</v>
      </c>
      <c r="U49" s="67">
        <f t="shared" si="9"/>
        <v>1.6340021109667144</v>
      </c>
      <c r="V49" s="67">
        <f t="shared" si="10"/>
        <v>0.10919359117517609</v>
      </c>
      <c r="W49" s="100">
        <f t="shared" si="11"/>
        <v>7.2795727450117392E-2</v>
      </c>
    </row>
    <row r="50" spans="2:23">
      <c r="B50" s="96">
        <f>Amnt_Deposited!B45</f>
        <v>2031</v>
      </c>
      <c r="C50" s="99">
        <f>Amnt_Deposited!H45</f>
        <v>0</v>
      </c>
      <c r="D50" s="418">
        <f>Dry_Matter_Content!H37</f>
        <v>0.73</v>
      </c>
      <c r="E50" s="284">
        <f>MCF!R49</f>
        <v>0.8</v>
      </c>
      <c r="F50" s="67">
        <f t="shared" si="0"/>
        <v>0</v>
      </c>
      <c r="G50" s="67">
        <f t="shared" si="1"/>
        <v>0</v>
      </c>
      <c r="H50" s="67">
        <f t="shared" si="2"/>
        <v>0</v>
      </c>
      <c r="I50" s="67">
        <f t="shared" si="3"/>
        <v>1.390224291355507</v>
      </c>
      <c r="J50" s="67">
        <f t="shared" si="4"/>
        <v>0.1008026349016197</v>
      </c>
      <c r="K50" s="100">
        <f t="shared" si="6"/>
        <v>6.7201756601079798E-2</v>
      </c>
      <c r="O50" s="96">
        <f>Amnt_Deposited!B45</f>
        <v>2031</v>
      </c>
      <c r="P50" s="99">
        <f>Amnt_Deposited!H45</f>
        <v>0</v>
      </c>
      <c r="Q50" s="284">
        <f>MCF!R49</f>
        <v>0.8</v>
      </c>
      <c r="R50" s="67">
        <f t="shared" si="5"/>
        <v>0</v>
      </c>
      <c r="S50" s="67">
        <f t="shared" si="7"/>
        <v>0</v>
      </c>
      <c r="T50" s="67">
        <f t="shared" si="8"/>
        <v>0</v>
      </c>
      <c r="U50" s="67">
        <f t="shared" si="9"/>
        <v>1.523533469978638</v>
      </c>
      <c r="V50" s="67">
        <f t="shared" si="10"/>
        <v>0.11046864098807639</v>
      </c>
      <c r="W50" s="100">
        <f t="shared" si="11"/>
        <v>7.3645760658717585E-2</v>
      </c>
    </row>
    <row r="51" spans="2:23">
      <c r="B51" s="96">
        <f>Amnt_Deposited!B46</f>
        <v>2032</v>
      </c>
      <c r="C51" s="99">
        <f>Amnt_Deposited!H46</f>
        <v>0</v>
      </c>
      <c r="D51" s="418">
        <f>Dry_Matter_Content!H38</f>
        <v>0.73</v>
      </c>
      <c r="E51" s="284">
        <f>MCF!R50</f>
        <v>0.8</v>
      </c>
      <c r="F51" s="67">
        <f t="shared" ref="F51:F82" si="12">C51*D51*$K$6*DOCF*E51</f>
        <v>0</v>
      </c>
      <c r="G51" s="67">
        <f t="shared" si="1"/>
        <v>0</v>
      </c>
      <c r="H51" s="67">
        <f t="shared" si="2"/>
        <v>0</v>
      </c>
      <c r="I51" s="67">
        <f t="shared" si="3"/>
        <v>1.2962365375430012</v>
      </c>
      <c r="J51" s="67">
        <f t="shared" si="4"/>
        <v>9.3987753812505848E-2</v>
      </c>
      <c r="K51" s="100">
        <f t="shared" si="6"/>
        <v>6.265850254167056E-2</v>
      </c>
      <c r="O51" s="96">
        <f>Amnt_Deposited!B46</f>
        <v>2032</v>
      </c>
      <c r="P51" s="99">
        <f>Amnt_Deposited!H46</f>
        <v>0</v>
      </c>
      <c r="Q51" s="284">
        <f>MCF!R50</f>
        <v>0.8</v>
      </c>
      <c r="R51" s="67">
        <f t="shared" ref="R51:R82" si="13">P51*$W$6*DOCF*Q51</f>
        <v>0</v>
      </c>
      <c r="S51" s="67">
        <f t="shared" si="7"/>
        <v>0</v>
      </c>
      <c r="T51" s="67">
        <f t="shared" si="8"/>
        <v>0</v>
      </c>
      <c r="U51" s="67">
        <f t="shared" si="9"/>
        <v>1.4205331918279467</v>
      </c>
      <c r="V51" s="67">
        <f t="shared" si="10"/>
        <v>0.10300027815069135</v>
      </c>
      <c r="W51" s="100">
        <f t="shared" si="11"/>
        <v>6.866685210046089E-2</v>
      </c>
    </row>
    <row r="52" spans="2:23">
      <c r="B52" s="96">
        <f>Amnt_Deposited!B47</f>
        <v>2033</v>
      </c>
      <c r="C52" s="99">
        <f>Amnt_Deposited!H47</f>
        <v>0</v>
      </c>
      <c r="D52" s="418">
        <f>Dry_Matter_Content!H39</f>
        <v>0.73</v>
      </c>
      <c r="E52" s="284">
        <f>MCF!R51</f>
        <v>0.8</v>
      </c>
      <c r="F52" s="67">
        <f t="shared" si="12"/>
        <v>0</v>
      </c>
      <c r="G52" s="67">
        <f t="shared" si="1"/>
        <v>0</v>
      </c>
      <c r="H52" s="67">
        <f t="shared" si="2"/>
        <v>0</v>
      </c>
      <c r="I52" s="67">
        <f t="shared" si="3"/>
        <v>1.2086029367413791</v>
      </c>
      <c r="J52" s="67">
        <f t="shared" si="4"/>
        <v>8.7633600801622177E-2</v>
      </c>
      <c r="K52" s="100">
        <f t="shared" si="6"/>
        <v>5.8422400534414783E-2</v>
      </c>
      <c r="O52" s="96">
        <f>Amnt_Deposited!B47</f>
        <v>2033</v>
      </c>
      <c r="P52" s="99">
        <f>Amnt_Deposited!H47</f>
        <v>0</v>
      </c>
      <c r="Q52" s="284">
        <f>MCF!R51</f>
        <v>0.8</v>
      </c>
      <c r="R52" s="67">
        <f t="shared" si="13"/>
        <v>0</v>
      </c>
      <c r="S52" s="67">
        <f t="shared" si="7"/>
        <v>0</v>
      </c>
      <c r="T52" s="67">
        <f t="shared" si="8"/>
        <v>0</v>
      </c>
      <c r="U52" s="67">
        <f t="shared" si="9"/>
        <v>1.3244963690316485</v>
      </c>
      <c r="V52" s="67">
        <f t="shared" si="10"/>
        <v>9.6036822796298285E-2</v>
      </c>
      <c r="W52" s="100">
        <f t="shared" si="11"/>
        <v>6.4024548530865519E-2</v>
      </c>
    </row>
    <row r="53" spans="2:23">
      <c r="B53" s="96">
        <f>Amnt_Deposited!B48</f>
        <v>2034</v>
      </c>
      <c r="C53" s="99">
        <f>Amnt_Deposited!H48</f>
        <v>0</v>
      </c>
      <c r="D53" s="418">
        <f>Dry_Matter_Content!H40</f>
        <v>0.73</v>
      </c>
      <c r="E53" s="284">
        <f>MCF!R52</f>
        <v>0.8</v>
      </c>
      <c r="F53" s="67">
        <f t="shared" si="12"/>
        <v>0</v>
      </c>
      <c r="G53" s="67">
        <f t="shared" si="1"/>
        <v>0</v>
      </c>
      <c r="H53" s="67">
        <f t="shared" si="2"/>
        <v>0</v>
      </c>
      <c r="I53" s="67">
        <f t="shared" si="3"/>
        <v>1.1268939089378416</v>
      </c>
      <c r="J53" s="67">
        <f t="shared" si="4"/>
        <v>8.1709027803537476E-2</v>
      </c>
      <c r="K53" s="100">
        <f t="shared" si="6"/>
        <v>5.4472685202358317E-2</v>
      </c>
      <c r="O53" s="96">
        <f>Amnt_Deposited!B48</f>
        <v>2034</v>
      </c>
      <c r="P53" s="99">
        <f>Amnt_Deposited!H48</f>
        <v>0</v>
      </c>
      <c r="Q53" s="284">
        <f>MCF!R52</f>
        <v>0.8</v>
      </c>
      <c r="R53" s="67">
        <f t="shared" si="13"/>
        <v>0</v>
      </c>
      <c r="S53" s="67">
        <f t="shared" si="7"/>
        <v>0</v>
      </c>
      <c r="T53" s="67">
        <f t="shared" si="8"/>
        <v>0</v>
      </c>
      <c r="U53" s="67">
        <f t="shared" si="9"/>
        <v>1.2349522289729773</v>
      </c>
      <c r="V53" s="67">
        <f t="shared" si="10"/>
        <v>8.9544140058671229E-2</v>
      </c>
      <c r="W53" s="100">
        <f t="shared" si="11"/>
        <v>5.9696093372447481E-2</v>
      </c>
    </row>
    <row r="54" spans="2:23">
      <c r="B54" s="96">
        <f>Amnt_Deposited!B49</f>
        <v>2035</v>
      </c>
      <c r="C54" s="99">
        <f>Amnt_Deposited!H49</f>
        <v>0</v>
      </c>
      <c r="D54" s="418">
        <f>Dry_Matter_Content!H41</f>
        <v>0.73</v>
      </c>
      <c r="E54" s="284">
        <f>MCF!R53</f>
        <v>0.8</v>
      </c>
      <c r="F54" s="67">
        <f t="shared" si="12"/>
        <v>0</v>
      </c>
      <c r="G54" s="67">
        <f t="shared" si="1"/>
        <v>0</v>
      </c>
      <c r="H54" s="67">
        <f t="shared" si="2"/>
        <v>0</v>
      </c>
      <c r="I54" s="67">
        <f t="shared" si="3"/>
        <v>1.0507089163832999</v>
      </c>
      <c r="J54" s="67">
        <f t="shared" si="4"/>
        <v>7.6184992554541642E-2</v>
      </c>
      <c r="K54" s="100">
        <f t="shared" si="6"/>
        <v>5.0789995036361092E-2</v>
      </c>
      <c r="O54" s="96">
        <f>Amnt_Deposited!B49</f>
        <v>2035</v>
      </c>
      <c r="P54" s="99">
        <f>Amnt_Deposited!H49</f>
        <v>0</v>
      </c>
      <c r="Q54" s="284">
        <f>MCF!R53</f>
        <v>0.8</v>
      </c>
      <c r="R54" s="67">
        <f t="shared" si="13"/>
        <v>0</v>
      </c>
      <c r="S54" s="67">
        <f t="shared" si="7"/>
        <v>0</v>
      </c>
      <c r="T54" s="67">
        <f t="shared" si="8"/>
        <v>0</v>
      </c>
      <c r="U54" s="67">
        <f t="shared" si="9"/>
        <v>1.1514618261734797</v>
      </c>
      <c r="V54" s="67">
        <f t="shared" si="10"/>
        <v>8.3490402799497709E-2</v>
      </c>
      <c r="W54" s="100">
        <f t="shared" si="11"/>
        <v>5.5660268532998471E-2</v>
      </c>
    </row>
    <row r="55" spans="2:23">
      <c r="B55" s="96">
        <f>Amnt_Deposited!B50</f>
        <v>2036</v>
      </c>
      <c r="C55" s="99">
        <f>Amnt_Deposited!H50</f>
        <v>0</v>
      </c>
      <c r="D55" s="418">
        <f>Dry_Matter_Content!H42</f>
        <v>0.73</v>
      </c>
      <c r="E55" s="284">
        <f>MCF!R54</f>
        <v>0.8</v>
      </c>
      <c r="F55" s="67">
        <f t="shared" si="12"/>
        <v>0</v>
      </c>
      <c r="G55" s="67">
        <f t="shared" si="1"/>
        <v>0</v>
      </c>
      <c r="H55" s="67">
        <f t="shared" si="2"/>
        <v>0</v>
      </c>
      <c r="I55" s="67">
        <f t="shared" si="3"/>
        <v>0.97967450015586455</v>
      </c>
      <c r="J55" s="67">
        <f t="shared" si="4"/>
        <v>7.103441622743531E-2</v>
      </c>
      <c r="K55" s="100">
        <f t="shared" si="6"/>
        <v>4.7356277484956869E-2</v>
      </c>
      <c r="O55" s="96">
        <f>Amnt_Deposited!B50</f>
        <v>2036</v>
      </c>
      <c r="P55" s="99">
        <f>Amnt_Deposited!H50</f>
        <v>0</v>
      </c>
      <c r="Q55" s="284">
        <f>MCF!R54</f>
        <v>0.8</v>
      </c>
      <c r="R55" s="67">
        <f t="shared" si="13"/>
        <v>0</v>
      </c>
      <c r="S55" s="67">
        <f t="shared" si="7"/>
        <v>0</v>
      </c>
      <c r="T55" s="67">
        <f t="shared" si="8"/>
        <v>0</v>
      </c>
      <c r="U55" s="67">
        <f t="shared" si="9"/>
        <v>1.0736158905817696</v>
      </c>
      <c r="V55" s="67">
        <f t="shared" si="10"/>
        <v>7.784593559170995E-2</v>
      </c>
      <c r="W55" s="100">
        <f t="shared" si="11"/>
        <v>5.18972903944733E-2</v>
      </c>
    </row>
    <row r="56" spans="2:23">
      <c r="B56" s="96">
        <f>Amnt_Deposited!B51</f>
        <v>2037</v>
      </c>
      <c r="C56" s="99">
        <f>Amnt_Deposited!H51</f>
        <v>0</v>
      </c>
      <c r="D56" s="418">
        <f>Dry_Matter_Content!H43</f>
        <v>0.73</v>
      </c>
      <c r="E56" s="284">
        <f>MCF!R55</f>
        <v>0.8</v>
      </c>
      <c r="F56" s="67">
        <f t="shared" si="12"/>
        <v>0</v>
      </c>
      <c r="G56" s="67">
        <f t="shared" si="1"/>
        <v>0</v>
      </c>
      <c r="H56" s="67">
        <f t="shared" si="2"/>
        <v>0</v>
      </c>
      <c r="I56" s="67">
        <f t="shared" si="3"/>
        <v>0.91344244946477704</v>
      </c>
      <c r="J56" s="67">
        <f t="shared" si="4"/>
        <v>6.623205069108748E-2</v>
      </c>
      <c r="K56" s="100">
        <f t="shared" si="6"/>
        <v>4.4154700460724984E-2</v>
      </c>
      <c r="O56" s="96">
        <f>Amnt_Deposited!B51</f>
        <v>2037</v>
      </c>
      <c r="P56" s="99">
        <f>Amnt_Deposited!H51</f>
        <v>0</v>
      </c>
      <c r="Q56" s="284">
        <f>MCF!R55</f>
        <v>0.8</v>
      </c>
      <c r="R56" s="67">
        <f t="shared" si="13"/>
        <v>0</v>
      </c>
      <c r="S56" s="67">
        <f t="shared" si="7"/>
        <v>0</v>
      </c>
      <c r="T56" s="67">
        <f t="shared" si="8"/>
        <v>0</v>
      </c>
      <c r="U56" s="67">
        <f t="shared" si="9"/>
        <v>1.0010328213312627</v>
      </c>
      <c r="V56" s="67">
        <f t="shared" si="10"/>
        <v>7.2583069250506851E-2</v>
      </c>
      <c r="W56" s="100">
        <f t="shared" si="11"/>
        <v>4.838871283367123E-2</v>
      </c>
    </row>
    <row r="57" spans="2:23">
      <c r="B57" s="96">
        <f>Amnt_Deposited!B52</f>
        <v>2038</v>
      </c>
      <c r="C57" s="99">
        <f>Amnt_Deposited!H52</f>
        <v>0</v>
      </c>
      <c r="D57" s="418">
        <f>Dry_Matter_Content!H44</f>
        <v>0.73</v>
      </c>
      <c r="E57" s="284">
        <f>MCF!R56</f>
        <v>0.8</v>
      </c>
      <c r="F57" s="67">
        <f t="shared" si="12"/>
        <v>0</v>
      </c>
      <c r="G57" s="67">
        <f t="shared" si="1"/>
        <v>0</v>
      </c>
      <c r="H57" s="67">
        <f t="shared" si="2"/>
        <v>0</v>
      </c>
      <c r="I57" s="67">
        <f t="shared" si="3"/>
        <v>0.85168809472070961</v>
      </c>
      <c r="J57" s="67">
        <f t="shared" si="4"/>
        <v>6.1754354744067458E-2</v>
      </c>
      <c r="K57" s="100">
        <f t="shared" si="6"/>
        <v>4.1169569829378305E-2</v>
      </c>
      <c r="O57" s="96">
        <f>Amnt_Deposited!B52</f>
        <v>2038</v>
      </c>
      <c r="P57" s="99">
        <f>Amnt_Deposited!H52</f>
        <v>0</v>
      </c>
      <c r="Q57" s="284">
        <f>MCF!R56</f>
        <v>0.8</v>
      </c>
      <c r="R57" s="67">
        <f t="shared" si="13"/>
        <v>0</v>
      </c>
      <c r="S57" s="67">
        <f t="shared" si="7"/>
        <v>0</v>
      </c>
      <c r="T57" s="67">
        <f t="shared" si="8"/>
        <v>0</v>
      </c>
      <c r="U57" s="67">
        <f t="shared" si="9"/>
        <v>0.93335681613228461</v>
      </c>
      <c r="V57" s="67">
        <f t="shared" si="10"/>
        <v>6.7676005198978054E-2</v>
      </c>
      <c r="W57" s="100">
        <f t="shared" si="11"/>
        <v>4.5117336799318702E-2</v>
      </c>
    </row>
    <row r="58" spans="2:23">
      <c r="B58" s="96">
        <f>Amnt_Deposited!B53</f>
        <v>2039</v>
      </c>
      <c r="C58" s="99">
        <f>Amnt_Deposited!H53</f>
        <v>0</v>
      </c>
      <c r="D58" s="418">
        <f>Dry_Matter_Content!H45</f>
        <v>0.73</v>
      </c>
      <c r="E58" s="284">
        <f>MCF!R57</f>
        <v>0.8</v>
      </c>
      <c r="F58" s="67">
        <f t="shared" si="12"/>
        <v>0</v>
      </c>
      <c r="G58" s="67">
        <f t="shared" si="1"/>
        <v>0</v>
      </c>
      <c r="H58" s="67">
        <f t="shared" si="2"/>
        <v>0</v>
      </c>
      <c r="I58" s="67">
        <f t="shared" si="3"/>
        <v>0.7941087160050615</v>
      </c>
      <c r="J58" s="67">
        <f t="shared" si="4"/>
        <v>5.7579378715648076E-2</v>
      </c>
      <c r="K58" s="100">
        <f t="shared" si="6"/>
        <v>3.8386252477098717E-2</v>
      </c>
      <c r="O58" s="96">
        <f>Amnt_Deposited!B53</f>
        <v>2039</v>
      </c>
      <c r="P58" s="99">
        <f>Amnt_Deposited!H53</f>
        <v>0</v>
      </c>
      <c r="Q58" s="284">
        <f>MCF!R57</f>
        <v>0.8</v>
      </c>
      <c r="R58" s="67">
        <f t="shared" si="13"/>
        <v>0</v>
      </c>
      <c r="S58" s="67">
        <f t="shared" si="7"/>
        <v>0</v>
      </c>
      <c r="T58" s="67">
        <f t="shared" si="8"/>
        <v>0</v>
      </c>
      <c r="U58" s="67">
        <f t="shared" si="9"/>
        <v>0.8702561271288346</v>
      </c>
      <c r="V58" s="67">
        <f t="shared" si="10"/>
        <v>6.310068900344995E-2</v>
      </c>
      <c r="W58" s="100">
        <f t="shared" si="11"/>
        <v>4.2067126002299962E-2</v>
      </c>
    </row>
    <row r="59" spans="2:23">
      <c r="B59" s="96">
        <f>Amnt_Deposited!B54</f>
        <v>2040</v>
      </c>
      <c r="C59" s="99">
        <f>Amnt_Deposited!H54</f>
        <v>0</v>
      </c>
      <c r="D59" s="418">
        <f>Dry_Matter_Content!H46</f>
        <v>0.73</v>
      </c>
      <c r="E59" s="284">
        <f>MCF!R58</f>
        <v>0.8</v>
      </c>
      <c r="F59" s="67">
        <f t="shared" si="12"/>
        <v>0</v>
      </c>
      <c r="G59" s="67">
        <f t="shared" si="1"/>
        <v>0</v>
      </c>
      <c r="H59" s="67">
        <f t="shared" si="2"/>
        <v>0</v>
      </c>
      <c r="I59" s="67">
        <f t="shared" si="3"/>
        <v>0.74042205913656711</v>
      </c>
      <c r="J59" s="67">
        <f t="shared" si="4"/>
        <v>5.3686656868494366E-2</v>
      </c>
      <c r="K59" s="100">
        <f t="shared" si="6"/>
        <v>3.5791104578996244E-2</v>
      </c>
      <c r="O59" s="96">
        <f>Amnt_Deposited!B54</f>
        <v>2040</v>
      </c>
      <c r="P59" s="99">
        <f>Amnt_Deposited!H54</f>
        <v>0</v>
      </c>
      <c r="Q59" s="284">
        <f>MCF!R58</f>
        <v>0.8</v>
      </c>
      <c r="R59" s="67">
        <f t="shared" si="13"/>
        <v>0</v>
      </c>
      <c r="S59" s="67">
        <f t="shared" si="7"/>
        <v>0</v>
      </c>
      <c r="T59" s="67">
        <f t="shared" si="8"/>
        <v>0</v>
      </c>
      <c r="U59" s="67">
        <f t="shared" si="9"/>
        <v>0.81142143467021066</v>
      </c>
      <c r="V59" s="67">
        <f t="shared" si="10"/>
        <v>5.8834692458623966E-2</v>
      </c>
      <c r="W59" s="100">
        <f t="shared" si="11"/>
        <v>3.9223128305749311E-2</v>
      </c>
    </row>
    <row r="60" spans="2:23">
      <c r="B60" s="96">
        <f>Amnt_Deposited!B55</f>
        <v>2041</v>
      </c>
      <c r="C60" s="99">
        <f>Amnt_Deposited!H55</f>
        <v>0</v>
      </c>
      <c r="D60" s="418">
        <f>Dry_Matter_Content!H47</f>
        <v>0.73</v>
      </c>
      <c r="E60" s="284">
        <f>MCF!R59</f>
        <v>0.8</v>
      </c>
      <c r="F60" s="67">
        <f t="shared" si="12"/>
        <v>0</v>
      </c>
      <c r="G60" s="67">
        <f t="shared" si="1"/>
        <v>0</v>
      </c>
      <c r="H60" s="67">
        <f t="shared" si="2"/>
        <v>0</v>
      </c>
      <c r="I60" s="67">
        <f t="shared" si="3"/>
        <v>0.6903649520609717</v>
      </c>
      <c r="J60" s="67">
        <f t="shared" si="4"/>
        <v>5.0057107075595374E-2</v>
      </c>
      <c r="K60" s="100">
        <f t="shared" si="6"/>
        <v>3.3371404717063582E-2</v>
      </c>
      <c r="O60" s="96">
        <f>Amnt_Deposited!B55</f>
        <v>2041</v>
      </c>
      <c r="P60" s="99">
        <f>Amnt_Deposited!H55</f>
        <v>0</v>
      </c>
      <c r="Q60" s="284">
        <f>MCF!R59</f>
        <v>0.8</v>
      </c>
      <c r="R60" s="67">
        <f t="shared" si="13"/>
        <v>0</v>
      </c>
      <c r="S60" s="67">
        <f t="shared" si="7"/>
        <v>0</v>
      </c>
      <c r="T60" s="67">
        <f t="shared" si="8"/>
        <v>0</v>
      </c>
      <c r="U60" s="67">
        <f t="shared" si="9"/>
        <v>0.75656433102572263</v>
      </c>
      <c r="V60" s="67">
        <f t="shared" si="10"/>
        <v>5.4857103644488092E-2</v>
      </c>
      <c r="W60" s="100">
        <f t="shared" si="11"/>
        <v>3.6571402429658728E-2</v>
      </c>
    </row>
    <row r="61" spans="2:23">
      <c r="B61" s="96">
        <f>Amnt_Deposited!B56</f>
        <v>2042</v>
      </c>
      <c r="C61" s="99">
        <f>Amnt_Deposited!H56</f>
        <v>0</v>
      </c>
      <c r="D61" s="418">
        <f>Dry_Matter_Content!H48</f>
        <v>0.73</v>
      </c>
      <c r="E61" s="284">
        <f>MCF!R60</f>
        <v>0.8</v>
      </c>
      <c r="F61" s="67">
        <f t="shared" si="12"/>
        <v>0</v>
      </c>
      <c r="G61" s="67">
        <f t="shared" si="1"/>
        <v>0</v>
      </c>
      <c r="H61" s="67">
        <f t="shared" si="2"/>
        <v>0</v>
      </c>
      <c r="I61" s="67">
        <f t="shared" si="3"/>
        <v>0.64369201478131621</v>
      </c>
      <c r="J61" s="67">
        <f t="shared" si="4"/>
        <v>4.6672937279655442E-2</v>
      </c>
      <c r="K61" s="100">
        <f t="shared" si="6"/>
        <v>3.1115291519770293E-2</v>
      </c>
      <c r="O61" s="96">
        <f>Amnt_Deposited!B56</f>
        <v>2042</v>
      </c>
      <c r="P61" s="99">
        <f>Amnt_Deposited!H56</f>
        <v>0</v>
      </c>
      <c r="Q61" s="284">
        <f>MCF!R60</f>
        <v>0.8</v>
      </c>
      <c r="R61" s="67">
        <f t="shared" si="13"/>
        <v>0</v>
      </c>
      <c r="S61" s="67">
        <f t="shared" si="7"/>
        <v>0</v>
      </c>
      <c r="T61" s="67">
        <f t="shared" si="8"/>
        <v>0</v>
      </c>
      <c r="U61" s="67">
        <f t="shared" si="9"/>
        <v>0.7054159066096618</v>
      </c>
      <c r="V61" s="67">
        <f t="shared" si="10"/>
        <v>5.1148424416060767E-2</v>
      </c>
      <c r="W61" s="100">
        <f t="shared" si="11"/>
        <v>3.4098949610707176E-2</v>
      </c>
    </row>
    <row r="62" spans="2:23">
      <c r="B62" s="96">
        <f>Amnt_Deposited!B57</f>
        <v>2043</v>
      </c>
      <c r="C62" s="99">
        <f>Amnt_Deposited!H57</f>
        <v>0</v>
      </c>
      <c r="D62" s="418">
        <f>Dry_Matter_Content!H49</f>
        <v>0.73</v>
      </c>
      <c r="E62" s="284">
        <f>MCF!R61</f>
        <v>0.8</v>
      </c>
      <c r="F62" s="67">
        <f t="shared" si="12"/>
        <v>0</v>
      </c>
      <c r="G62" s="67">
        <f t="shared" si="1"/>
        <v>0</v>
      </c>
      <c r="H62" s="67">
        <f t="shared" si="2"/>
        <v>0</v>
      </c>
      <c r="I62" s="67">
        <f t="shared" si="3"/>
        <v>0.60017445650490753</v>
      </c>
      <c r="J62" s="67">
        <f t="shared" si="4"/>
        <v>4.3517558276408672E-2</v>
      </c>
      <c r="K62" s="100">
        <f t="shared" si="6"/>
        <v>2.901170551760578E-2</v>
      </c>
      <c r="O62" s="96">
        <f>Amnt_Deposited!B57</f>
        <v>2043</v>
      </c>
      <c r="P62" s="99">
        <f>Amnt_Deposited!H57</f>
        <v>0</v>
      </c>
      <c r="Q62" s="284">
        <f>MCF!R61</f>
        <v>0.8</v>
      </c>
      <c r="R62" s="67">
        <f t="shared" si="13"/>
        <v>0</v>
      </c>
      <c r="S62" s="67">
        <f t="shared" si="7"/>
        <v>0</v>
      </c>
      <c r="T62" s="67">
        <f t="shared" si="8"/>
        <v>0</v>
      </c>
      <c r="U62" s="67">
        <f t="shared" si="9"/>
        <v>0.65772543178620024</v>
      </c>
      <c r="V62" s="67">
        <f t="shared" si="10"/>
        <v>4.7690474823461566E-2</v>
      </c>
      <c r="W62" s="100">
        <f t="shared" si="11"/>
        <v>3.1793649882307706E-2</v>
      </c>
    </row>
    <row r="63" spans="2:23">
      <c r="B63" s="96">
        <f>Amnt_Deposited!B58</f>
        <v>2044</v>
      </c>
      <c r="C63" s="99">
        <f>Amnt_Deposited!H58</f>
        <v>0</v>
      </c>
      <c r="D63" s="418">
        <f>Dry_Matter_Content!H50</f>
        <v>0.73</v>
      </c>
      <c r="E63" s="284">
        <f>MCF!R62</f>
        <v>0.8</v>
      </c>
      <c r="F63" s="67">
        <f t="shared" si="12"/>
        <v>0</v>
      </c>
      <c r="G63" s="67">
        <f t="shared" si="1"/>
        <v>0</v>
      </c>
      <c r="H63" s="67">
        <f t="shared" si="2"/>
        <v>0</v>
      </c>
      <c r="I63" s="67">
        <f t="shared" si="3"/>
        <v>0.55959895411058713</v>
      </c>
      <c r="J63" s="67">
        <f t="shared" si="4"/>
        <v>4.0575502394320395E-2</v>
      </c>
      <c r="K63" s="100">
        <f t="shared" si="6"/>
        <v>2.7050334929546928E-2</v>
      </c>
      <c r="O63" s="96">
        <f>Amnt_Deposited!B58</f>
        <v>2044</v>
      </c>
      <c r="P63" s="99">
        <f>Amnt_Deposited!H58</f>
        <v>0</v>
      </c>
      <c r="Q63" s="284">
        <f>MCF!R62</f>
        <v>0.8</v>
      </c>
      <c r="R63" s="67">
        <f t="shared" si="13"/>
        <v>0</v>
      </c>
      <c r="S63" s="67">
        <f t="shared" si="7"/>
        <v>0</v>
      </c>
      <c r="T63" s="67">
        <f t="shared" si="8"/>
        <v>0</v>
      </c>
      <c r="U63" s="67">
        <f t="shared" si="9"/>
        <v>0.61325912779242442</v>
      </c>
      <c r="V63" s="67">
        <f t="shared" si="10"/>
        <v>4.446630399377579E-2</v>
      </c>
      <c r="W63" s="100">
        <f t="shared" si="11"/>
        <v>2.9644202662517192E-2</v>
      </c>
    </row>
    <row r="64" spans="2:23">
      <c r="B64" s="96">
        <f>Amnt_Deposited!B59</f>
        <v>2045</v>
      </c>
      <c r="C64" s="99">
        <f>Amnt_Deposited!H59</f>
        <v>0</v>
      </c>
      <c r="D64" s="418">
        <f>Dry_Matter_Content!H51</f>
        <v>0.73</v>
      </c>
      <c r="E64" s="284">
        <f>MCF!R63</f>
        <v>0.8</v>
      </c>
      <c r="F64" s="67">
        <f t="shared" si="12"/>
        <v>0</v>
      </c>
      <c r="G64" s="67">
        <f t="shared" si="1"/>
        <v>0</v>
      </c>
      <c r="H64" s="67">
        <f t="shared" si="2"/>
        <v>0</v>
      </c>
      <c r="I64" s="67">
        <f t="shared" si="3"/>
        <v>0.52176660643854378</v>
      </c>
      <c r="J64" s="67">
        <f t="shared" si="4"/>
        <v>3.783234767204334E-2</v>
      </c>
      <c r="K64" s="100">
        <f t="shared" si="6"/>
        <v>2.522156511469556E-2</v>
      </c>
      <c r="O64" s="96">
        <f>Amnt_Deposited!B59</f>
        <v>2045</v>
      </c>
      <c r="P64" s="99">
        <f>Amnt_Deposited!H59</f>
        <v>0</v>
      </c>
      <c r="Q64" s="284">
        <f>MCF!R63</f>
        <v>0.8</v>
      </c>
      <c r="R64" s="67">
        <f t="shared" si="13"/>
        <v>0</v>
      </c>
      <c r="S64" s="67">
        <f t="shared" si="7"/>
        <v>0</v>
      </c>
      <c r="T64" s="67">
        <f t="shared" si="8"/>
        <v>0</v>
      </c>
      <c r="U64" s="67">
        <f t="shared" si="9"/>
        <v>0.57179902075456868</v>
      </c>
      <c r="V64" s="67">
        <f t="shared" si="10"/>
        <v>4.1460107037855728E-2</v>
      </c>
      <c r="W64" s="100">
        <f t="shared" si="11"/>
        <v>2.7640071358570484E-2</v>
      </c>
    </row>
    <row r="65" spans="2:23">
      <c r="B65" s="96">
        <f>Amnt_Deposited!B60</f>
        <v>2046</v>
      </c>
      <c r="C65" s="99">
        <f>Amnt_Deposited!H60</f>
        <v>0</v>
      </c>
      <c r="D65" s="418">
        <f>Dry_Matter_Content!H52</f>
        <v>0.73</v>
      </c>
      <c r="E65" s="284">
        <f>MCF!R64</f>
        <v>0.8</v>
      </c>
      <c r="F65" s="67">
        <f t="shared" si="12"/>
        <v>0</v>
      </c>
      <c r="G65" s="67">
        <f t="shared" si="1"/>
        <v>0</v>
      </c>
      <c r="H65" s="67">
        <f t="shared" si="2"/>
        <v>0</v>
      </c>
      <c r="I65" s="67">
        <f t="shared" si="3"/>
        <v>0.48649195927659739</v>
      </c>
      <c r="J65" s="67">
        <f t="shared" si="4"/>
        <v>3.52746471619464E-2</v>
      </c>
      <c r="K65" s="100">
        <f t="shared" si="6"/>
        <v>2.35164314412976E-2</v>
      </c>
      <c r="O65" s="96">
        <f>Amnt_Deposited!B60</f>
        <v>2046</v>
      </c>
      <c r="P65" s="99">
        <f>Amnt_Deposited!H60</f>
        <v>0</v>
      </c>
      <c r="Q65" s="284">
        <f>MCF!R64</f>
        <v>0.8</v>
      </c>
      <c r="R65" s="67">
        <f t="shared" si="13"/>
        <v>0</v>
      </c>
      <c r="S65" s="67">
        <f t="shared" si="7"/>
        <v>0</v>
      </c>
      <c r="T65" s="67">
        <f t="shared" si="8"/>
        <v>0</v>
      </c>
      <c r="U65" s="67">
        <f t="shared" si="9"/>
        <v>0.53314187317983286</v>
      </c>
      <c r="V65" s="67">
        <f t="shared" si="10"/>
        <v>3.865714757473579E-2</v>
      </c>
      <c r="W65" s="100">
        <f t="shared" si="11"/>
        <v>2.5771431716490524E-2</v>
      </c>
    </row>
    <row r="66" spans="2:23">
      <c r="B66" s="96">
        <f>Amnt_Deposited!B61</f>
        <v>2047</v>
      </c>
      <c r="C66" s="99">
        <f>Amnt_Deposited!H61</f>
        <v>0</v>
      </c>
      <c r="D66" s="418">
        <f>Dry_Matter_Content!H53</f>
        <v>0.73</v>
      </c>
      <c r="E66" s="284">
        <f>MCF!R65</f>
        <v>0.8</v>
      </c>
      <c r="F66" s="67">
        <f t="shared" si="12"/>
        <v>0</v>
      </c>
      <c r="G66" s="67">
        <f t="shared" si="1"/>
        <v>0</v>
      </c>
      <c r="H66" s="67">
        <f t="shared" si="2"/>
        <v>0</v>
      </c>
      <c r="I66" s="67">
        <f t="shared" si="3"/>
        <v>0.45360209626343567</v>
      </c>
      <c r="J66" s="67">
        <f t="shared" si="4"/>
        <v>3.288986301316172E-2</v>
      </c>
      <c r="K66" s="100">
        <f t="shared" si="6"/>
        <v>2.1926575342107811E-2</v>
      </c>
      <c r="O66" s="96">
        <f>Amnt_Deposited!B61</f>
        <v>2047</v>
      </c>
      <c r="P66" s="99">
        <f>Amnt_Deposited!H61</f>
        <v>0</v>
      </c>
      <c r="Q66" s="284">
        <f>MCF!R65</f>
        <v>0.8</v>
      </c>
      <c r="R66" s="67">
        <f t="shared" si="13"/>
        <v>0</v>
      </c>
      <c r="S66" s="67">
        <f t="shared" si="7"/>
        <v>0</v>
      </c>
      <c r="T66" s="67">
        <f t="shared" si="8"/>
        <v>0</v>
      </c>
      <c r="U66" s="67">
        <f t="shared" si="9"/>
        <v>0.49709818768595698</v>
      </c>
      <c r="V66" s="67">
        <f t="shared" si="10"/>
        <v>3.604368549387587E-2</v>
      </c>
      <c r="W66" s="100">
        <f t="shared" si="11"/>
        <v>2.4029123662583911E-2</v>
      </c>
    </row>
    <row r="67" spans="2:23">
      <c r="B67" s="96">
        <f>Amnt_Deposited!B62</f>
        <v>2048</v>
      </c>
      <c r="C67" s="99">
        <f>Amnt_Deposited!H62</f>
        <v>0</v>
      </c>
      <c r="D67" s="418">
        <f>Dry_Matter_Content!H54</f>
        <v>0.73</v>
      </c>
      <c r="E67" s="284">
        <f>MCF!R66</f>
        <v>0.8</v>
      </c>
      <c r="F67" s="67">
        <f t="shared" si="12"/>
        <v>0</v>
      </c>
      <c r="G67" s="67">
        <f t="shared" si="1"/>
        <v>0</v>
      </c>
      <c r="H67" s="67">
        <f t="shared" si="2"/>
        <v>0</v>
      </c>
      <c r="I67" s="67">
        <f t="shared" si="3"/>
        <v>0.42293579125241043</v>
      </c>
      <c r="J67" s="67">
        <f t="shared" si="4"/>
        <v>3.066630501102522E-2</v>
      </c>
      <c r="K67" s="100">
        <f t="shared" si="6"/>
        <v>2.0444203340683479E-2</v>
      </c>
      <c r="O67" s="96">
        <f>Amnt_Deposited!B62</f>
        <v>2048</v>
      </c>
      <c r="P67" s="99">
        <f>Amnt_Deposited!H62</f>
        <v>0</v>
      </c>
      <c r="Q67" s="284">
        <f>MCF!R66</f>
        <v>0.8</v>
      </c>
      <c r="R67" s="67">
        <f t="shared" si="13"/>
        <v>0</v>
      </c>
      <c r="S67" s="67">
        <f t="shared" si="7"/>
        <v>0</v>
      </c>
      <c r="T67" s="67">
        <f t="shared" si="8"/>
        <v>0</v>
      </c>
      <c r="U67" s="67">
        <f t="shared" si="9"/>
        <v>0.46349127808483342</v>
      </c>
      <c r="V67" s="67">
        <f t="shared" si="10"/>
        <v>3.3606909601123537E-2</v>
      </c>
      <c r="W67" s="100">
        <f t="shared" si="11"/>
        <v>2.2404606400749025E-2</v>
      </c>
    </row>
    <row r="68" spans="2:23">
      <c r="B68" s="96">
        <f>Amnt_Deposited!B63</f>
        <v>2049</v>
      </c>
      <c r="C68" s="99">
        <f>Amnt_Deposited!H63</f>
        <v>0</v>
      </c>
      <c r="D68" s="418">
        <f>Dry_Matter_Content!H55</f>
        <v>0.73</v>
      </c>
      <c r="E68" s="284">
        <f>MCF!R67</f>
        <v>0.8</v>
      </c>
      <c r="F68" s="67">
        <f t="shared" si="12"/>
        <v>0</v>
      </c>
      <c r="G68" s="67">
        <f t="shared" si="1"/>
        <v>0</v>
      </c>
      <c r="H68" s="67">
        <f t="shared" si="2"/>
        <v>0</v>
      </c>
      <c r="I68" s="67">
        <f t="shared" si="3"/>
        <v>0.39434271798077969</v>
      </c>
      <c r="J68" s="67">
        <f t="shared" si="4"/>
        <v>2.8593073271630725E-2</v>
      </c>
      <c r="K68" s="100">
        <f t="shared" si="6"/>
        <v>1.9062048847753817E-2</v>
      </c>
      <c r="O68" s="96">
        <f>Amnt_Deposited!B63</f>
        <v>2049</v>
      </c>
      <c r="P68" s="99">
        <f>Amnt_Deposited!H63</f>
        <v>0</v>
      </c>
      <c r="Q68" s="284">
        <f>MCF!R67</f>
        <v>0.8</v>
      </c>
      <c r="R68" s="67">
        <f t="shared" si="13"/>
        <v>0</v>
      </c>
      <c r="S68" s="67">
        <f t="shared" si="7"/>
        <v>0</v>
      </c>
      <c r="T68" s="67">
        <f t="shared" si="8"/>
        <v>0</v>
      </c>
      <c r="U68" s="67">
        <f t="shared" si="9"/>
        <v>0.43215640326660798</v>
      </c>
      <c r="V68" s="67">
        <f t="shared" si="10"/>
        <v>3.1334874818225458E-2</v>
      </c>
      <c r="W68" s="100">
        <f t="shared" si="11"/>
        <v>2.0889916545483639E-2</v>
      </c>
    </row>
    <row r="69" spans="2:23">
      <c r="B69" s="96">
        <f>Amnt_Deposited!B64</f>
        <v>2050</v>
      </c>
      <c r="C69" s="99">
        <f>Amnt_Deposited!H64</f>
        <v>0</v>
      </c>
      <c r="D69" s="418">
        <f>Dry_Matter_Content!H56</f>
        <v>0.73</v>
      </c>
      <c r="E69" s="284">
        <f>MCF!R68</f>
        <v>0.8</v>
      </c>
      <c r="F69" s="67">
        <f t="shared" si="12"/>
        <v>0</v>
      </c>
      <c r="G69" s="67">
        <f t="shared" si="1"/>
        <v>0</v>
      </c>
      <c r="H69" s="67">
        <f t="shared" si="2"/>
        <v>0</v>
      </c>
      <c r="I69" s="67">
        <f t="shared" si="3"/>
        <v>0.36768271317019324</v>
      </c>
      <c r="J69" s="67">
        <f t="shared" si="4"/>
        <v>2.6660004810586443E-2</v>
      </c>
      <c r="K69" s="100">
        <f t="shared" si="6"/>
        <v>1.7773336540390962E-2</v>
      </c>
      <c r="O69" s="96">
        <f>Amnt_Deposited!B64</f>
        <v>2050</v>
      </c>
      <c r="P69" s="99">
        <f>Amnt_Deposited!H64</f>
        <v>0</v>
      </c>
      <c r="Q69" s="284">
        <f>MCF!R68</f>
        <v>0.8</v>
      </c>
      <c r="R69" s="67">
        <f t="shared" si="13"/>
        <v>0</v>
      </c>
      <c r="S69" s="67">
        <f t="shared" si="7"/>
        <v>0</v>
      </c>
      <c r="T69" s="67">
        <f t="shared" si="8"/>
        <v>0</v>
      </c>
      <c r="U69" s="67">
        <f t="shared" si="9"/>
        <v>0.40293995963856805</v>
      </c>
      <c r="V69" s="67">
        <f t="shared" si="10"/>
        <v>2.9216443628039945E-2</v>
      </c>
      <c r="W69" s="100">
        <f t="shared" si="11"/>
        <v>1.9477629085359962E-2</v>
      </c>
    </row>
    <row r="70" spans="2:23">
      <c r="B70" s="96">
        <f>Amnt_Deposited!B65</f>
        <v>2051</v>
      </c>
      <c r="C70" s="99">
        <f>Amnt_Deposited!H65</f>
        <v>0</v>
      </c>
      <c r="D70" s="418">
        <f>Dry_Matter_Content!H57</f>
        <v>0.73</v>
      </c>
      <c r="E70" s="284">
        <f>MCF!R69</f>
        <v>0.8</v>
      </c>
      <c r="F70" s="67">
        <f t="shared" si="12"/>
        <v>0</v>
      </c>
      <c r="G70" s="67">
        <f t="shared" si="1"/>
        <v>0</v>
      </c>
      <c r="H70" s="67">
        <f t="shared" si="2"/>
        <v>0</v>
      </c>
      <c r="I70" s="67">
        <f t="shared" si="3"/>
        <v>0.3428250894461396</v>
      </c>
      <c r="J70" s="67">
        <f t="shared" si="4"/>
        <v>2.4857623724053649E-2</v>
      </c>
      <c r="K70" s="100">
        <f t="shared" si="6"/>
        <v>1.6571749149369097E-2</v>
      </c>
      <c r="O70" s="96">
        <f>Amnt_Deposited!B65</f>
        <v>2051</v>
      </c>
      <c r="P70" s="99">
        <f>Amnt_Deposited!H65</f>
        <v>0</v>
      </c>
      <c r="Q70" s="284">
        <f>MCF!R69</f>
        <v>0.8</v>
      </c>
      <c r="R70" s="67">
        <f t="shared" si="13"/>
        <v>0</v>
      </c>
      <c r="S70" s="67">
        <f t="shared" si="7"/>
        <v>0</v>
      </c>
      <c r="T70" s="67">
        <f t="shared" si="8"/>
        <v>0</v>
      </c>
      <c r="U70" s="67">
        <f t="shared" si="9"/>
        <v>0.37569872816015309</v>
      </c>
      <c r="V70" s="67">
        <f t="shared" si="10"/>
        <v>2.7241231478414965E-2</v>
      </c>
      <c r="W70" s="100">
        <f t="shared" si="11"/>
        <v>1.8160820985609977E-2</v>
      </c>
    </row>
    <row r="71" spans="2:23">
      <c r="B71" s="96">
        <f>Amnt_Deposited!B66</f>
        <v>2052</v>
      </c>
      <c r="C71" s="99">
        <f>Amnt_Deposited!H66</f>
        <v>0</v>
      </c>
      <c r="D71" s="418">
        <f>Dry_Matter_Content!H58</f>
        <v>0.73</v>
      </c>
      <c r="E71" s="284">
        <f>MCF!R70</f>
        <v>0.8</v>
      </c>
      <c r="F71" s="67">
        <f t="shared" si="12"/>
        <v>0</v>
      </c>
      <c r="G71" s="67">
        <f t="shared" si="1"/>
        <v>0</v>
      </c>
      <c r="H71" s="67">
        <f t="shared" si="2"/>
        <v>0</v>
      </c>
      <c r="I71" s="67">
        <f t="shared" si="3"/>
        <v>0.31964799470828448</v>
      </c>
      <c r="J71" s="67">
        <f t="shared" si="4"/>
        <v>2.3177094737855106E-2</v>
      </c>
      <c r="K71" s="100">
        <f t="shared" si="6"/>
        <v>1.5451396491903403E-2</v>
      </c>
      <c r="O71" s="96">
        <f>Amnt_Deposited!B66</f>
        <v>2052</v>
      </c>
      <c r="P71" s="99">
        <f>Amnt_Deposited!H66</f>
        <v>0</v>
      </c>
      <c r="Q71" s="284">
        <f>MCF!R70</f>
        <v>0.8</v>
      </c>
      <c r="R71" s="67">
        <f t="shared" si="13"/>
        <v>0</v>
      </c>
      <c r="S71" s="67">
        <f t="shared" si="7"/>
        <v>0</v>
      </c>
      <c r="T71" s="67">
        <f t="shared" si="8"/>
        <v>0</v>
      </c>
      <c r="U71" s="67">
        <f t="shared" si="9"/>
        <v>0.35029917228305157</v>
      </c>
      <c r="V71" s="67">
        <f t="shared" si="10"/>
        <v>2.5399555877101493E-2</v>
      </c>
      <c r="W71" s="100">
        <f t="shared" si="11"/>
        <v>1.6933037251400995E-2</v>
      </c>
    </row>
    <row r="72" spans="2:23">
      <c r="B72" s="96">
        <f>Amnt_Deposited!B67</f>
        <v>2053</v>
      </c>
      <c r="C72" s="99">
        <f>Amnt_Deposited!H67</f>
        <v>0</v>
      </c>
      <c r="D72" s="418">
        <f>Dry_Matter_Content!H59</f>
        <v>0.73</v>
      </c>
      <c r="E72" s="284">
        <f>MCF!R71</f>
        <v>0.8</v>
      </c>
      <c r="F72" s="67">
        <f t="shared" si="12"/>
        <v>0</v>
      </c>
      <c r="G72" s="67">
        <f t="shared" si="1"/>
        <v>0</v>
      </c>
      <c r="H72" s="67">
        <f t="shared" si="2"/>
        <v>0</v>
      </c>
      <c r="I72" s="67">
        <f t="shared" si="3"/>
        <v>0.29803781481133368</v>
      </c>
      <c r="J72" s="67">
        <f t="shared" si="4"/>
        <v>2.1610179896950774E-2</v>
      </c>
      <c r="K72" s="100">
        <f t="shared" si="6"/>
        <v>1.4406786597967182E-2</v>
      </c>
      <c r="O72" s="96">
        <f>Amnt_Deposited!B67</f>
        <v>2053</v>
      </c>
      <c r="P72" s="99">
        <f>Amnt_Deposited!H67</f>
        <v>0</v>
      </c>
      <c r="Q72" s="284">
        <f>MCF!R71</f>
        <v>0.8</v>
      </c>
      <c r="R72" s="67">
        <f t="shared" si="13"/>
        <v>0</v>
      </c>
      <c r="S72" s="67">
        <f t="shared" si="7"/>
        <v>0</v>
      </c>
      <c r="T72" s="67">
        <f t="shared" si="8"/>
        <v>0</v>
      </c>
      <c r="U72" s="67">
        <f t="shared" si="9"/>
        <v>0.32661678335488636</v>
      </c>
      <c r="V72" s="67">
        <f t="shared" si="10"/>
        <v>2.3682388928165238E-2</v>
      </c>
      <c r="W72" s="100">
        <f t="shared" si="11"/>
        <v>1.5788259285443491E-2</v>
      </c>
    </row>
    <row r="73" spans="2:23">
      <c r="B73" s="96">
        <f>Amnt_Deposited!B68</f>
        <v>2054</v>
      </c>
      <c r="C73" s="99">
        <f>Amnt_Deposited!H68</f>
        <v>0</v>
      </c>
      <c r="D73" s="418">
        <f>Dry_Matter_Content!H60</f>
        <v>0.73</v>
      </c>
      <c r="E73" s="284">
        <f>MCF!R72</f>
        <v>0.8</v>
      </c>
      <c r="F73" s="67">
        <f t="shared" si="12"/>
        <v>0</v>
      </c>
      <c r="G73" s="67">
        <f t="shared" si="1"/>
        <v>0</v>
      </c>
      <c r="H73" s="67">
        <f t="shared" si="2"/>
        <v>0</v>
      </c>
      <c r="I73" s="67">
        <f t="shared" si="3"/>
        <v>0.27788861662836101</v>
      </c>
      <c r="J73" s="67">
        <f t="shared" si="4"/>
        <v>2.0149198182972661E-2</v>
      </c>
      <c r="K73" s="100">
        <f t="shared" si="6"/>
        <v>1.3432798788648441E-2</v>
      </c>
      <c r="O73" s="96">
        <f>Amnt_Deposited!B68</f>
        <v>2054</v>
      </c>
      <c r="P73" s="99">
        <f>Amnt_Deposited!H68</f>
        <v>0</v>
      </c>
      <c r="Q73" s="284">
        <f>MCF!R72</f>
        <v>0.8</v>
      </c>
      <c r="R73" s="67">
        <f t="shared" si="13"/>
        <v>0</v>
      </c>
      <c r="S73" s="67">
        <f t="shared" si="7"/>
        <v>0</v>
      </c>
      <c r="T73" s="67">
        <f t="shared" si="8"/>
        <v>0</v>
      </c>
      <c r="U73" s="67">
        <f t="shared" si="9"/>
        <v>0.30453547027765604</v>
      </c>
      <c r="V73" s="67">
        <f t="shared" si="10"/>
        <v>2.2081313077230325E-2</v>
      </c>
      <c r="W73" s="100">
        <f t="shared" si="11"/>
        <v>1.4720875384820215E-2</v>
      </c>
    </row>
    <row r="74" spans="2:23">
      <c r="B74" s="96">
        <f>Amnt_Deposited!B69</f>
        <v>2055</v>
      </c>
      <c r="C74" s="99">
        <f>Amnt_Deposited!H69</f>
        <v>0</v>
      </c>
      <c r="D74" s="418">
        <f>Dry_Matter_Content!H61</f>
        <v>0.73</v>
      </c>
      <c r="E74" s="284">
        <f>MCF!R73</f>
        <v>0.8</v>
      </c>
      <c r="F74" s="67">
        <f t="shared" si="12"/>
        <v>0</v>
      </c>
      <c r="G74" s="67">
        <f t="shared" si="1"/>
        <v>0</v>
      </c>
      <c r="H74" s="67">
        <f t="shared" si="2"/>
        <v>0</v>
      </c>
      <c r="I74" s="67">
        <f t="shared" si="3"/>
        <v>0.25910162876649712</v>
      </c>
      <c r="J74" s="67">
        <f t="shared" si="4"/>
        <v>1.878698786186387E-2</v>
      </c>
      <c r="K74" s="100">
        <f t="shared" si="6"/>
        <v>1.2524658574575912E-2</v>
      </c>
      <c r="O74" s="96">
        <f>Amnt_Deposited!B69</f>
        <v>2055</v>
      </c>
      <c r="P74" s="99">
        <f>Amnt_Deposited!H69</f>
        <v>0</v>
      </c>
      <c r="Q74" s="284">
        <f>MCF!R73</f>
        <v>0.8</v>
      </c>
      <c r="R74" s="67">
        <f t="shared" si="13"/>
        <v>0</v>
      </c>
      <c r="S74" s="67">
        <f t="shared" si="7"/>
        <v>0</v>
      </c>
      <c r="T74" s="67">
        <f t="shared" si="8"/>
        <v>0</v>
      </c>
      <c r="U74" s="67">
        <f t="shared" si="9"/>
        <v>0.28394699042903809</v>
      </c>
      <c r="V74" s="67">
        <f t="shared" si="10"/>
        <v>2.058847984861795E-2</v>
      </c>
      <c r="W74" s="100">
        <f t="shared" si="11"/>
        <v>1.3725653232411966E-2</v>
      </c>
    </row>
    <row r="75" spans="2:23">
      <c r="B75" s="96">
        <f>Amnt_Deposited!B70</f>
        <v>2056</v>
      </c>
      <c r="C75" s="99">
        <f>Amnt_Deposited!H70</f>
        <v>0</v>
      </c>
      <c r="D75" s="418">
        <f>Dry_Matter_Content!H62</f>
        <v>0.73</v>
      </c>
      <c r="E75" s="284">
        <f>MCF!R74</f>
        <v>0.8</v>
      </c>
      <c r="F75" s="67">
        <f t="shared" si="12"/>
        <v>0</v>
      </c>
      <c r="G75" s="67">
        <f t="shared" si="1"/>
        <v>0</v>
      </c>
      <c r="H75" s="67">
        <f t="shared" si="2"/>
        <v>0</v>
      </c>
      <c r="I75" s="67">
        <f t="shared" si="3"/>
        <v>0.24158475738944718</v>
      </c>
      <c r="J75" s="67">
        <f t="shared" si="4"/>
        <v>1.7516871377049936E-2</v>
      </c>
      <c r="K75" s="100">
        <f t="shared" si="6"/>
        <v>1.1677914251366623E-2</v>
      </c>
      <c r="O75" s="96">
        <f>Amnt_Deposited!B70</f>
        <v>2056</v>
      </c>
      <c r="P75" s="99">
        <f>Amnt_Deposited!H70</f>
        <v>0</v>
      </c>
      <c r="Q75" s="284">
        <f>MCF!R74</f>
        <v>0.8</v>
      </c>
      <c r="R75" s="67">
        <f t="shared" si="13"/>
        <v>0</v>
      </c>
      <c r="S75" s="67">
        <f t="shared" si="7"/>
        <v>0</v>
      </c>
      <c r="T75" s="67">
        <f t="shared" si="8"/>
        <v>0</v>
      </c>
      <c r="U75" s="67">
        <f t="shared" si="9"/>
        <v>0.26475041905692859</v>
      </c>
      <c r="V75" s="67">
        <f t="shared" si="10"/>
        <v>1.919657137210953E-2</v>
      </c>
      <c r="W75" s="100">
        <f t="shared" si="11"/>
        <v>1.2797714248073019E-2</v>
      </c>
    </row>
    <row r="76" spans="2:23">
      <c r="B76" s="96">
        <f>Amnt_Deposited!B71</f>
        <v>2057</v>
      </c>
      <c r="C76" s="99">
        <f>Amnt_Deposited!H71</f>
        <v>0</v>
      </c>
      <c r="D76" s="418">
        <f>Dry_Matter_Content!H63</f>
        <v>0.73</v>
      </c>
      <c r="E76" s="284">
        <f>MCF!R75</f>
        <v>0.8</v>
      </c>
      <c r="F76" s="67">
        <f t="shared" si="12"/>
        <v>0</v>
      </c>
      <c r="G76" s="67">
        <f t="shared" si="1"/>
        <v>0</v>
      </c>
      <c r="H76" s="67">
        <f t="shared" si="2"/>
        <v>0</v>
      </c>
      <c r="I76" s="67">
        <f t="shared" si="3"/>
        <v>0.22525213477339842</v>
      </c>
      <c r="J76" s="67">
        <f t="shared" si="4"/>
        <v>1.6332622616048759E-2</v>
      </c>
      <c r="K76" s="100">
        <f t="shared" si="6"/>
        <v>1.0888415077365838E-2</v>
      </c>
      <c r="O76" s="96">
        <f>Amnt_Deposited!B71</f>
        <v>2057</v>
      </c>
      <c r="P76" s="99">
        <f>Amnt_Deposited!H71</f>
        <v>0</v>
      </c>
      <c r="Q76" s="284">
        <f>MCF!R75</f>
        <v>0.8</v>
      </c>
      <c r="R76" s="67">
        <f t="shared" si="13"/>
        <v>0</v>
      </c>
      <c r="S76" s="67">
        <f t="shared" si="7"/>
        <v>0</v>
      </c>
      <c r="T76" s="67">
        <f t="shared" si="8"/>
        <v>0</v>
      </c>
      <c r="U76" s="67">
        <f t="shared" si="9"/>
        <v>0.24685165454619021</v>
      </c>
      <c r="V76" s="67">
        <f t="shared" si="10"/>
        <v>1.789876451073838E-2</v>
      </c>
      <c r="W76" s="100">
        <f t="shared" si="11"/>
        <v>1.1932509673825586E-2</v>
      </c>
    </row>
    <row r="77" spans="2:23">
      <c r="B77" s="96">
        <f>Amnt_Deposited!B72</f>
        <v>2058</v>
      </c>
      <c r="C77" s="99">
        <f>Amnt_Deposited!H72</f>
        <v>0</v>
      </c>
      <c r="D77" s="418">
        <f>Dry_Matter_Content!H64</f>
        <v>0.73</v>
      </c>
      <c r="E77" s="284">
        <f>MCF!R76</f>
        <v>0.8</v>
      </c>
      <c r="F77" s="67">
        <f t="shared" si="12"/>
        <v>0</v>
      </c>
      <c r="G77" s="67">
        <f t="shared" si="1"/>
        <v>0</v>
      </c>
      <c r="H77" s="67">
        <f t="shared" si="2"/>
        <v>0</v>
      </c>
      <c r="I77" s="67">
        <f t="shared" si="3"/>
        <v>0.21002369838333843</v>
      </c>
      <c r="J77" s="67">
        <f t="shared" si="4"/>
        <v>1.5228436390059986E-2</v>
      </c>
      <c r="K77" s="100">
        <f t="shared" si="6"/>
        <v>1.0152290926706657E-2</v>
      </c>
      <c r="O77" s="96">
        <f>Amnt_Deposited!B72</f>
        <v>2058</v>
      </c>
      <c r="P77" s="99">
        <f>Amnt_Deposited!H72</f>
        <v>0</v>
      </c>
      <c r="Q77" s="284">
        <f>MCF!R76</f>
        <v>0.8</v>
      </c>
      <c r="R77" s="67">
        <f t="shared" si="13"/>
        <v>0</v>
      </c>
      <c r="S77" s="67">
        <f t="shared" si="7"/>
        <v>0</v>
      </c>
      <c r="T77" s="67">
        <f t="shared" si="8"/>
        <v>0</v>
      </c>
      <c r="U77" s="67">
        <f t="shared" si="9"/>
        <v>0.23016295713242582</v>
      </c>
      <c r="V77" s="67">
        <f t="shared" si="10"/>
        <v>1.6688697413764379E-2</v>
      </c>
      <c r="W77" s="100">
        <f t="shared" si="11"/>
        <v>1.1125798275842919E-2</v>
      </c>
    </row>
    <row r="78" spans="2:23">
      <c r="B78" s="96">
        <f>Amnt_Deposited!B73</f>
        <v>2059</v>
      </c>
      <c r="C78" s="99">
        <f>Amnt_Deposited!H73</f>
        <v>0</v>
      </c>
      <c r="D78" s="418">
        <f>Dry_Matter_Content!H65</f>
        <v>0.73</v>
      </c>
      <c r="E78" s="284">
        <f>MCF!R77</f>
        <v>0.8</v>
      </c>
      <c r="F78" s="67">
        <f t="shared" si="12"/>
        <v>0</v>
      </c>
      <c r="G78" s="67">
        <f t="shared" si="1"/>
        <v>0</v>
      </c>
      <c r="H78" s="67">
        <f t="shared" si="2"/>
        <v>0</v>
      </c>
      <c r="I78" s="67">
        <f t="shared" si="3"/>
        <v>0.19582479840641565</v>
      </c>
      <c r="J78" s="67">
        <f t="shared" si="4"/>
        <v>1.4198899976922778E-2</v>
      </c>
      <c r="K78" s="100">
        <f t="shared" si="6"/>
        <v>9.4659333179485175E-3</v>
      </c>
      <c r="O78" s="96">
        <f>Amnt_Deposited!B73</f>
        <v>2059</v>
      </c>
      <c r="P78" s="99">
        <f>Amnt_Deposited!H73</f>
        <v>0</v>
      </c>
      <c r="Q78" s="284">
        <f>MCF!R77</f>
        <v>0.8</v>
      </c>
      <c r="R78" s="67">
        <f t="shared" si="13"/>
        <v>0</v>
      </c>
      <c r="S78" s="67">
        <f t="shared" si="7"/>
        <v>0</v>
      </c>
      <c r="T78" s="67">
        <f t="shared" si="8"/>
        <v>0</v>
      </c>
      <c r="U78" s="67">
        <f t="shared" si="9"/>
        <v>0.21460251880155154</v>
      </c>
      <c r="V78" s="67">
        <f t="shared" si="10"/>
        <v>1.5560438330874287E-2</v>
      </c>
      <c r="W78" s="100">
        <f t="shared" si="11"/>
        <v>1.0373625553916192E-2</v>
      </c>
    </row>
    <row r="79" spans="2:23">
      <c r="B79" s="96">
        <f>Amnt_Deposited!B74</f>
        <v>2060</v>
      </c>
      <c r="C79" s="99">
        <f>Amnt_Deposited!H74</f>
        <v>0</v>
      </c>
      <c r="D79" s="418">
        <f>Dry_Matter_Content!H66</f>
        <v>0.73</v>
      </c>
      <c r="E79" s="284">
        <f>MCF!R78</f>
        <v>0.8</v>
      </c>
      <c r="F79" s="67">
        <f t="shared" si="12"/>
        <v>0</v>
      </c>
      <c r="G79" s="67">
        <f t="shared" si="1"/>
        <v>0</v>
      </c>
      <c r="H79" s="67">
        <f t="shared" si="2"/>
        <v>0</v>
      </c>
      <c r="I79" s="67">
        <f t="shared" si="3"/>
        <v>0.18258583181847013</v>
      </c>
      <c r="J79" s="67">
        <f t="shared" si="4"/>
        <v>1.323896658794551E-2</v>
      </c>
      <c r="K79" s="100">
        <f t="shared" si="6"/>
        <v>8.8259777252970052E-3</v>
      </c>
      <c r="O79" s="96">
        <f>Amnt_Deposited!B74</f>
        <v>2060</v>
      </c>
      <c r="P79" s="99">
        <f>Amnt_Deposited!H74</f>
        <v>0</v>
      </c>
      <c r="Q79" s="284">
        <f>MCF!R78</f>
        <v>0.8</v>
      </c>
      <c r="R79" s="67">
        <f t="shared" si="13"/>
        <v>0</v>
      </c>
      <c r="S79" s="67">
        <f t="shared" si="7"/>
        <v>0</v>
      </c>
      <c r="T79" s="67">
        <f t="shared" si="8"/>
        <v>0</v>
      </c>
      <c r="U79" s="67">
        <f t="shared" si="9"/>
        <v>0.20009406226681672</v>
      </c>
      <c r="V79" s="67">
        <f t="shared" si="10"/>
        <v>1.4508456534734815E-2</v>
      </c>
      <c r="W79" s="100">
        <f t="shared" si="11"/>
        <v>9.6723043564898754E-3</v>
      </c>
    </row>
    <row r="80" spans="2:23">
      <c r="B80" s="96">
        <f>Amnt_Deposited!B75</f>
        <v>2061</v>
      </c>
      <c r="C80" s="99">
        <f>Amnt_Deposited!H75</f>
        <v>0</v>
      </c>
      <c r="D80" s="418">
        <f>Dry_Matter_Content!H67</f>
        <v>0.73</v>
      </c>
      <c r="E80" s="284">
        <f>MCF!R79</f>
        <v>0.8</v>
      </c>
      <c r="F80" s="67">
        <f t="shared" si="12"/>
        <v>0</v>
      </c>
      <c r="G80" s="67">
        <f t="shared" si="1"/>
        <v>0</v>
      </c>
      <c r="H80" s="67">
        <f t="shared" si="2"/>
        <v>0</v>
      </c>
      <c r="I80" s="67">
        <f t="shared" si="3"/>
        <v>0.17024190118992841</v>
      </c>
      <c r="J80" s="67">
        <f t="shared" si="4"/>
        <v>1.2343930628541732E-2</v>
      </c>
      <c r="K80" s="100">
        <f t="shared" si="6"/>
        <v>8.229287085694488E-3</v>
      </c>
      <c r="O80" s="96">
        <f>Amnt_Deposited!B75</f>
        <v>2061</v>
      </c>
      <c r="P80" s="99">
        <f>Amnt_Deposited!H75</f>
        <v>0</v>
      </c>
      <c r="Q80" s="284">
        <f>MCF!R79</f>
        <v>0.8</v>
      </c>
      <c r="R80" s="67">
        <f t="shared" si="13"/>
        <v>0</v>
      </c>
      <c r="S80" s="67">
        <f t="shared" si="7"/>
        <v>0</v>
      </c>
      <c r="T80" s="67">
        <f t="shared" si="8"/>
        <v>0</v>
      </c>
      <c r="U80" s="67">
        <f t="shared" si="9"/>
        <v>0.18656646705745591</v>
      </c>
      <c r="V80" s="67">
        <f t="shared" si="10"/>
        <v>1.3527595209360812E-2</v>
      </c>
      <c r="W80" s="100">
        <f t="shared" si="11"/>
        <v>9.018396806240541E-3</v>
      </c>
    </row>
    <row r="81" spans="2:23">
      <c r="B81" s="96">
        <f>Amnt_Deposited!B76</f>
        <v>2062</v>
      </c>
      <c r="C81" s="99">
        <f>Amnt_Deposited!H76</f>
        <v>0</v>
      </c>
      <c r="D81" s="418">
        <f>Dry_Matter_Content!H68</f>
        <v>0.73</v>
      </c>
      <c r="E81" s="284">
        <f>MCF!R80</f>
        <v>0.8</v>
      </c>
      <c r="F81" s="67">
        <f t="shared" si="12"/>
        <v>0</v>
      </c>
      <c r="G81" s="67">
        <f t="shared" si="1"/>
        <v>0</v>
      </c>
      <c r="H81" s="67">
        <f t="shared" si="2"/>
        <v>0</v>
      </c>
      <c r="I81" s="67">
        <f t="shared" si="3"/>
        <v>0.15873249655852834</v>
      </c>
      <c r="J81" s="67">
        <f t="shared" si="4"/>
        <v>1.1509404631400058E-2</v>
      </c>
      <c r="K81" s="100">
        <f t="shared" si="6"/>
        <v>7.6729364209333715E-3</v>
      </c>
      <c r="O81" s="96">
        <f>Amnt_Deposited!B76</f>
        <v>2062</v>
      </c>
      <c r="P81" s="99">
        <f>Amnt_Deposited!H76</f>
        <v>0</v>
      </c>
      <c r="Q81" s="284">
        <f>MCF!R80</f>
        <v>0.8</v>
      </c>
      <c r="R81" s="67">
        <f t="shared" si="13"/>
        <v>0</v>
      </c>
      <c r="S81" s="67">
        <f t="shared" si="7"/>
        <v>0</v>
      </c>
      <c r="T81" s="67">
        <f t="shared" si="8"/>
        <v>0</v>
      </c>
      <c r="U81" s="67">
        <f t="shared" si="9"/>
        <v>0.17395342088605859</v>
      </c>
      <c r="V81" s="67">
        <f t="shared" si="10"/>
        <v>1.2613046171397333E-2</v>
      </c>
      <c r="W81" s="100">
        <f t="shared" si="11"/>
        <v>8.4086974475982221E-3</v>
      </c>
    </row>
    <row r="82" spans="2:23">
      <c r="B82" s="96">
        <f>Amnt_Deposited!B77</f>
        <v>2063</v>
      </c>
      <c r="C82" s="99">
        <f>Amnt_Deposited!H77</f>
        <v>0</v>
      </c>
      <c r="D82" s="418">
        <f>Dry_Matter_Content!H69</f>
        <v>0.73</v>
      </c>
      <c r="E82" s="284">
        <f>MCF!R81</f>
        <v>0.8</v>
      </c>
      <c r="F82" s="67">
        <f t="shared" si="12"/>
        <v>0</v>
      </c>
      <c r="G82" s="67">
        <f t="shared" si="1"/>
        <v>0</v>
      </c>
      <c r="H82" s="67">
        <f t="shared" si="2"/>
        <v>0</v>
      </c>
      <c r="I82" s="67">
        <f t="shared" si="3"/>
        <v>0.14800119880941404</v>
      </c>
      <c r="J82" s="67">
        <f t="shared" si="4"/>
        <v>1.0731297749114313E-2</v>
      </c>
      <c r="K82" s="100">
        <f t="shared" si="6"/>
        <v>7.154198499409542E-3</v>
      </c>
      <c r="O82" s="96">
        <f>Amnt_Deposited!B77</f>
        <v>2063</v>
      </c>
      <c r="P82" s="99">
        <f>Amnt_Deposited!H77</f>
        <v>0</v>
      </c>
      <c r="Q82" s="284">
        <f>MCF!R81</f>
        <v>0.8</v>
      </c>
      <c r="R82" s="67">
        <f t="shared" si="13"/>
        <v>0</v>
      </c>
      <c r="S82" s="67">
        <f t="shared" si="7"/>
        <v>0</v>
      </c>
      <c r="T82" s="67">
        <f t="shared" si="8"/>
        <v>0</v>
      </c>
      <c r="U82" s="67">
        <f t="shared" si="9"/>
        <v>0.16219309458565934</v>
      </c>
      <c r="V82" s="67">
        <f t="shared" si="10"/>
        <v>1.1760326300399256E-2</v>
      </c>
      <c r="W82" s="100">
        <f t="shared" si="11"/>
        <v>7.8402175335995031E-3</v>
      </c>
    </row>
    <row r="83" spans="2:23">
      <c r="B83" s="96">
        <f>Amnt_Deposited!B78</f>
        <v>2064</v>
      </c>
      <c r="C83" s="99">
        <f>Amnt_Deposited!H78</f>
        <v>0</v>
      </c>
      <c r="D83" s="418">
        <f>Dry_Matter_Content!H70</f>
        <v>0.73</v>
      </c>
      <c r="E83" s="284">
        <f>MCF!R82</f>
        <v>0.8</v>
      </c>
      <c r="F83" s="67">
        <f t="shared" ref="F83:F99" si="14">C83*D83*$K$6*DOCF*E83</f>
        <v>0</v>
      </c>
      <c r="G83" s="67">
        <f t="shared" ref="G83:G99" si="15">F83*$K$12</f>
        <v>0</v>
      </c>
      <c r="H83" s="67">
        <f t="shared" ref="H83:H99" si="16">F83*(1-$K$12)</f>
        <v>0</v>
      </c>
      <c r="I83" s="67">
        <f t="shared" ref="I83:I99" si="17">G83+I82*$K$10</f>
        <v>0.13799540310856923</v>
      </c>
      <c r="J83" s="67">
        <f t="shared" ref="J83:J99" si="18">I82*(1-$K$10)+H83</f>
        <v>1.0005795700844798E-2</v>
      </c>
      <c r="K83" s="100">
        <f t="shared" si="6"/>
        <v>6.6705304672298651E-3</v>
      </c>
      <c r="O83" s="96">
        <f>Amnt_Deposited!B78</f>
        <v>2064</v>
      </c>
      <c r="P83" s="99">
        <f>Amnt_Deposited!H78</f>
        <v>0</v>
      </c>
      <c r="Q83" s="284">
        <f>MCF!R82</f>
        <v>0.8</v>
      </c>
      <c r="R83" s="67">
        <f t="shared" ref="R83:R99" si="19">P83*$W$6*DOCF*Q83</f>
        <v>0</v>
      </c>
      <c r="S83" s="67">
        <f t="shared" si="7"/>
        <v>0</v>
      </c>
      <c r="T83" s="67">
        <f t="shared" si="8"/>
        <v>0</v>
      </c>
      <c r="U83" s="67">
        <f t="shared" si="9"/>
        <v>0.15122783902308967</v>
      </c>
      <c r="V83" s="67">
        <f t="shared" si="10"/>
        <v>1.0965255562569651E-2</v>
      </c>
      <c r="W83" s="100">
        <f t="shared" si="11"/>
        <v>7.3101703750464335E-3</v>
      </c>
    </row>
    <row r="84" spans="2:23">
      <c r="B84" s="96">
        <f>Amnt_Deposited!B79</f>
        <v>2065</v>
      </c>
      <c r="C84" s="99">
        <f>Amnt_Deposited!H79</f>
        <v>0</v>
      </c>
      <c r="D84" s="418">
        <f>Dry_Matter_Content!H71</f>
        <v>0.73</v>
      </c>
      <c r="E84" s="284">
        <f>MCF!R83</f>
        <v>0.8</v>
      </c>
      <c r="F84" s="67">
        <f t="shared" si="14"/>
        <v>0</v>
      </c>
      <c r="G84" s="67">
        <f t="shared" si="15"/>
        <v>0</v>
      </c>
      <c r="H84" s="67">
        <f t="shared" si="16"/>
        <v>0</v>
      </c>
      <c r="I84" s="67">
        <f t="shared" si="17"/>
        <v>0.12866606103386002</v>
      </c>
      <c r="J84" s="67">
        <f t="shared" si="18"/>
        <v>9.3293420747091963E-3</v>
      </c>
      <c r="K84" s="100">
        <f t="shared" si="6"/>
        <v>6.2195613831394639E-3</v>
      </c>
      <c r="O84" s="96">
        <f>Amnt_Deposited!B79</f>
        <v>2065</v>
      </c>
      <c r="P84" s="99">
        <f>Amnt_Deposited!H79</f>
        <v>0</v>
      </c>
      <c r="Q84" s="284">
        <f>MCF!R83</f>
        <v>0.8</v>
      </c>
      <c r="R84" s="67">
        <f t="shared" si="19"/>
        <v>0</v>
      </c>
      <c r="S84" s="67">
        <f t="shared" si="7"/>
        <v>0</v>
      </c>
      <c r="T84" s="67">
        <f t="shared" si="8"/>
        <v>0</v>
      </c>
      <c r="U84" s="67">
        <f t="shared" si="9"/>
        <v>0.14100390250286041</v>
      </c>
      <c r="V84" s="67">
        <f t="shared" si="10"/>
        <v>1.0223936520229264E-2</v>
      </c>
      <c r="W84" s="100">
        <f t="shared" si="11"/>
        <v>6.8159576801528421E-3</v>
      </c>
    </row>
    <row r="85" spans="2:23">
      <c r="B85" s="96">
        <f>Amnt_Deposited!B80</f>
        <v>2066</v>
      </c>
      <c r="C85" s="99">
        <f>Amnt_Deposited!H80</f>
        <v>0</v>
      </c>
      <c r="D85" s="418">
        <f>Dry_Matter_Content!H72</f>
        <v>0.73</v>
      </c>
      <c r="E85" s="284">
        <f>MCF!R84</f>
        <v>0.8</v>
      </c>
      <c r="F85" s="67">
        <f t="shared" si="14"/>
        <v>0</v>
      </c>
      <c r="G85" s="67">
        <f t="shared" si="15"/>
        <v>0</v>
      </c>
      <c r="H85" s="67">
        <f t="shared" si="16"/>
        <v>0</v>
      </c>
      <c r="I85" s="67">
        <f t="shared" si="17"/>
        <v>0.11996744013961264</v>
      </c>
      <c r="J85" s="67">
        <f t="shared" si="18"/>
        <v>8.6986208942473921E-3</v>
      </c>
      <c r="K85" s="100">
        <f t="shared" ref="K85:K99" si="20">J85*CH4_fraction*conv</f>
        <v>5.799080596164928E-3</v>
      </c>
      <c r="O85" s="96">
        <f>Amnt_Deposited!B80</f>
        <v>2066</v>
      </c>
      <c r="P85" s="99">
        <f>Amnt_Deposited!H80</f>
        <v>0</v>
      </c>
      <c r="Q85" s="284">
        <f>MCF!R84</f>
        <v>0.8</v>
      </c>
      <c r="R85" s="67">
        <f t="shared" si="19"/>
        <v>0</v>
      </c>
      <c r="S85" s="67">
        <f t="shared" ref="S85:S98" si="21">R85*$W$12</f>
        <v>0</v>
      </c>
      <c r="T85" s="67">
        <f t="shared" ref="T85:T98" si="22">R85*(1-$W$12)</f>
        <v>0</v>
      </c>
      <c r="U85" s="67">
        <f t="shared" ref="U85:U98" si="23">S85+U84*$W$10</f>
        <v>0.13147116727628791</v>
      </c>
      <c r="V85" s="67">
        <f t="shared" ref="V85:V98" si="24">U84*(1-$W$10)+T85</f>
        <v>9.5327352265724922E-3</v>
      </c>
      <c r="W85" s="100">
        <f t="shared" ref="W85:W99" si="25">V85*CH4_fraction*conv</f>
        <v>6.3551568177149945E-3</v>
      </c>
    </row>
    <row r="86" spans="2:23">
      <c r="B86" s="96">
        <f>Amnt_Deposited!B81</f>
        <v>2067</v>
      </c>
      <c r="C86" s="99">
        <f>Amnt_Deposited!H81</f>
        <v>0</v>
      </c>
      <c r="D86" s="418">
        <f>Dry_Matter_Content!H73</f>
        <v>0.73</v>
      </c>
      <c r="E86" s="284">
        <f>MCF!R85</f>
        <v>0.8</v>
      </c>
      <c r="F86" s="67">
        <f t="shared" si="14"/>
        <v>0</v>
      </c>
      <c r="G86" s="67">
        <f t="shared" si="15"/>
        <v>0</v>
      </c>
      <c r="H86" s="67">
        <f t="shared" si="16"/>
        <v>0</v>
      </c>
      <c r="I86" s="67">
        <f t="shared" si="17"/>
        <v>0.11185689977611162</v>
      </c>
      <c r="J86" s="67">
        <f t="shared" si="18"/>
        <v>8.1105403635010221E-3</v>
      </c>
      <c r="K86" s="100">
        <f t="shared" si="20"/>
        <v>5.4070269090006808E-3</v>
      </c>
      <c r="O86" s="96">
        <f>Amnt_Deposited!B81</f>
        <v>2067</v>
      </c>
      <c r="P86" s="99">
        <f>Amnt_Deposited!H81</f>
        <v>0</v>
      </c>
      <c r="Q86" s="284">
        <f>MCF!R85</f>
        <v>0.8</v>
      </c>
      <c r="R86" s="67">
        <f t="shared" si="19"/>
        <v>0</v>
      </c>
      <c r="S86" s="67">
        <f t="shared" si="21"/>
        <v>0</v>
      </c>
      <c r="T86" s="67">
        <f t="shared" si="22"/>
        <v>0</v>
      </c>
      <c r="U86" s="67">
        <f t="shared" si="23"/>
        <v>0.12258290386423198</v>
      </c>
      <c r="V86" s="67">
        <f t="shared" si="24"/>
        <v>8.888263412055921E-3</v>
      </c>
      <c r="W86" s="100">
        <f t="shared" si="25"/>
        <v>5.9255089413706137E-3</v>
      </c>
    </row>
    <row r="87" spans="2:23">
      <c r="B87" s="96">
        <f>Amnt_Deposited!B82</f>
        <v>2068</v>
      </c>
      <c r="C87" s="99">
        <f>Amnt_Deposited!H82</f>
        <v>0</v>
      </c>
      <c r="D87" s="418">
        <f>Dry_Matter_Content!H74</f>
        <v>0.73</v>
      </c>
      <c r="E87" s="284">
        <f>MCF!R86</f>
        <v>0.8</v>
      </c>
      <c r="F87" s="67">
        <f t="shared" si="14"/>
        <v>0</v>
      </c>
      <c r="G87" s="67">
        <f t="shared" si="15"/>
        <v>0</v>
      </c>
      <c r="H87" s="67">
        <f t="shared" si="16"/>
        <v>0</v>
      </c>
      <c r="I87" s="67">
        <f t="shared" si="17"/>
        <v>0.10429468206508552</v>
      </c>
      <c r="J87" s="67">
        <f t="shared" si="18"/>
        <v>7.5622177110260961E-3</v>
      </c>
      <c r="K87" s="100">
        <f t="shared" si="20"/>
        <v>5.0414784740173968E-3</v>
      </c>
      <c r="O87" s="96">
        <f>Amnt_Deposited!B82</f>
        <v>2068</v>
      </c>
      <c r="P87" s="99">
        <f>Amnt_Deposited!H82</f>
        <v>0</v>
      </c>
      <c r="Q87" s="284">
        <f>MCF!R86</f>
        <v>0.8</v>
      </c>
      <c r="R87" s="67">
        <f t="shared" si="19"/>
        <v>0</v>
      </c>
      <c r="S87" s="67">
        <f t="shared" si="21"/>
        <v>0</v>
      </c>
      <c r="T87" s="67">
        <f t="shared" si="22"/>
        <v>0</v>
      </c>
      <c r="U87" s="67">
        <f t="shared" si="23"/>
        <v>0.11429554198913489</v>
      </c>
      <c r="V87" s="67">
        <f t="shared" si="24"/>
        <v>8.2873618750970972E-3</v>
      </c>
      <c r="W87" s="100">
        <f t="shared" si="25"/>
        <v>5.5249079167313982E-3</v>
      </c>
    </row>
    <row r="88" spans="2:23">
      <c r="B88" s="96">
        <f>Amnt_Deposited!B83</f>
        <v>2069</v>
      </c>
      <c r="C88" s="99">
        <f>Amnt_Deposited!H83</f>
        <v>0</v>
      </c>
      <c r="D88" s="418">
        <f>Dry_Matter_Content!H75</f>
        <v>0.73</v>
      </c>
      <c r="E88" s="284">
        <f>MCF!R87</f>
        <v>0.8</v>
      </c>
      <c r="F88" s="67">
        <f t="shared" si="14"/>
        <v>0</v>
      </c>
      <c r="G88" s="67">
        <f t="shared" si="15"/>
        <v>0</v>
      </c>
      <c r="H88" s="67">
        <f t="shared" si="16"/>
        <v>0</v>
      </c>
      <c r="I88" s="67">
        <f t="shared" si="17"/>
        <v>9.7243717006541483E-2</v>
      </c>
      <c r="J88" s="67">
        <f t="shared" si="18"/>
        <v>7.0509650585440387E-3</v>
      </c>
      <c r="K88" s="100">
        <f t="shared" si="20"/>
        <v>4.7006433723626919E-3</v>
      </c>
      <c r="O88" s="96">
        <f>Amnt_Deposited!B83</f>
        <v>2069</v>
      </c>
      <c r="P88" s="99">
        <f>Amnt_Deposited!H83</f>
        <v>0</v>
      </c>
      <c r="Q88" s="284">
        <f>MCF!R87</f>
        <v>0.8</v>
      </c>
      <c r="R88" s="67">
        <f t="shared" si="19"/>
        <v>0</v>
      </c>
      <c r="S88" s="67">
        <f t="shared" si="21"/>
        <v>0</v>
      </c>
      <c r="T88" s="67">
        <f t="shared" si="22"/>
        <v>0</v>
      </c>
      <c r="U88" s="67">
        <f t="shared" si="23"/>
        <v>0.10656845699347019</v>
      </c>
      <c r="V88" s="67">
        <f t="shared" si="24"/>
        <v>7.7270849956647038E-3</v>
      </c>
      <c r="W88" s="100">
        <f t="shared" si="25"/>
        <v>5.151389997109802E-3</v>
      </c>
    </row>
    <row r="89" spans="2:23">
      <c r="B89" s="96">
        <f>Amnt_Deposited!B84</f>
        <v>2070</v>
      </c>
      <c r="C89" s="99">
        <f>Amnt_Deposited!H84</f>
        <v>0</v>
      </c>
      <c r="D89" s="418">
        <f>Dry_Matter_Content!H76</f>
        <v>0.73</v>
      </c>
      <c r="E89" s="284">
        <f>MCF!R88</f>
        <v>0.8</v>
      </c>
      <c r="F89" s="67">
        <f t="shared" si="14"/>
        <v>0</v>
      </c>
      <c r="G89" s="67">
        <f t="shared" si="15"/>
        <v>0</v>
      </c>
      <c r="H89" s="67">
        <f t="shared" si="16"/>
        <v>0</v>
      </c>
      <c r="I89" s="67">
        <f t="shared" si="17"/>
        <v>9.0669440761582246E-2</v>
      </c>
      <c r="J89" s="67">
        <f t="shared" si="18"/>
        <v>6.5742762449592443E-3</v>
      </c>
      <c r="K89" s="100">
        <f t="shared" si="20"/>
        <v>4.3828508299728289E-3</v>
      </c>
      <c r="O89" s="96">
        <f>Amnt_Deposited!B84</f>
        <v>2070</v>
      </c>
      <c r="P89" s="99">
        <f>Amnt_Deposited!H84</f>
        <v>0</v>
      </c>
      <c r="Q89" s="284">
        <f>MCF!R88</f>
        <v>0.8</v>
      </c>
      <c r="R89" s="67">
        <f t="shared" si="19"/>
        <v>0</v>
      </c>
      <c r="S89" s="67">
        <f t="shared" si="21"/>
        <v>0</v>
      </c>
      <c r="T89" s="67">
        <f t="shared" si="22"/>
        <v>0</v>
      </c>
      <c r="U89" s="67">
        <f t="shared" si="23"/>
        <v>9.9363770697624434E-2</v>
      </c>
      <c r="V89" s="67">
        <f t="shared" si="24"/>
        <v>7.2046862958457516E-3</v>
      </c>
      <c r="W89" s="100">
        <f t="shared" si="25"/>
        <v>4.8031241972305008E-3</v>
      </c>
    </row>
    <row r="90" spans="2:23">
      <c r="B90" s="96">
        <f>Amnt_Deposited!B85</f>
        <v>2071</v>
      </c>
      <c r="C90" s="99">
        <f>Amnt_Deposited!H85</f>
        <v>0</v>
      </c>
      <c r="D90" s="418">
        <f>Dry_Matter_Content!H77</f>
        <v>0.73</v>
      </c>
      <c r="E90" s="284">
        <f>MCF!R89</f>
        <v>0.8</v>
      </c>
      <c r="F90" s="67">
        <f t="shared" si="14"/>
        <v>0</v>
      </c>
      <c r="G90" s="67">
        <f t="shared" si="15"/>
        <v>0</v>
      </c>
      <c r="H90" s="67">
        <f t="shared" si="16"/>
        <v>0</v>
      </c>
      <c r="I90" s="67">
        <f t="shared" si="17"/>
        <v>8.4539626220427766E-2</v>
      </c>
      <c r="J90" s="67">
        <f t="shared" si="18"/>
        <v>6.129814541154484E-3</v>
      </c>
      <c r="K90" s="100">
        <f t="shared" si="20"/>
        <v>4.0865430274363221E-3</v>
      </c>
      <c r="O90" s="96">
        <f>Amnt_Deposited!B85</f>
        <v>2071</v>
      </c>
      <c r="P90" s="99">
        <f>Amnt_Deposited!H85</f>
        <v>0</v>
      </c>
      <c r="Q90" s="284">
        <f>MCF!R89</f>
        <v>0.8</v>
      </c>
      <c r="R90" s="67">
        <f t="shared" si="19"/>
        <v>0</v>
      </c>
      <c r="S90" s="67">
        <f t="shared" si="21"/>
        <v>0</v>
      </c>
      <c r="T90" s="67">
        <f t="shared" si="22"/>
        <v>0</v>
      </c>
      <c r="U90" s="67">
        <f t="shared" si="23"/>
        <v>9.2646165721016777E-2</v>
      </c>
      <c r="V90" s="67">
        <f t="shared" si="24"/>
        <v>6.717604976607657E-3</v>
      </c>
      <c r="W90" s="100">
        <f t="shared" si="25"/>
        <v>4.4784033177384377E-3</v>
      </c>
    </row>
    <row r="91" spans="2:23">
      <c r="B91" s="96">
        <f>Amnt_Deposited!B86</f>
        <v>2072</v>
      </c>
      <c r="C91" s="99">
        <f>Amnt_Deposited!H86</f>
        <v>0</v>
      </c>
      <c r="D91" s="418">
        <f>Dry_Matter_Content!H78</f>
        <v>0.73</v>
      </c>
      <c r="E91" s="284">
        <f>MCF!R90</f>
        <v>0.8</v>
      </c>
      <c r="F91" s="67">
        <f t="shared" si="14"/>
        <v>0</v>
      </c>
      <c r="G91" s="67">
        <f t="shared" si="15"/>
        <v>0</v>
      </c>
      <c r="H91" s="67">
        <f t="shared" si="16"/>
        <v>0</v>
      </c>
      <c r="I91" s="67">
        <f t="shared" si="17"/>
        <v>7.8824225025085709E-2</v>
      </c>
      <c r="J91" s="67">
        <f t="shared" si="18"/>
        <v>5.7154011953420569E-3</v>
      </c>
      <c r="K91" s="100">
        <f t="shared" si="20"/>
        <v>3.8102674635613711E-3</v>
      </c>
      <c r="O91" s="96">
        <f>Amnt_Deposited!B86</f>
        <v>2072</v>
      </c>
      <c r="P91" s="99">
        <f>Amnt_Deposited!H86</f>
        <v>0</v>
      </c>
      <c r="Q91" s="284">
        <f>MCF!R90</f>
        <v>0.8</v>
      </c>
      <c r="R91" s="67">
        <f t="shared" si="19"/>
        <v>0</v>
      </c>
      <c r="S91" s="67">
        <f t="shared" si="21"/>
        <v>0</v>
      </c>
      <c r="T91" s="67">
        <f t="shared" si="22"/>
        <v>0</v>
      </c>
      <c r="U91" s="67">
        <f t="shared" si="23"/>
        <v>8.6382712356258357E-2</v>
      </c>
      <c r="V91" s="67">
        <f t="shared" si="24"/>
        <v>6.2634533647584218E-3</v>
      </c>
      <c r="W91" s="100">
        <f t="shared" si="25"/>
        <v>4.1756355765056145E-3</v>
      </c>
    </row>
    <row r="92" spans="2:23">
      <c r="B92" s="96">
        <f>Amnt_Deposited!B87</f>
        <v>2073</v>
      </c>
      <c r="C92" s="99">
        <f>Amnt_Deposited!H87</f>
        <v>0</v>
      </c>
      <c r="D92" s="418">
        <f>Dry_Matter_Content!H79</f>
        <v>0.73</v>
      </c>
      <c r="E92" s="284">
        <f>MCF!R91</f>
        <v>0.8</v>
      </c>
      <c r="F92" s="67">
        <f t="shared" si="14"/>
        <v>0</v>
      </c>
      <c r="G92" s="67">
        <f t="shared" si="15"/>
        <v>0</v>
      </c>
      <c r="H92" s="67">
        <f t="shared" si="16"/>
        <v>0</v>
      </c>
      <c r="I92" s="67">
        <f t="shared" si="17"/>
        <v>7.349522027226571E-2</v>
      </c>
      <c r="J92" s="67">
        <f t="shared" si="18"/>
        <v>5.3290047528200034E-3</v>
      </c>
      <c r="K92" s="100">
        <f t="shared" si="20"/>
        <v>3.5526698352133356E-3</v>
      </c>
      <c r="O92" s="96">
        <f>Amnt_Deposited!B87</f>
        <v>2073</v>
      </c>
      <c r="P92" s="99">
        <f>Amnt_Deposited!H87</f>
        <v>0</v>
      </c>
      <c r="Q92" s="284">
        <f>MCF!R91</f>
        <v>0.8</v>
      </c>
      <c r="R92" s="67">
        <f t="shared" si="19"/>
        <v>0</v>
      </c>
      <c r="S92" s="67">
        <f t="shared" si="21"/>
        <v>0</v>
      </c>
      <c r="T92" s="67">
        <f t="shared" si="22"/>
        <v>0</v>
      </c>
      <c r="U92" s="67">
        <f t="shared" si="23"/>
        <v>8.0542707147688491E-2</v>
      </c>
      <c r="V92" s="67">
        <f t="shared" si="24"/>
        <v>5.8400052085698703E-3</v>
      </c>
      <c r="W92" s="100">
        <f t="shared" si="25"/>
        <v>3.8933368057132468E-3</v>
      </c>
    </row>
    <row r="93" spans="2:23">
      <c r="B93" s="96">
        <f>Amnt_Deposited!B88</f>
        <v>2074</v>
      </c>
      <c r="C93" s="99">
        <f>Amnt_Deposited!H88</f>
        <v>0</v>
      </c>
      <c r="D93" s="418">
        <f>Dry_Matter_Content!H80</f>
        <v>0.73</v>
      </c>
      <c r="E93" s="284">
        <f>MCF!R92</f>
        <v>0.8</v>
      </c>
      <c r="F93" s="67">
        <f t="shared" si="14"/>
        <v>0</v>
      </c>
      <c r="G93" s="67">
        <f t="shared" si="15"/>
        <v>0</v>
      </c>
      <c r="H93" s="67">
        <f t="shared" si="16"/>
        <v>0</v>
      </c>
      <c r="I93" s="67">
        <f t="shared" si="17"/>
        <v>6.8526489174486907E-2</v>
      </c>
      <c r="J93" s="67">
        <f t="shared" si="18"/>
        <v>4.9687310977787969E-3</v>
      </c>
      <c r="K93" s="100">
        <f t="shared" si="20"/>
        <v>3.3124873985191979E-3</v>
      </c>
      <c r="O93" s="96">
        <f>Amnt_Deposited!B88</f>
        <v>2074</v>
      </c>
      <c r="P93" s="99">
        <f>Amnt_Deposited!H88</f>
        <v>0</v>
      </c>
      <c r="Q93" s="284">
        <f>MCF!R92</f>
        <v>0.8</v>
      </c>
      <c r="R93" s="67">
        <f t="shared" si="19"/>
        <v>0</v>
      </c>
      <c r="S93" s="67">
        <f t="shared" si="21"/>
        <v>0</v>
      </c>
      <c r="T93" s="67">
        <f t="shared" si="22"/>
        <v>0</v>
      </c>
      <c r="U93" s="67">
        <f t="shared" si="23"/>
        <v>7.5097522382999396E-2</v>
      </c>
      <c r="V93" s="67">
        <f t="shared" si="24"/>
        <v>5.4451847646890955E-3</v>
      </c>
      <c r="W93" s="100">
        <f t="shared" si="25"/>
        <v>3.6301231764593969E-3</v>
      </c>
    </row>
    <row r="94" spans="2:23">
      <c r="B94" s="96">
        <f>Amnt_Deposited!B89</f>
        <v>2075</v>
      </c>
      <c r="C94" s="99">
        <f>Amnt_Deposited!H89</f>
        <v>0</v>
      </c>
      <c r="D94" s="418">
        <f>Dry_Matter_Content!H81</f>
        <v>0.73</v>
      </c>
      <c r="E94" s="284">
        <f>MCF!R93</f>
        <v>0.8</v>
      </c>
      <c r="F94" s="67">
        <f t="shared" si="14"/>
        <v>0</v>
      </c>
      <c r="G94" s="67">
        <f t="shared" si="15"/>
        <v>0</v>
      </c>
      <c r="H94" s="67">
        <f t="shared" si="16"/>
        <v>0</v>
      </c>
      <c r="I94" s="67">
        <f t="shared" si="17"/>
        <v>6.3893675006143458E-2</v>
      </c>
      <c r="J94" s="67">
        <f t="shared" si="18"/>
        <v>4.6328141683434475E-3</v>
      </c>
      <c r="K94" s="100">
        <f t="shared" si="20"/>
        <v>3.0885427788956317E-3</v>
      </c>
      <c r="O94" s="96">
        <f>Amnt_Deposited!B89</f>
        <v>2075</v>
      </c>
      <c r="P94" s="99">
        <f>Amnt_Deposited!H89</f>
        <v>0</v>
      </c>
      <c r="Q94" s="284">
        <f>MCF!R93</f>
        <v>0.8</v>
      </c>
      <c r="R94" s="67">
        <f t="shared" si="19"/>
        <v>0</v>
      </c>
      <c r="S94" s="67">
        <f t="shared" si="21"/>
        <v>0</v>
      </c>
      <c r="T94" s="67">
        <f t="shared" si="22"/>
        <v>0</v>
      </c>
      <c r="U94" s="67">
        <f t="shared" si="23"/>
        <v>7.0020465760157261E-2</v>
      </c>
      <c r="V94" s="67">
        <f t="shared" si="24"/>
        <v>5.077056622842138E-3</v>
      </c>
      <c r="W94" s="100">
        <f t="shared" si="25"/>
        <v>3.384704415228092E-3</v>
      </c>
    </row>
    <row r="95" spans="2:23">
      <c r="B95" s="96">
        <f>Amnt_Deposited!B90</f>
        <v>2076</v>
      </c>
      <c r="C95" s="99">
        <f>Amnt_Deposited!H90</f>
        <v>0</v>
      </c>
      <c r="D95" s="418">
        <f>Dry_Matter_Content!H82</f>
        <v>0.73</v>
      </c>
      <c r="E95" s="284">
        <f>MCF!R94</f>
        <v>0.8</v>
      </c>
      <c r="F95" s="67">
        <f t="shared" si="14"/>
        <v>0</v>
      </c>
      <c r="G95" s="67">
        <f t="shared" si="15"/>
        <v>0</v>
      </c>
      <c r="H95" s="67">
        <f t="shared" si="16"/>
        <v>0</v>
      </c>
      <c r="I95" s="67">
        <f t="shared" si="17"/>
        <v>5.9574067706807309E-2</v>
      </c>
      <c r="J95" s="67">
        <f t="shared" si="18"/>
        <v>4.3196072993361458E-3</v>
      </c>
      <c r="K95" s="100">
        <f t="shared" si="20"/>
        <v>2.8797381995574302E-3</v>
      </c>
      <c r="O95" s="96">
        <f>Amnt_Deposited!B90</f>
        <v>2076</v>
      </c>
      <c r="P95" s="99">
        <f>Amnt_Deposited!H90</f>
        <v>0</v>
      </c>
      <c r="Q95" s="284">
        <f>MCF!R94</f>
        <v>0.8</v>
      </c>
      <c r="R95" s="67">
        <f t="shared" si="19"/>
        <v>0</v>
      </c>
      <c r="S95" s="67">
        <f t="shared" si="21"/>
        <v>0</v>
      </c>
      <c r="T95" s="67">
        <f t="shared" si="22"/>
        <v>0</v>
      </c>
      <c r="U95" s="67">
        <f t="shared" si="23"/>
        <v>6.5286649541706682E-2</v>
      </c>
      <c r="V95" s="67">
        <f t="shared" si="24"/>
        <v>4.7338162184505745E-3</v>
      </c>
      <c r="W95" s="100">
        <f t="shared" si="25"/>
        <v>3.1558774789670497E-3</v>
      </c>
    </row>
    <row r="96" spans="2:23">
      <c r="B96" s="96">
        <f>Amnt_Deposited!B91</f>
        <v>2077</v>
      </c>
      <c r="C96" s="99">
        <f>Amnt_Deposited!H91</f>
        <v>0</v>
      </c>
      <c r="D96" s="418">
        <f>Dry_Matter_Content!H83</f>
        <v>0.73</v>
      </c>
      <c r="E96" s="284">
        <f>MCF!R95</f>
        <v>0.8</v>
      </c>
      <c r="F96" s="67">
        <f t="shared" si="14"/>
        <v>0</v>
      </c>
      <c r="G96" s="67">
        <f t="shared" si="15"/>
        <v>0</v>
      </c>
      <c r="H96" s="67">
        <f t="shared" si="16"/>
        <v>0</v>
      </c>
      <c r="I96" s="67">
        <f t="shared" si="17"/>
        <v>5.5546492556485659E-2</v>
      </c>
      <c r="J96" s="67">
        <f t="shared" si="18"/>
        <v>4.027575150321646E-3</v>
      </c>
      <c r="K96" s="100">
        <f t="shared" si="20"/>
        <v>2.6850501002144305E-3</v>
      </c>
      <c r="O96" s="96">
        <f>Amnt_Deposited!B91</f>
        <v>2077</v>
      </c>
      <c r="P96" s="99">
        <f>Amnt_Deposited!H91</f>
        <v>0</v>
      </c>
      <c r="Q96" s="284">
        <f>MCF!R95</f>
        <v>0.8</v>
      </c>
      <c r="R96" s="67">
        <f t="shared" si="19"/>
        <v>0</v>
      </c>
      <c r="S96" s="67">
        <f t="shared" si="21"/>
        <v>0</v>
      </c>
      <c r="T96" s="67">
        <f t="shared" si="22"/>
        <v>0</v>
      </c>
      <c r="U96" s="67">
        <f t="shared" si="23"/>
        <v>6.087286855505282E-2</v>
      </c>
      <c r="V96" s="67">
        <f t="shared" si="24"/>
        <v>4.4137809866538619E-3</v>
      </c>
      <c r="W96" s="100">
        <f t="shared" si="25"/>
        <v>2.9425206577692411E-3</v>
      </c>
    </row>
    <row r="97" spans="2:23">
      <c r="B97" s="96">
        <f>Amnt_Deposited!B92</f>
        <v>2078</v>
      </c>
      <c r="C97" s="99">
        <f>Amnt_Deposited!H92</f>
        <v>0</v>
      </c>
      <c r="D97" s="418">
        <f>Dry_Matter_Content!H84</f>
        <v>0.73</v>
      </c>
      <c r="E97" s="284">
        <f>MCF!R96</f>
        <v>0.8</v>
      </c>
      <c r="F97" s="67">
        <f t="shared" si="14"/>
        <v>0</v>
      </c>
      <c r="G97" s="67">
        <f t="shared" si="15"/>
        <v>0</v>
      </c>
      <c r="H97" s="67">
        <f t="shared" si="16"/>
        <v>0</v>
      </c>
      <c r="I97" s="67">
        <f t="shared" si="17"/>
        <v>5.1791206377118988E-2</v>
      </c>
      <c r="J97" s="67">
        <f t="shared" si="18"/>
        <v>3.755286179366673E-3</v>
      </c>
      <c r="K97" s="100">
        <f t="shared" si="20"/>
        <v>2.5035241195777817E-3</v>
      </c>
      <c r="O97" s="96">
        <f>Amnt_Deposited!B92</f>
        <v>2078</v>
      </c>
      <c r="P97" s="99">
        <f>Amnt_Deposited!H92</f>
        <v>0</v>
      </c>
      <c r="Q97" s="284">
        <f>MCF!R96</f>
        <v>0.8</v>
      </c>
      <c r="R97" s="67">
        <f t="shared" si="19"/>
        <v>0</v>
      </c>
      <c r="S97" s="67">
        <f t="shared" si="21"/>
        <v>0</v>
      </c>
      <c r="T97" s="67">
        <f t="shared" si="22"/>
        <v>0</v>
      </c>
      <c r="U97" s="67">
        <f t="shared" si="23"/>
        <v>5.6757486440678379E-2</v>
      </c>
      <c r="V97" s="67">
        <f t="shared" si="24"/>
        <v>4.1153821143744395E-3</v>
      </c>
      <c r="W97" s="100">
        <f t="shared" si="25"/>
        <v>2.7435880762496263E-3</v>
      </c>
    </row>
    <row r="98" spans="2:23">
      <c r="B98" s="96">
        <f>Amnt_Deposited!B93</f>
        <v>2079</v>
      </c>
      <c r="C98" s="99">
        <f>Amnt_Deposited!H93</f>
        <v>0</v>
      </c>
      <c r="D98" s="418">
        <f>Dry_Matter_Content!H85</f>
        <v>0.73</v>
      </c>
      <c r="E98" s="284">
        <f>MCF!R97</f>
        <v>0.8</v>
      </c>
      <c r="F98" s="67">
        <f t="shared" si="14"/>
        <v>0</v>
      </c>
      <c r="G98" s="67">
        <f t="shared" si="15"/>
        <v>0</v>
      </c>
      <c r="H98" s="67">
        <f t="shared" si="16"/>
        <v>0</v>
      </c>
      <c r="I98" s="67">
        <f t="shared" si="17"/>
        <v>4.828980075149928E-2</v>
      </c>
      <c r="J98" s="67">
        <f t="shared" si="18"/>
        <v>3.5014056256197066E-3</v>
      </c>
      <c r="K98" s="100">
        <f t="shared" si="20"/>
        <v>2.3342704170798041E-3</v>
      </c>
      <c r="O98" s="96">
        <f>Amnt_Deposited!B93</f>
        <v>2079</v>
      </c>
      <c r="P98" s="99">
        <f>Amnt_Deposited!H93</f>
        <v>0</v>
      </c>
      <c r="Q98" s="284">
        <f>MCF!R97</f>
        <v>0.8</v>
      </c>
      <c r="R98" s="67">
        <f t="shared" si="19"/>
        <v>0</v>
      </c>
      <c r="S98" s="67">
        <f t="shared" si="21"/>
        <v>0</v>
      </c>
      <c r="T98" s="67">
        <f t="shared" si="22"/>
        <v>0</v>
      </c>
      <c r="U98" s="67">
        <f t="shared" si="23"/>
        <v>5.2920329590684177E-2</v>
      </c>
      <c r="V98" s="67">
        <f t="shared" si="24"/>
        <v>3.8371568499942013E-3</v>
      </c>
      <c r="W98" s="100">
        <f t="shared" si="25"/>
        <v>2.5581045666628007E-3</v>
      </c>
    </row>
    <row r="99" spans="2:23" ht="13.5" thickBot="1">
      <c r="B99" s="97">
        <f>Amnt_Deposited!B94</f>
        <v>2080</v>
      </c>
      <c r="C99" s="101">
        <f>Amnt_Deposited!H94</f>
        <v>0</v>
      </c>
      <c r="D99" s="419">
        <f>Dry_Matter_Content!H86</f>
        <v>0.73</v>
      </c>
      <c r="E99" s="285">
        <f>MCF!R98</f>
        <v>0.8</v>
      </c>
      <c r="F99" s="68">
        <f t="shared" si="14"/>
        <v>0</v>
      </c>
      <c r="G99" s="68">
        <f t="shared" si="15"/>
        <v>0</v>
      </c>
      <c r="H99" s="68">
        <f t="shared" si="16"/>
        <v>0</v>
      </c>
      <c r="I99" s="68">
        <f t="shared" si="17"/>
        <v>4.5025111785187547E-2</v>
      </c>
      <c r="J99" s="68">
        <f t="shared" si="18"/>
        <v>3.2646889663117346E-3</v>
      </c>
      <c r="K99" s="102">
        <f t="shared" si="20"/>
        <v>2.1764593108744897E-3</v>
      </c>
      <c r="O99" s="97">
        <f>Amnt_Deposited!B94</f>
        <v>2080</v>
      </c>
      <c r="P99" s="101">
        <f>Amnt_Deposited!H94</f>
        <v>0</v>
      </c>
      <c r="Q99" s="285">
        <f>MCF!R98</f>
        <v>0.8</v>
      </c>
      <c r="R99" s="68">
        <f t="shared" si="19"/>
        <v>0</v>
      </c>
      <c r="S99" s="68">
        <f>R99*$W$12</f>
        <v>0</v>
      </c>
      <c r="T99" s="68">
        <f>R99*(1-$W$12)</f>
        <v>0</v>
      </c>
      <c r="U99" s="68">
        <f>S99+U98*$W$10</f>
        <v>4.9342588257739808E-2</v>
      </c>
      <c r="V99" s="68">
        <f>U98*(1-$W$10)+T99</f>
        <v>3.5777413329443693E-3</v>
      </c>
      <c r="W99" s="102">
        <f t="shared" si="25"/>
        <v>2.3851608886295795E-3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8" t="s">
        <v>342</v>
      </c>
      <c r="E2" s="789"/>
      <c r="F2" s="790"/>
    </row>
    <row r="3" spans="1:18" ht="16.5" thickBot="1">
      <c r="B3" s="12"/>
      <c r="C3" s="5" t="s">
        <v>276</v>
      </c>
      <c r="D3" s="788" t="s">
        <v>337</v>
      </c>
      <c r="E3" s="789"/>
      <c r="F3" s="790"/>
    </row>
    <row r="4" spans="1:18" ht="16.5" thickBot="1">
      <c r="B4" s="12"/>
      <c r="C4" s="5" t="s">
        <v>30</v>
      </c>
      <c r="D4" s="788" t="s">
        <v>266</v>
      </c>
      <c r="E4" s="789"/>
      <c r="F4" s="790"/>
    </row>
    <row r="5" spans="1:18" ht="16.5" thickBot="1">
      <c r="B5" s="12"/>
      <c r="C5" s="5" t="s">
        <v>117</v>
      </c>
      <c r="D5" s="791"/>
      <c r="E5" s="792"/>
      <c r="F5" s="793"/>
    </row>
    <row r="6" spans="1:18">
      <c r="B6" s="13" t="s">
        <v>201</v>
      </c>
    </row>
    <row r="7" spans="1:18">
      <c r="B7" s="20" t="s">
        <v>31</v>
      </c>
    </row>
    <row r="8" spans="1:18" ht="13.5" thickBot="1">
      <c r="B8" s="20"/>
    </row>
    <row r="9" spans="1:18" ht="12.75" customHeight="1">
      <c r="A9" s="1"/>
      <c r="C9" s="794" t="s">
        <v>18</v>
      </c>
      <c r="D9" s="795"/>
      <c r="E9" s="801" t="s">
        <v>100</v>
      </c>
      <c r="F9" s="802"/>
      <c r="H9" s="794" t="s">
        <v>18</v>
      </c>
      <c r="I9" s="795"/>
      <c r="J9" s="801" t="s">
        <v>100</v>
      </c>
      <c r="K9" s="802"/>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99" t="s">
        <v>250</v>
      </c>
      <c r="D12" s="800"/>
      <c r="E12" s="799" t="s">
        <v>250</v>
      </c>
      <c r="F12" s="800"/>
      <c r="H12" s="799" t="s">
        <v>251</v>
      </c>
      <c r="I12" s="800"/>
      <c r="J12" s="799" t="s">
        <v>251</v>
      </c>
      <c r="K12" s="800"/>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796" t="s">
        <v>250</v>
      </c>
      <c r="E61" s="797"/>
      <c r="F61" s="798"/>
      <c r="H61" s="38"/>
      <c r="I61" s="796" t="s">
        <v>251</v>
      </c>
      <c r="J61" s="797"/>
      <c r="K61" s="798"/>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783" t="s">
        <v>317</v>
      </c>
      <c r="C71" s="783"/>
      <c r="D71" s="784" t="s">
        <v>318</v>
      </c>
      <c r="E71" s="784"/>
      <c r="F71" s="784"/>
      <c r="G71" s="784"/>
      <c r="H71" s="784"/>
    </row>
    <row r="72" spans="2:8">
      <c r="B72" s="783" t="s">
        <v>319</v>
      </c>
      <c r="C72" s="783"/>
      <c r="D72" s="784" t="s">
        <v>320</v>
      </c>
      <c r="E72" s="784"/>
      <c r="F72" s="784"/>
      <c r="G72" s="784"/>
      <c r="H72" s="784"/>
    </row>
    <row r="73" spans="2:8">
      <c r="B73" s="783" t="s">
        <v>321</v>
      </c>
      <c r="C73" s="783"/>
      <c r="D73" s="784" t="s">
        <v>322</v>
      </c>
      <c r="E73" s="784"/>
      <c r="F73" s="784"/>
      <c r="G73" s="784"/>
      <c r="H73" s="784"/>
    </row>
    <row r="74" spans="2:8">
      <c r="B74" s="783" t="s">
        <v>323</v>
      </c>
      <c r="C74" s="783"/>
      <c r="D74" s="784" t="s">
        <v>324</v>
      </c>
      <c r="E74" s="784"/>
      <c r="F74" s="784"/>
      <c r="G74" s="784"/>
      <c r="H74" s="784"/>
    </row>
    <row r="75" spans="2:8">
      <c r="B75" s="561"/>
      <c r="C75" s="562"/>
      <c r="D75" s="562"/>
      <c r="E75" s="562"/>
      <c r="F75" s="562"/>
      <c r="G75" s="562"/>
      <c r="H75" s="562"/>
    </row>
    <row r="76" spans="2:8">
      <c r="B76" s="564"/>
      <c r="C76" s="565" t="s">
        <v>325</v>
      </c>
      <c r="D76" s="566" t="s">
        <v>87</v>
      </c>
      <c r="E76" s="566" t="s">
        <v>88</v>
      </c>
    </row>
    <row r="77" spans="2:8">
      <c r="B77" s="785" t="s">
        <v>133</v>
      </c>
      <c r="C77" s="567" t="s">
        <v>326</v>
      </c>
      <c r="D77" s="568" t="s">
        <v>327</v>
      </c>
      <c r="E77" s="568" t="s">
        <v>9</v>
      </c>
      <c r="F77" s="488"/>
      <c r="G77" s="547"/>
      <c r="H77" s="6"/>
    </row>
    <row r="78" spans="2:8">
      <c r="B78" s="786"/>
      <c r="C78" s="569"/>
      <c r="D78" s="570"/>
      <c r="E78" s="571"/>
      <c r="F78" s="6"/>
      <c r="G78" s="488"/>
      <c r="H78" s="6"/>
    </row>
    <row r="79" spans="2:8">
      <c r="B79" s="786"/>
      <c r="C79" s="569"/>
      <c r="D79" s="570"/>
      <c r="E79" s="571"/>
      <c r="F79" s="6"/>
      <c r="G79" s="488"/>
      <c r="H79" s="6"/>
    </row>
    <row r="80" spans="2:8">
      <c r="B80" s="786"/>
      <c r="C80" s="569"/>
      <c r="D80" s="570"/>
      <c r="E80" s="571"/>
      <c r="F80" s="6"/>
      <c r="G80" s="488"/>
      <c r="H80" s="6"/>
    </row>
    <row r="81" spans="2:8">
      <c r="B81" s="786"/>
      <c r="C81" s="569"/>
      <c r="D81" s="570"/>
      <c r="E81" s="571"/>
      <c r="F81" s="6"/>
      <c r="G81" s="488"/>
      <c r="H81" s="6"/>
    </row>
    <row r="82" spans="2:8">
      <c r="B82" s="786"/>
      <c r="C82" s="569"/>
      <c r="D82" s="570" t="s">
        <v>328</v>
      </c>
      <c r="E82" s="571"/>
      <c r="F82" s="6"/>
      <c r="G82" s="488"/>
      <c r="H82" s="6"/>
    </row>
    <row r="83" spans="2:8" ht="13.5" thickBot="1">
      <c r="B83" s="787"/>
      <c r="C83" s="572"/>
      <c r="D83" s="572"/>
      <c r="E83" s="573" t="s">
        <v>329</v>
      </c>
      <c r="F83" s="6"/>
      <c r="G83" s="6"/>
      <c r="H83" s="6"/>
    </row>
    <row r="84" spans="2:8" ht="13.5" thickTop="1">
      <c r="B84" s="564"/>
      <c r="C84" s="571"/>
      <c r="D84" s="564"/>
      <c r="E84" s="574"/>
      <c r="F84" s="6"/>
      <c r="G84" s="6"/>
      <c r="H84" s="6"/>
    </row>
    <row r="85" spans="2:8">
      <c r="B85" s="779" t="s">
        <v>330</v>
      </c>
      <c r="C85" s="780"/>
      <c r="D85" s="780"/>
      <c r="E85" s="781"/>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782" t="s">
        <v>333</v>
      </c>
      <c r="C95" s="782"/>
      <c r="D95" s="782"/>
      <c r="E95" s="578">
        <f>SUM(E86:E94)</f>
        <v>0.13702</v>
      </c>
    </row>
    <row r="96" spans="2:8">
      <c r="B96" s="779" t="s">
        <v>334</v>
      </c>
      <c r="C96" s="780"/>
      <c r="D96" s="780"/>
      <c r="E96" s="781"/>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782" t="s">
        <v>333</v>
      </c>
      <c r="C106" s="782"/>
      <c r="D106" s="782"/>
      <c r="E106" s="578">
        <f>SUM(E97:E105)</f>
        <v>0.15982100000000002</v>
      </c>
    </row>
    <row r="107" spans="2:5">
      <c r="B107" s="779" t="s">
        <v>335</v>
      </c>
      <c r="C107" s="780"/>
      <c r="D107" s="780"/>
      <c r="E107" s="781"/>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782" t="s">
        <v>333</v>
      </c>
      <c r="C117" s="782"/>
      <c r="D117" s="782"/>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32.145558324</v>
      </c>
      <c r="D19" s="416">
        <f>Dry_Matter_Content!O6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32.145558324</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32.789183328</v>
      </c>
      <c r="D20" s="418">
        <f>Dry_Matter_Content!O7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32.789183328</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33.537048336000005</v>
      </c>
      <c r="D21" s="418">
        <f>Dry_Matter_Content!O8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33.537048336000005</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34.611318323999996</v>
      </c>
      <c r="D22" s="418">
        <f>Dry_Matter_Content!O9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Amnt_Deposited!O17</f>
        <v>34.611318323999996</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35.013607067999999</v>
      </c>
      <c r="D23" s="418">
        <f>Dry_Matter_Content!O10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Amnt_Deposited!O18</f>
        <v>35.013607067999999</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35.986904183999997</v>
      </c>
      <c r="D24" s="418">
        <f>Dry_Matter_Content!O11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Amnt_Deposited!O19</f>
        <v>35.986904183999997</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36.401953236000004</v>
      </c>
      <c r="D25" s="418">
        <f>Dry_Matter_Content!O12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Amnt_Deposited!O20</f>
        <v>36.401953236000004</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36.806091300000006</v>
      </c>
      <c r="D26" s="418">
        <f>Dry_Matter_Content!O13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Amnt_Deposited!O21</f>
        <v>36.806091300000006</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37.195311515999997</v>
      </c>
      <c r="D27" s="418">
        <f>Dry_Matter_Content!O14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Amnt_Deposited!O22</f>
        <v>37.195311515999997</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37.564620720000001</v>
      </c>
      <c r="D28" s="418">
        <f>Dry_Matter_Content!O15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Amnt_Deposited!O23</f>
        <v>37.564620720000001</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44.846010000000007</v>
      </c>
      <c r="D29" s="418">
        <f>Dry_Matter_Content!O16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Amnt_Deposited!O24</f>
        <v>44.846010000000007</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46.645829868</v>
      </c>
      <c r="D30" s="418">
        <f>Dry_Matter_Content!O17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Amnt_Deposited!O25</f>
        <v>46.645829868</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47.151988752000001</v>
      </c>
      <c r="D31" s="418">
        <f>Dry_Matter_Content!O18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Amnt_Deposited!O26</f>
        <v>47.151988752000001</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48.144888659999999</v>
      </c>
      <c r="D32" s="418">
        <f>Dry_Matter_Content!O19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Amnt_Deposited!O27</f>
        <v>48.144888659999999</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49.130637864000001</v>
      </c>
      <c r="D33" s="418">
        <f>Dry_Matter_Content!O20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Amnt_Deposited!O28</f>
        <v>49.130637864000001</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50.091729468000004</v>
      </c>
      <c r="D34" s="418">
        <f>Dry_Matter_Content!O21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Amnt_Deposited!O29</f>
        <v>50.091729468000004</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51.059910132000006</v>
      </c>
      <c r="D35" s="418">
        <f>Dry_Matter_Content!O22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Amnt_Deposited!O30</f>
        <v>51.059910132000006</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51.024331508356802</v>
      </c>
      <c r="D36" s="418">
        <f>Dry_Matter_Content!O23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Amnt_Deposited!O31</f>
        <v>51.024331508356802</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51.052167067063664</v>
      </c>
      <c r="D37" s="418">
        <f>Dry_Matter_Content!O24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Amnt_Deposited!O32</f>
        <v>51.052167067063664</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51.049775430836483</v>
      </c>
      <c r="D38" s="418">
        <f>Dry_Matter_Content!O25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Amnt_Deposited!O33</f>
        <v>51.049775430836483</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51.01857964698025</v>
      </c>
      <c r="D39" s="418">
        <f>Dry_Matter_Content!O26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Amnt_Deposited!O34</f>
        <v>51.01857964698025</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50.959952147640529</v>
      </c>
      <c r="D40" s="418">
        <f>Dry_Matter_Content!O27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Amnt_Deposited!O35</f>
        <v>50.959952147640529</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50.875216353014146</v>
      </c>
      <c r="D41" s="418">
        <f>Dry_Matter_Content!O28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Amnt_Deposited!O36</f>
        <v>50.875216353014146</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50.76564822691747</v>
      </c>
      <c r="D42" s="418">
        <f>Dry_Matter_Content!O29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Amnt_Deposited!O37</f>
        <v>50.76564822691747</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50.632477786071988</v>
      </c>
      <c r="D43" s="418">
        <f>Dry_Matter_Content!O30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Amnt_Deposited!O38</f>
        <v>50.632477786071988</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50.476890564429098</v>
      </c>
      <c r="D44" s="418">
        <f>Dry_Matter_Content!O31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Amnt_Deposited!O39</f>
        <v>50.476890564429098</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50.300029033819271</v>
      </c>
      <c r="D45" s="418">
        <f>Dry_Matter_Content!O32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Amnt_Deposited!O40</f>
        <v>50.300029033819271</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50.10299398217515</v>
      </c>
      <c r="D46" s="418">
        <f>Dry_Matter_Content!O33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Amnt_Deposited!O41</f>
        <v>50.10299398217515</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49.886845850543374</v>
      </c>
      <c r="D47" s="418">
        <f>Dry_Matter_Content!O34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Amnt_Deposited!O42</f>
        <v>49.886845850543374</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49.652606030066011</v>
      </c>
      <c r="D48" s="418">
        <f>Dry_Matter_Content!O35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Amnt_Deposited!O43</f>
        <v>49.652606030066011</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49.403376000000009</v>
      </c>
      <c r="D49" s="418">
        <f>Dry_Matter_Content!O36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Amnt_Deposited!O44</f>
        <v>49.403376000000009</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sqref="A1:XFD1048576"/>
    </sheetView>
  </sheetViews>
  <sheetFormatPr defaultColWidth="11.42578125" defaultRowHeight="12.75"/>
  <cols>
    <col min="1" max="1" width="3.42578125" style="587" customWidth="1"/>
    <col min="2" max="2" width="15.28515625" style="587" customWidth="1"/>
    <col min="3" max="4" width="10.140625" style="587" bestFit="1" customWidth="1"/>
    <col min="5" max="5" width="9.42578125" style="587" customWidth="1"/>
    <col min="6" max="6" width="11.28515625" style="587" customWidth="1"/>
    <col min="7" max="7" width="9.42578125" style="587" customWidth="1"/>
    <col min="8" max="8" width="8.42578125" style="587" customWidth="1"/>
    <col min="9" max="10" width="10.85546875" style="587" customWidth="1"/>
    <col min="11" max="11" width="9.42578125" style="587" bestFit="1" customWidth="1"/>
    <col min="12" max="12" width="10.28515625" style="587" customWidth="1"/>
    <col min="13" max="13" width="10.140625" style="587" customWidth="1"/>
    <col min="14" max="14" width="8.42578125" style="587" customWidth="1"/>
    <col min="15" max="15" width="23.7109375" style="587" customWidth="1"/>
    <col min="16" max="16" width="9.28515625" style="587" customWidth="1"/>
    <col min="17" max="17" width="3.85546875" style="587" customWidth="1"/>
    <col min="18" max="19" width="13" style="587" customWidth="1"/>
    <col min="20" max="20" width="9.42578125" style="587" customWidth="1"/>
    <col min="21" max="16384" width="11.42578125" style="587"/>
  </cols>
  <sheetData>
    <row r="2" spans="2:20" ht="15.75">
      <c r="C2" s="708" t="s">
        <v>106</v>
      </c>
      <c r="Q2" s="806" t="s">
        <v>107</v>
      </c>
      <c r="R2" s="806"/>
      <c r="S2" s="806"/>
      <c r="T2" s="806"/>
    </row>
    <row r="4" spans="2:20">
      <c r="C4" s="587" t="s">
        <v>26</v>
      </c>
    </row>
    <row r="5" spans="2:20">
      <c r="C5" s="587" t="s">
        <v>281</v>
      </c>
    </row>
    <row r="6" spans="2:20">
      <c r="C6" s="587" t="s">
        <v>29</v>
      </c>
    </row>
    <row r="7" spans="2:20">
      <c r="C7" s="587" t="s">
        <v>109</v>
      </c>
    </row>
    <row r="8" spans="2:20" ht="13.5" thickBot="1"/>
    <row r="9" spans="2:20" ht="13.5" thickBot="1">
      <c r="C9" s="807" t="s">
        <v>95</v>
      </c>
      <c r="D9" s="808"/>
      <c r="E9" s="808"/>
      <c r="F9" s="808"/>
      <c r="G9" s="808"/>
      <c r="H9" s="809"/>
      <c r="I9" s="815" t="s">
        <v>308</v>
      </c>
      <c r="J9" s="816"/>
      <c r="K9" s="816"/>
      <c r="L9" s="816"/>
      <c r="M9" s="816"/>
      <c r="N9" s="817"/>
      <c r="R9" s="709" t="s">
        <v>95</v>
      </c>
      <c r="S9" s="707" t="s">
        <v>308</v>
      </c>
    </row>
    <row r="10" spans="2:20" s="717" customFormat="1" ht="38.25" customHeight="1">
      <c r="B10" s="710"/>
      <c r="C10" s="711" t="s">
        <v>341</v>
      </c>
      <c r="D10" s="712" t="s">
        <v>340</v>
      </c>
      <c r="E10" s="712" t="s">
        <v>338</v>
      </c>
      <c r="F10" s="712" t="s">
        <v>206</v>
      </c>
      <c r="G10" s="712" t="s">
        <v>339</v>
      </c>
      <c r="H10" s="713" t="s">
        <v>161</v>
      </c>
      <c r="I10" s="714" t="s">
        <v>104</v>
      </c>
      <c r="J10" s="715" t="s">
        <v>105</v>
      </c>
      <c r="K10" s="715" t="s">
        <v>0</v>
      </c>
      <c r="L10" s="715" t="s">
        <v>206</v>
      </c>
      <c r="M10" s="715" t="s">
        <v>103</v>
      </c>
      <c r="N10" s="716" t="s">
        <v>161</v>
      </c>
      <c r="O10" s="706" t="s">
        <v>28</v>
      </c>
      <c r="R10" s="810" t="s">
        <v>147</v>
      </c>
      <c r="S10" s="810" t="s">
        <v>315</v>
      </c>
    </row>
    <row r="11" spans="2:20" s="722" customFormat="1" ht="13.5" thickBot="1">
      <c r="B11" s="718"/>
      <c r="C11" s="718" t="s">
        <v>11</v>
      </c>
      <c r="D11" s="719" t="s">
        <v>11</v>
      </c>
      <c r="E11" s="719" t="s">
        <v>11</v>
      </c>
      <c r="F11" s="719" t="s">
        <v>11</v>
      </c>
      <c r="G11" s="719" t="s">
        <v>11</v>
      </c>
      <c r="H11" s="720"/>
      <c r="I11" s="718" t="s">
        <v>11</v>
      </c>
      <c r="J11" s="719" t="s">
        <v>11</v>
      </c>
      <c r="K11" s="719" t="s">
        <v>11</v>
      </c>
      <c r="L11" s="719" t="s">
        <v>11</v>
      </c>
      <c r="M11" s="719" t="s">
        <v>11</v>
      </c>
      <c r="N11" s="720"/>
      <c r="O11" s="721"/>
      <c r="R11" s="811"/>
      <c r="S11" s="811"/>
    </row>
    <row r="12" spans="2:20" s="722" customFormat="1" ht="13.5" thickBot="1">
      <c r="B12" s="723" t="s">
        <v>25</v>
      </c>
      <c r="C12" s="724">
        <v>0.4</v>
      </c>
      <c r="D12" s="725">
        <v>0.8</v>
      </c>
      <c r="E12" s="725">
        <v>1</v>
      </c>
      <c r="F12" s="725">
        <v>0.5</v>
      </c>
      <c r="G12" s="725">
        <v>0.6</v>
      </c>
      <c r="H12" s="726"/>
      <c r="I12" s="724">
        <v>0.4</v>
      </c>
      <c r="J12" s="725">
        <v>0.8</v>
      </c>
      <c r="K12" s="725">
        <v>1</v>
      </c>
      <c r="L12" s="725">
        <v>0.5</v>
      </c>
      <c r="M12" s="725">
        <v>0.6</v>
      </c>
      <c r="N12" s="726"/>
      <c r="O12" s="727"/>
      <c r="R12" s="811"/>
      <c r="S12" s="811"/>
    </row>
    <row r="13" spans="2:20" s="722" customFormat="1" ht="26.25" thickBot="1">
      <c r="B13" s="723" t="s">
        <v>159</v>
      </c>
      <c r="C13" s="728">
        <f>C12</f>
        <v>0.4</v>
      </c>
      <c r="D13" s="729">
        <f>D12</f>
        <v>0.8</v>
      </c>
      <c r="E13" s="729">
        <f>E12</f>
        <v>1</v>
      </c>
      <c r="F13" s="729">
        <f>F12</f>
        <v>0.5</v>
      </c>
      <c r="G13" s="729">
        <f>G12</f>
        <v>0.6</v>
      </c>
      <c r="H13" s="730"/>
      <c r="I13" s="728">
        <v>0.4</v>
      </c>
      <c r="J13" s="729">
        <v>0.8</v>
      </c>
      <c r="K13" s="729">
        <v>1</v>
      </c>
      <c r="L13" s="729">
        <v>0.5</v>
      </c>
      <c r="M13" s="729">
        <v>0.6</v>
      </c>
      <c r="N13" s="730"/>
      <c r="O13" s="731"/>
      <c r="R13" s="811"/>
      <c r="S13" s="811"/>
    </row>
    <row r="14" spans="2:20" s="722" customFormat="1" ht="13.5" thickBot="1">
      <c r="B14" s="732"/>
      <c r="C14" s="732"/>
      <c r="D14" s="733"/>
      <c r="E14" s="733"/>
      <c r="F14" s="733"/>
      <c r="G14" s="733"/>
      <c r="H14" s="734"/>
      <c r="I14" s="732"/>
      <c r="J14" s="733"/>
      <c r="K14" s="733"/>
      <c r="L14" s="733"/>
      <c r="M14" s="733"/>
      <c r="N14" s="734"/>
      <c r="O14" s="735"/>
      <c r="R14" s="811"/>
      <c r="S14" s="811"/>
    </row>
    <row r="15" spans="2:20" s="722" customFormat="1" ht="12.75" customHeight="1" thickBot="1">
      <c r="B15" s="736"/>
      <c r="C15" s="803" t="s">
        <v>158</v>
      </c>
      <c r="D15" s="804"/>
      <c r="E15" s="804"/>
      <c r="F15" s="804"/>
      <c r="G15" s="804"/>
      <c r="H15" s="805"/>
      <c r="I15" s="803" t="s">
        <v>158</v>
      </c>
      <c r="J15" s="804"/>
      <c r="K15" s="804"/>
      <c r="L15" s="804"/>
      <c r="M15" s="804"/>
      <c r="N15" s="805"/>
      <c r="O15" s="737"/>
      <c r="R15" s="811"/>
      <c r="S15" s="811"/>
    </row>
    <row r="16" spans="2:20" s="722" customFormat="1" ht="26.25" thickBot="1">
      <c r="B16" s="723" t="s">
        <v>160</v>
      </c>
      <c r="C16" s="738">
        <v>0</v>
      </c>
      <c r="D16" s="739">
        <v>1</v>
      </c>
      <c r="E16" s="739">
        <v>0</v>
      </c>
      <c r="F16" s="739">
        <v>0</v>
      </c>
      <c r="G16" s="739">
        <v>0</v>
      </c>
      <c r="H16" s="813" t="s">
        <v>36</v>
      </c>
      <c r="I16" s="740">
        <v>0.2</v>
      </c>
      <c r="J16" s="741">
        <v>0.3</v>
      </c>
      <c r="K16" s="741">
        <v>0.25</v>
      </c>
      <c r="L16" s="741">
        <v>0.05</v>
      </c>
      <c r="M16" s="741">
        <v>0.2</v>
      </c>
      <c r="N16" s="813" t="s">
        <v>36</v>
      </c>
      <c r="O16" s="742"/>
      <c r="R16" s="812"/>
      <c r="S16" s="812"/>
    </row>
    <row r="17" spans="2:19" s="722" customFormat="1" ht="13.5" thickBot="1">
      <c r="B17" s="743" t="s">
        <v>1</v>
      </c>
      <c r="C17" s="743" t="s">
        <v>24</v>
      </c>
      <c r="D17" s="744" t="s">
        <v>24</v>
      </c>
      <c r="E17" s="744" t="s">
        <v>24</v>
      </c>
      <c r="F17" s="744" t="s">
        <v>24</v>
      </c>
      <c r="G17" s="744" t="s">
        <v>24</v>
      </c>
      <c r="H17" s="814"/>
      <c r="I17" s="743" t="s">
        <v>24</v>
      </c>
      <c r="J17" s="744" t="s">
        <v>24</v>
      </c>
      <c r="K17" s="744" t="s">
        <v>24</v>
      </c>
      <c r="L17" s="744" t="s">
        <v>24</v>
      </c>
      <c r="M17" s="744" t="s">
        <v>24</v>
      </c>
      <c r="N17" s="814"/>
      <c r="O17" s="721"/>
      <c r="R17" s="723" t="s">
        <v>157</v>
      </c>
      <c r="S17" s="745" t="s">
        <v>157</v>
      </c>
    </row>
    <row r="18" spans="2:19">
      <c r="B18" s="746">
        <f>year</f>
        <v>2000</v>
      </c>
      <c r="C18" s="747">
        <f>C$16</f>
        <v>0</v>
      </c>
      <c r="D18" s="748">
        <f t="shared" ref="D18:G33" si="0">D$16</f>
        <v>1</v>
      </c>
      <c r="E18" s="748">
        <f t="shared" si="0"/>
        <v>0</v>
      </c>
      <c r="F18" s="748">
        <f t="shared" si="0"/>
        <v>0</v>
      </c>
      <c r="G18" s="748">
        <f t="shared" si="0"/>
        <v>0</v>
      </c>
      <c r="H18" s="749">
        <f>SUM(C18:G18)</f>
        <v>1</v>
      </c>
      <c r="I18" s="747">
        <f>I$16</f>
        <v>0.2</v>
      </c>
      <c r="J18" s="748">
        <f t="shared" ref="J18:M33" si="1">J$16</f>
        <v>0.3</v>
      </c>
      <c r="K18" s="748">
        <f t="shared" si="1"/>
        <v>0.25</v>
      </c>
      <c r="L18" s="748">
        <f t="shared" si="1"/>
        <v>0.05</v>
      </c>
      <c r="M18" s="748">
        <f t="shared" si="1"/>
        <v>0.2</v>
      </c>
      <c r="N18" s="749">
        <f>SUM(I18:M18)</f>
        <v>1</v>
      </c>
      <c r="O18" s="620"/>
      <c r="R18" s="750">
        <f>C18*C$13+D18*D$13+E18*E$13+F18*F$13+G18*G$13</f>
        <v>0.8</v>
      </c>
      <c r="S18" s="751">
        <f>I18*I$13+J18*J$13+K18*K$13+L18*L$13+M18*M$13</f>
        <v>0.71500000000000008</v>
      </c>
    </row>
    <row r="19" spans="2:19">
      <c r="B19" s="752">
        <f t="shared" ref="B19:B50" si="2">B18+1</f>
        <v>2001</v>
      </c>
      <c r="C19" s="753">
        <f t="shared" ref="C19:G50" si="3">C$16</f>
        <v>0</v>
      </c>
      <c r="D19" s="754">
        <f t="shared" si="0"/>
        <v>1</v>
      </c>
      <c r="E19" s="754">
        <f t="shared" si="0"/>
        <v>0</v>
      </c>
      <c r="F19" s="754">
        <f t="shared" si="0"/>
        <v>0</v>
      </c>
      <c r="G19" s="754">
        <f t="shared" si="0"/>
        <v>0</v>
      </c>
      <c r="H19" s="755">
        <f t="shared" ref="H19:H82" si="4">SUM(C19:G19)</f>
        <v>1</v>
      </c>
      <c r="I19" s="753">
        <f t="shared" ref="I19:M50" si="5">I$16</f>
        <v>0.2</v>
      </c>
      <c r="J19" s="754">
        <f t="shared" si="1"/>
        <v>0.3</v>
      </c>
      <c r="K19" s="754">
        <f t="shared" si="1"/>
        <v>0.25</v>
      </c>
      <c r="L19" s="754">
        <f t="shared" si="1"/>
        <v>0.05</v>
      </c>
      <c r="M19" s="754">
        <f t="shared" si="1"/>
        <v>0.2</v>
      </c>
      <c r="N19" s="755">
        <f t="shared" ref="N19:N82" si="6">SUM(I19:M19)</f>
        <v>1</v>
      </c>
      <c r="O19" s="756"/>
      <c r="R19" s="750">
        <f t="shared" ref="R19:R82" si="7">C19*C$13+D19*D$13+E19*E$13+F19*F$13+G19*G$13</f>
        <v>0.8</v>
      </c>
      <c r="S19" s="751">
        <f t="shared" ref="S19:S82" si="8">I19*I$13+J19*J$13+K19*K$13+L19*L$13+M19*M$13</f>
        <v>0.71500000000000008</v>
      </c>
    </row>
    <row r="20" spans="2:19">
      <c r="B20" s="752">
        <f t="shared" si="2"/>
        <v>2002</v>
      </c>
      <c r="C20" s="753">
        <f t="shared" si="3"/>
        <v>0</v>
      </c>
      <c r="D20" s="754">
        <f t="shared" si="0"/>
        <v>1</v>
      </c>
      <c r="E20" s="754">
        <f t="shared" si="0"/>
        <v>0</v>
      </c>
      <c r="F20" s="754">
        <f t="shared" si="0"/>
        <v>0</v>
      </c>
      <c r="G20" s="754">
        <f t="shared" si="0"/>
        <v>0</v>
      </c>
      <c r="H20" s="755">
        <f t="shared" si="4"/>
        <v>1</v>
      </c>
      <c r="I20" s="753">
        <f t="shared" si="5"/>
        <v>0.2</v>
      </c>
      <c r="J20" s="754">
        <f t="shared" si="1"/>
        <v>0.3</v>
      </c>
      <c r="K20" s="754">
        <f t="shared" si="1"/>
        <v>0.25</v>
      </c>
      <c r="L20" s="754">
        <f t="shared" si="1"/>
        <v>0.05</v>
      </c>
      <c r="M20" s="754">
        <f t="shared" si="1"/>
        <v>0.2</v>
      </c>
      <c r="N20" s="755">
        <f t="shared" si="6"/>
        <v>1</v>
      </c>
      <c r="O20" s="756"/>
      <c r="R20" s="750">
        <f t="shared" si="7"/>
        <v>0.8</v>
      </c>
      <c r="S20" s="751">
        <f t="shared" si="8"/>
        <v>0.71500000000000008</v>
      </c>
    </row>
    <row r="21" spans="2:19">
      <c r="B21" s="752">
        <f t="shared" si="2"/>
        <v>2003</v>
      </c>
      <c r="C21" s="753">
        <f t="shared" si="3"/>
        <v>0</v>
      </c>
      <c r="D21" s="754">
        <f t="shared" si="0"/>
        <v>1</v>
      </c>
      <c r="E21" s="754">
        <f t="shared" si="0"/>
        <v>0</v>
      </c>
      <c r="F21" s="754">
        <f t="shared" si="0"/>
        <v>0</v>
      </c>
      <c r="G21" s="754">
        <f t="shared" si="0"/>
        <v>0</v>
      </c>
      <c r="H21" s="755">
        <f t="shared" si="4"/>
        <v>1</v>
      </c>
      <c r="I21" s="753">
        <f t="shared" si="5"/>
        <v>0.2</v>
      </c>
      <c r="J21" s="754">
        <f t="shared" si="1"/>
        <v>0.3</v>
      </c>
      <c r="K21" s="754">
        <f t="shared" si="1"/>
        <v>0.25</v>
      </c>
      <c r="L21" s="754">
        <f t="shared" si="1"/>
        <v>0.05</v>
      </c>
      <c r="M21" s="754">
        <f t="shared" si="1"/>
        <v>0.2</v>
      </c>
      <c r="N21" s="755">
        <f t="shared" si="6"/>
        <v>1</v>
      </c>
      <c r="O21" s="756"/>
      <c r="R21" s="750">
        <f t="shared" si="7"/>
        <v>0.8</v>
      </c>
      <c r="S21" s="751">
        <f t="shared" si="8"/>
        <v>0.71500000000000008</v>
      </c>
    </row>
    <row r="22" spans="2:19">
      <c r="B22" s="752">
        <f t="shared" si="2"/>
        <v>2004</v>
      </c>
      <c r="C22" s="753">
        <f t="shared" si="3"/>
        <v>0</v>
      </c>
      <c r="D22" s="754">
        <f t="shared" si="0"/>
        <v>1</v>
      </c>
      <c r="E22" s="754">
        <f t="shared" si="0"/>
        <v>0</v>
      </c>
      <c r="F22" s="754">
        <f t="shared" si="0"/>
        <v>0</v>
      </c>
      <c r="G22" s="754">
        <f t="shared" si="0"/>
        <v>0</v>
      </c>
      <c r="H22" s="755">
        <f t="shared" si="4"/>
        <v>1</v>
      </c>
      <c r="I22" s="753">
        <f t="shared" si="5"/>
        <v>0.2</v>
      </c>
      <c r="J22" s="754">
        <f t="shared" si="1"/>
        <v>0.3</v>
      </c>
      <c r="K22" s="754">
        <f t="shared" si="1"/>
        <v>0.25</v>
      </c>
      <c r="L22" s="754">
        <f t="shared" si="1"/>
        <v>0.05</v>
      </c>
      <c r="M22" s="754">
        <f t="shared" si="1"/>
        <v>0.2</v>
      </c>
      <c r="N22" s="755">
        <f t="shared" si="6"/>
        <v>1</v>
      </c>
      <c r="O22" s="756"/>
      <c r="R22" s="750">
        <f t="shared" si="7"/>
        <v>0.8</v>
      </c>
      <c r="S22" s="751">
        <f t="shared" si="8"/>
        <v>0.71500000000000008</v>
      </c>
    </row>
    <row r="23" spans="2:19">
      <c r="B23" s="752">
        <f t="shared" si="2"/>
        <v>2005</v>
      </c>
      <c r="C23" s="753">
        <f t="shared" si="3"/>
        <v>0</v>
      </c>
      <c r="D23" s="754">
        <f t="shared" si="0"/>
        <v>1</v>
      </c>
      <c r="E23" s="754">
        <f t="shared" si="0"/>
        <v>0</v>
      </c>
      <c r="F23" s="754">
        <f t="shared" si="0"/>
        <v>0</v>
      </c>
      <c r="G23" s="754">
        <f t="shared" si="0"/>
        <v>0</v>
      </c>
      <c r="H23" s="755">
        <f t="shared" si="4"/>
        <v>1</v>
      </c>
      <c r="I23" s="753">
        <f t="shared" si="5"/>
        <v>0.2</v>
      </c>
      <c r="J23" s="754">
        <f t="shared" si="1"/>
        <v>0.3</v>
      </c>
      <c r="K23" s="754">
        <f t="shared" si="1"/>
        <v>0.25</v>
      </c>
      <c r="L23" s="754">
        <f t="shared" si="1"/>
        <v>0.05</v>
      </c>
      <c r="M23" s="754">
        <f t="shared" si="1"/>
        <v>0.2</v>
      </c>
      <c r="N23" s="755">
        <f t="shared" si="6"/>
        <v>1</v>
      </c>
      <c r="O23" s="756"/>
      <c r="R23" s="750">
        <f t="shared" si="7"/>
        <v>0.8</v>
      </c>
      <c r="S23" s="751">
        <f t="shared" si="8"/>
        <v>0.71500000000000008</v>
      </c>
    </row>
    <row r="24" spans="2:19">
      <c r="B24" s="752">
        <f t="shared" si="2"/>
        <v>2006</v>
      </c>
      <c r="C24" s="753">
        <f t="shared" si="3"/>
        <v>0</v>
      </c>
      <c r="D24" s="754">
        <f t="shared" si="0"/>
        <v>1</v>
      </c>
      <c r="E24" s="754">
        <f t="shared" si="0"/>
        <v>0</v>
      </c>
      <c r="F24" s="754">
        <f t="shared" si="0"/>
        <v>0</v>
      </c>
      <c r="G24" s="754">
        <f t="shared" si="0"/>
        <v>0</v>
      </c>
      <c r="H24" s="755">
        <f t="shared" si="4"/>
        <v>1</v>
      </c>
      <c r="I24" s="753">
        <f t="shared" si="5"/>
        <v>0.2</v>
      </c>
      <c r="J24" s="754">
        <f t="shared" si="1"/>
        <v>0.3</v>
      </c>
      <c r="K24" s="754">
        <f t="shared" si="1"/>
        <v>0.25</v>
      </c>
      <c r="L24" s="754">
        <f t="shared" si="1"/>
        <v>0.05</v>
      </c>
      <c r="M24" s="754">
        <f t="shared" si="1"/>
        <v>0.2</v>
      </c>
      <c r="N24" s="755">
        <f t="shared" si="6"/>
        <v>1</v>
      </c>
      <c r="O24" s="756"/>
      <c r="R24" s="750">
        <f t="shared" si="7"/>
        <v>0.8</v>
      </c>
      <c r="S24" s="751">
        <f t="shared" si="8"/>
        <v>0.71500000000000008</v>
      </c>
    </row>
    <row r="25" spans="2:19">
      <c r="B25" s="752">
        <f t="shared" si="2"/>
        <v>2007</v>
      </c>
      <c r="C25" s="753">
        <f t="shared" si="3"/>
        <v>0</v>
      </c>
      <c r="D25" s="754">
        <f t="shared" si="0"/>
        <v>1</v>
      </c>
      <c r="E25" s="754">
        <f t="shared" si="0"/>
        <v>0</v>
      </c>
      <c r="F25" s="754">
        <f t="shared" si="0"/>
        <v>0</v>
      </c>
      <c r="G25" s="754">
        <f t="shared" si="0"/>
        <v>0</v>
      </c>
      <c r="H25" s="755">
        <f t="shared" si="4"/>
        <v>1</v>
      </c>
      <c r="I25" s="753">
        <f t="shared" si="5"/>
        <v>0.2</v>
      </c>
      <c r="J25" s="754">
        <f t="shared" si="1"/>
        <v>0.3</v>
      </c>
      <c r="K25" s="754">
        <f t="shared" si="1"/>
        <v>0.25</v>
      </c>
      <c r="L25" s="754">
        <f t="shared" si="1"/>
        <v>0.05</v>
      </c>
      <c r="M25" s="754">
        <f t="shared" si="1"/>
        <v>0.2</v>
      </c>
      <c r="N25" s="755">
        <f t="shared" si="6"/>
        <v>1</v>
      </c>
      <c r="O25" s="756"/>
      <c r="R25" s="750">
        <f t="shared" si="7"/>
        <v>0.8</v>
      </c>
      <c r="S25" s="751">
        <f t="shared" si="8"/>
        <v>0.71500000000000008</v>
      </c>
    </row>
    <row r="26" spans="2:19">
      <c r="B26" s="752">
        <f t="shared" si="2"/>
        <v>2008</v>
      </c>
      <c r="C26" s="753">
        <f t="shared" si="3"/>
        <v>0</v>
      </c>
      <c r="D26" s="754">
        <f t="shared" si="0"/>
        <v>1</v>
      </c>
      <c r="E26" s="754">
        <f t="shared" si="0"/>
        <v>0</v>
      </c>
      <c r="F26" s="754">
        <f t="shared" si="0"/>
        <v>0</v>
      </c>
      <c r="G26" s="754">
        <f t="shared" si="0"/>
        <v>0</v>
      </c>
      <c r="H26" s="755">
        <f t="shared" si="4"/>
        <v>1</v>
      </c>
      <c r="I26" s="753">
        <f t="shared" si="5"/>
        <v>0.2</v>
      </c>
      <c r="J26" s="754">
        <f t="shared" si="1"/>
        <v>0.3</v>
      </c>
      <c r="K26" s="754">
        <f t="shared" si="1"/>
        <v>0.25</v>
      </c>
      <c r="L26" s="754">
        <f t="shared" si="1"/>
        <v>0.05</v>
      </c>
      <c r="M26" s="754">
        <f t="shared" si="1"/>
        <v>0.2</v>
      </c>
      <c r="N26" s="755">
        <f t="shared" si="6"/>
        <v>1</v>
      </c>
      <c r="O26" s="756"/>
      <c r="R26" s="750">
        <f t="shared" si="7"/>
        <v>0.8</v>
      </c>
      <c r="S26" s="751">
        <f t="shared" si="8"/>
        <v>0.71500000000000008</v>
      </c>
    </row>
    <row r="27" spans="2:19">
      <c r="B27" s="752">
        <f t="shared" si="2"/>
        <v>2009</v>
      </c>
      <c r="C27" s="753">
        <f t="shared" si="3"/>
        <v>0</v>
      </c>
      <c r="D27" s="754">
        <f t="shared" si="0"/>
        <v>1</v>
      </c>
      <c r="E27" s="754">
        <f t="shared" si="0"/>
        <v>0</v>
      </c>
      <c r="F27" s="754">
        <f t="shared" si="0"/>
        <v>0</v>
      </c>
      <c r="G27" s="754">
        <f t="shared" si="0"/>
        <v>0</v>
      </c>
      <c r="H27" s="755">
        <f t="shared" si="4"/>
        <v>1</v>
      </c>
      <c r="I27" s="753">
        <f t="shared" si="5"/>
        <v>0.2</v>
      </c>
      <c r="J27" s="754">
        <f t="shared" si="1"/>
        <v>0.3</v>
      </c>
      <c r="K27" s="754">
        <f t="shared" si="1"/>
        <v>0.25</v>
      </c>
      <c r="L27" s="754">
        <f t="shared" si="1"/>
        <v>0.05</v>
      </c>
      <c r="M27" s="754">
        <f t="shared" si="1"/>
        <v>0.2</v>
      </c>
      <c r="N27" s="755">
        <f t="shared" si="6"/>
        <v>1</v>
      </c>
      <c r="O27" s="756"/>
      <c r="R27" s="750">
        <f t="shared" si="7"/>
        <v>0.8</v>
      </c>
      <c r="S27" s="751">
        <f t="shared" si="8"/>
        <v>0.71500000000000008</v>
      </c>
    </row>
    <row r="28" spans="2:19">
      <c r="B28" s="752">
        <f t="shared" si="2"/>
        <v>2010</v>
      </c>
      <c r="C28" s="753">
        <f t="shared" si="3"/>
        <v>0</v>
      </c>
      <c r="D28" s="754">
        <f t="shared" si="0"/>
        <v>1</v>
      </c>
      <c r="E28" s="754">
        <f t="shared" si="0"/>
        <v>0</v>
      </c>
      <c r="F28" s="754">
        <f t="shared" si="0"/>
        <v>0</v>
      </c>
      <c r="G28" s="754">
        <f t="shared" si="0"/>
        <v>0</v>
      </c>
      <c r="H28" s="755">
        <f t="shared" si="4"/>
        <v>1</v>
      </c>
      <c r="I28" s="753">
        <f t="shared" si="5"/>
        <v>0.2</v>
      </c>
      <c r="J28" s="754">
        <f t="shared" si="1"/>
        <v>0.3</v>
      </c>
      <c r="K28" s="754">
        <f t="shared" si="1"/>
        <v>0.25</v>
      </c>
      <c r="L28" s="754">
        <f t="shared" si="1"/>
        <v>0.05</v>
      </c>
      <c r="M28" s="754">
        <f t="shared" si="1"/>
        <v>0.2</v>
      </c>
      <c r="N28" s="755">
        <f t="shared" si="6"/>
        <v>1</v>
      </c>
      <c r="O28" s="756"/>
      <c r="R28" s="750">
        <f t="shared" si="7"/>
        <v>0.8</v>
      </c>
      <c r="S28" s="751">
        <f t="shared" si="8"/>
        <v>0.71500000000000008</v>
      </c>
    </row>
    <row r="29" spans="2:19">
      <c r="B29" s="752">
        <f t="shared" si="2"/>
        <v>2011</v>
      </c>
      <c r="C29" s="753">
        <f t="shared" si="3"/>
        <v>0</v>
      </c>
      <c r="D29" s="754">
        <f t="shared" si="0"/>
        <v>1</v>
      </c>
      <c r="E29" s="754">
        <f t="shared" si="0"/>
        <v>0</v>
      </c>
      <c r="F29" s="754">
        <f t="shared" si="0"/>
        <v>0</v>
      </c>
      <c r="G29" s="754">
        <f t="shared" si="0"/>
        <v>0</v>
      </c>
      <c r="H29" s="755">
        <f t="shared" si="4"/>
        <v>1</v>
      </c>
      <c r="I29" s="753">
        <f t="shared" si="5"/>
        <v>0.2</v>
      </c>
      <c r="J29" s="754">
        <f t="shared" si="1"/>
        <v>0.3</v>
      </c>
      <c r="K29" s="754">
        <f t="shared" si="1"/>
        <v>0.25</v>
      </c>
      <c r="L29" s="754">
        <f t="shared" si="1"/>
        <v>0.05</v>
      </c>
      <c r="M29" s="754">
        <f t="shared" si="1"/>
        <v>0.2</v>
      </c>
      <c r="N29" s="755">
        <f t="shared" si="6"/>
        <v>1</v>
      </c>
      <c r="O29" s="756"/>
      <c r="R29" s="750">
        <f t="shared" si="7"/>
        <v>0.8</v>
      </c>
      <c r="S29" s="751">
        <f t="shared" si="8"/>
        <v>0.71500000000000008</v>
      </c>
    </row>
    <row r="30" spans="2:19">
      <c r="B30" s="752">
        <f t="shared" si="2"/>
        <v>2012</v>
      </c>
      <c r="C30" s="753">
        <f t="shared" si="3"/>
        <v>0</v>
      </c>
      <c r="D30" s="754">
        <f t="shared" si="0"/>
        <v>1</v>
      </c>
      <c r="E30" s="754">
        <f t="shared" si="0"/>
        <v>0</v>
      </c>
      <c r="F30" s="754">
        <f t="shared" si="0"/>
        <v>0</v>
      </c>
      <c r="G30" s="754">
        <f t="shared" si="0"/>
        <v>0</v>
      </c>
      <c r="H30" s="755">
        <f t="shared" si="4"/>
        <v>1</v>
      </c>
      <c r="I30" s="753">
        <f t="shared" si="5"/>
        <v>0.2</v>
      </c>
      <c r="J30" s="754">
        <f t="shared" si="1"/>
        <v>0.3</v>
      </c>
      <c r="K30" s="754">
        <f t="shared" si="1"/>
        <v>0.25</v>
      </c>
      <c r="L30" s="754">
        <f t="shared" si="1"/>
        <v>0.05</v>
      </c>
      <c r="M30" s="754">
        <f t="shared" si="1"/>
        <v>0.2</v>
      </c>
      <c r="N30" s="755">
        <f t="shared" si="6"/>
        <v>1</v>
      </c>
      <c r="O30" s="756"/>
      <c r="R30" s="750">
        <f t="shared" si="7"/>
        <v>0.8</v>
      </c>
      <c r="S30" s="751">
        <f t="shared" si="8"/>
        <v>0.71500000000000008</v>
      </c>
    </row>
    <row r="31" spans="2:19">
      <c r="B31" s="752">
        <f t="shared" si="2"/>
        <v>2013</v>
      </c>
      <c r="C31" s="753">
        <f t="shared" si="3"/>
        <v>0</v>
      </c>
      <c r="D31" s="754">
        <f t="shared" si="0"/>
        <v>1</v>
      </c>
      <c r="E31" s="754">
        <f t="shared" si="0"/>
        <v>0</v>
      </c>
      <c r="F31" s="754">
        <f t="shared" si="0"/>
        <v>0</v>
      </c>
      <c r="G31" s="754">
        <f t="shared" si="0"/>
        <v>0</v>
      </c>
      <c r="H31" s="755">
        <f t="shared" si="4"/>
        <v>1</v>
      </c>
      <c r="I31" s="753">
        <f t="shared" si="5"/>
        <v>0.2</v>
      </c>
      <c r="J31" s="754">
        <f t="shared" si="1"/>
        <v>0.3</v>
      </c>
      <c r="K31" s="754">
        <f t="shared" si="1"/>
        <v>0.25</v>
      </c>
      <c r="L31" s="754">
        <f t="shared" si="1"/>
        <v>0.05</v>
      </c>
      <c r="M31" s="754">
        <f t="shared" si="1"/>
        <v>0.2</v>
      </c>
      <c r="N31" s="755">
        <f t="shared" si="6"/>
        <v>1</v>
      </c>
      <c r="O31" s="756"/>
      <c r="R31" s="750">
        <f t="shared" si="7"/>
        <v>0.8</v>
      </c>
      <c r="S31" s="751">
        <f t="shared" si="8"/>
        <v>0.71500000000000008</v>
      </c>
    </row>
    <row r="32" spans="2:19">
      <c r="B32" s="752">
        <f t="shared" si="2"/>
        <v>2014</v>
      </c>
      <c r="C32" s="753">
        <f t="shared" si="3"/>
        <v>0</v>
      </c>
      <c r="D32" s="754">
        <f t="shared" si="0"/>
        <v>1</v>
      </c>
      <c r="E32" s="754">
        <f t="shared" si="0"/>
        <v>0</v>
      </c>
      <c r="F32" s="754">
        <f t="shared" si="0"/>
        <v>0</v>
      </c>
      <c r="G32" s="754">
        <f t="shared" si="0"/>
        <v>0</v>
      </c>
      <c r="H32" s="755">
        <f t="shared" si="4"/>
        <v>1</v>
      </c>
      <c r="I32" s="753">
        <f t="shared" si="5"/>
        <v>0.2</v>
      </c>
      <c r="J32" s="754">
        <f t="shared" si="1"/>
        <v>0.3</v>
      </c>
      <c r="K32" s="754">
        <f t="shared" si="1"/>
        <v>0.25</v>
      </c>
      <c r="L32" s="754">
        <f t="shared" si="1"/>
        <v>0.05</v>
      </c>
      <c r="M32" s="754">
        <f t="shared" si="1"/>
        <v>0.2</v>
      </c>
      <c r="N32" s="755">
        <f t="shared" si="6"/>
        <v>1</v>
      </c>
      <c r="O32" s="756"/>
      <c r="R32" s="750">
        <f t="shared" si="7"/>
        <v>0.8</v>
      </c>
      <c r="S32" s="751">
        <f t="shared" si="8"/>
        <v>0.71500000000000008</v>
      </c>
    </row>
    <row r="33" spans="2:19">
      <c r="B33" s="752">
        <f t="shared" si="2"/>
        <v>2015</v>
      </c>
      <c r="C33" s="753">
        <f t="shared" si="3"/>
        <v>0</v>
      </c>
      <c r="D33" s="754">
        <f t="shared" si="0"/>
        <v>1</v>
      </c>
      <c r="E33" s="754">
        <f t="shared" si="0"/>
        <v>0</v>
      </c>
      <c r="F33" s="754">
        <f t="shared" si="0"/>
        <v>0</v>
      </c>
      <c r="G33" s="754">
        <f t="shared" si="0"/>
        <v>0</v>
      </c>
      <c r="H33" s="755">
        <f t="shared" si="4"/>
        <v>1</v>
      </c>
      <c r="I33" s="753">
        <f t="shared" si="5"/>
        <v>0.2</v>
      </c>
      <c r="J33" s="754">
        <f t="shared" si="1"/>
        <v>0.3</v>
      </c>
      <c r="K33" s="754">
        <f t="shared" si="1"/>
        <v>0.25</v>
      </c>
      <c r="L33" s="754">
        <f t="shared" si="1"/>
        <v>0.05</v>
      </c>
      <c r="M33" s="754">
        <f t="shared" si="1"/>
        <v>0.2</v>
      </c>
      <c r="N33" s="755">
        <f t="shared" si="6"/>
        <v>1</v>
      </c>
      <c r="O33" s="756"/>
      <c r="R33" s="750">
        <f t="shared" si="7"/>
        <v>0.8</v>
      </c>
      <c r="S33" s="751">
        <f t="shared" si="8"/>
        <v>0.71500000000000008</v>
      </c>
    </row>
    <row r="34" spans="2:19">
      <c r="B34" s="752">
        <f t="shared" si="2"/>
        <v>2016</v>
      </c>
      <c r="C34" s="753">
        <f t="shared" si="3"/>
        <v>0</v>
      </c>
      <c r="D34" s="754">
        <f t="shared" si="3"/>
        <v>1</v>
      </c>
      <c r="E34" s="754">
        <f t="shared" si="3"/>
        <v>0</v>
      </c>
      <c r="F34" s="754">
        <f t="shared" si="3"/>
        <v>0</v>
      </c>
      <c r="G34" s="754">
        <f t="shared" si="3"/>
        <v>0</v>
      </c>
      <c r="H34" s="755">
        <f t="shared" si="4"/>
        <v>1</v>
      </c>
      <c r="I34" s="753">
        <f t="shared" si="5"/>
        <v>0.2</v>
      </c>
      <c r="J34" s="754">
        <f t="shared" si="5"/>
        <v>0.3</v>
      </c>
      <c r="K34" s="754">
        <f t="shared" si="5"/>
        <v>0.25</v>
      </c>
      <c r="L34" s="754">
        <f t="shared" si="5"/>
        <v>0.05</v>
      </c>
      <c r="M34" s="754">
        <f t="shared" si="5"/>
        <v>0.2</v>
      </c>
      <c r="N34" s="755">
        <f t="shared" si="6"/>
        <v>1</v>
      </c>
      <c r="O34" s="756"/>
      <c r="R34" s="750">
        <f t="shared" si="7"/>
        <v>0.8</v>
      </c>
      <c r="S34" s="751">
        <f t="shared" si="8"/>
        <v>0.71500000000000008</v>
      </c>
    </row>
    <row r="35" spans="2:19">
      <c r="B35" s="752">
        <f t="shared" si="2"/>
        <v>2017</v>
      </c>
      <c r="C35" s="753">
        <f t="shared" si="3"/>
        <v>0</v>
      </c>
      <c r="D35" s="754">
        <f t="shared" si="3"/>
        <v>1</v>
      </c>
      <c r="E35" s="754">
        <f t="shared" si="3"/>
        <v>0</v>
      </c>
      <c r="F35" s="754">
        <f t="shared" si="3"/>
        <v>0</v>
      </c>
      <c r="G35" s="754">
        <f t="shared" si="3"/>
        <v>0</v>
      </c>
      <c r="H35" s="755">
        <f t="shared" si="4"/>
        <v>1</v>
      </c>
      <c r="I35" s="753">
        <f t="shared" si="5"/>
        <v>0.2</v>
      </c>
      <c r="J35" s="754">
        <f t="shared" si="5"/>
        <v>0.3</v>
      </c>
      <c r="K35" s="754">
        <f t="shared" si="5"/>
        <v>0.25</v>
      </c>
      <c r="L35" s="754">
        <f t="shared" si="5"/>
        <v>0.05</v>
      </c>
      <c r="M35" s="754">
        <f t="shared" si="5"/>
        <v>0.2</v>
      </c>
      <c r="N35" s="755">
        <f t="shared" si="6"/>
        <v>1</v>
      </c>
      <c r="O35" s="756"/>
      <c r="R35" s="750">
        <f t="shared" si="7"/>
        <v>0.8</v>
      </c>
      <c r="S35" s="751">
        <f t="shared" si="8"/>
        <v>0.71500000000000008</v>
      </c>
    </row>
    <row r="36" spans="2:19">
      <c r="B36" s="752">
        <f t="shared" si="2"/>
        <v>2018</v>
      </c>
      <c r="C36" s="753">
        <f t="shared" si="3"/>
        <v>0</v>
      </c>
      <c r="D36" s="754">
        <f t="shared" si="3"/>
        <v>1</v>
      </c>
      <c r="E36" s="754">
        <f t="shared" si="3"/>
        <v>0</v>
      </c>
      <c r="F36" s="754">
        <f t="shared" si="3"/>
        <v>0</v>
      </c>
      <c r="G36" s="754">
        <f t="shared" si="3"/>
        <v>0</v>
      </c>
      <c r="H36" s="755">
        <f t="shared" si="4"/>
        <v>1</v>
      </c>
      <c r="I36" s="753">
        <f t="shared" si="5"/>
        <v>0.2</v>
      </c>
      <c r="J36" s="754">
        <f t="shared" si="5"/>
        <v>0.3</v>
      </c>
      <c r="K36" s="754">
        <f t="shared" si="5"/>
        <v>0.25</v>
      </c>
      <c r="L36" s="754">
        <f t="shared" si="5"/>
        <v>0.05</v>
      </c>
      <c r="M36" s="754">
        <f t="shared" si="5"/>
        <v>0.2</v>
      </c>
      <c r="N36" s="755">
        <f t="shared" si="6"/>
        <v>1</v>
      </c>
      <c r="O36" s="756"/>
      <c r="R36" s="750">
        <f t="shared" si="7"/>
        <v>0.8</v>
      </c>
      <c r="S36" s="751">
        <f t="shared" si="8"/>
        <v>0.71500000000000008</v>
      </c>
    </row>
    <row r="37" spans="2:19">
      <c r="B37" s="752">
        <f t="shared" si="2"/>
        <v>2019</v>
      </c>
      <c r="C37" s="753">
        <f t="shared" si="3"/>
        <v>0</v>
      </c>
      <c r="D37" s="754">
        <f t="shared" si="3"/>
        <v>1</v>
      </c>
      <c r="E37" s="754">
        <f t="shared" si="3"/>
        <v>0</v>
      </c>
      <c r="F37" s="754">
        <f t="shared" si="3"/>
        <v>0</v>
      </c>
      <c r="G37" s="754">
        <f t="shared" si="3"/>
        <v>0</v>
      </c>
      <c r="H37" s="755">
        <f t="shared" si="4"/>
        <v>1</v>
      </c>
      <c r="I37" s="753">
        <f t="shared" si="5"/>
        <v>0.2</v>
      </c>
      <c r="J37" s="754">
        <f t="shared" si="5"/>
        <v>0.3</v>
      </c>
      <c r="K37" s="754">
        <f t="shared" si="5"/>
        <v>0.25</v>
      </c>
      <c r="L37" s="754">
        <f t="shared" si="5"/>
        <v>0.05</v>
      </c>
      <c r="M37" s="754">
        <f t="shared" si="5"/>
        <v>0.2</v>
      </c>
      <c r="N37" s="755">
        <f t="shared" si="6"/>
        <v>1</v>
      </c>
      <c r="O37" s="756"/>
      <c r="R37" s="750">
        <f t="shared" si="7"/>
        <v>0.8</v>
      </c>
      <c r="S37" s="751">
        <f t="shared" si="8"/>
        <v>0.71500000000000008</v>
      </c>
    </row>
    <row r="38" spans="2:19">
      <c r="B38" s="752">
        <f t="shared" si="2"/>
        <v>2020</v>
      </c>
      <c r="C38" s="753">
        <f t="shared" si="3"/>
        <v>0</v>
      </c>
      <c r="D38" s="754">
        <f t="shared" si="3"/>
        <v>1</v>
      </c>
      <c r="E38" s="754">
        <f t="shared" si="3"/>
        <v>0</v>
      </c>
      <c r="F38" s="754">
        <f t="shared" si="3"/>
        <v>0</v>
      </c>
      <c r="G38" s="754">
        <f t="shared" si="3"/>
        <v>0</v>
      </c>
      <c r="H38" s="755">
        <f t="shared" si="4"/>
        <v>1</v>
      </c>
      <c r="I38" s="753">
        <f t="shared" si="5"/>
        <v>0.2</v>
      </c>
      <c r="J38" s="754">
        <f t="shared" si="5"/>
        <v>0.3</v>
      </c>
      <c r="K38" s="754">
        <f t="shared" si="5"/>
        <v>0.25</v>
      </c>
      <c r="L38" s="754">
        <f t="shared" si="5"/>
        <v>0.05</v>
      </c>
      <c r="M38" s="754">
        <f t="shared" si="5"/>
        <v>0.2</v>
      </c>
      <c r="N38" s="755">
        <f t="shared" si="6"/>
        <v>1</v>
      </c>
      <c r="O38" s="756"/>
      <c r="R38" s="750">
        <f t="shared" si="7"/>
        <v>0.8</v>
      </c>
      <c r="S38" s="751">
        <f t="shared" si="8"/>
        <v>0.71500000000000008</v>
      </c>
    </row>
    <row r="39" spans="2:19">
      <c r="B39" s="752">
        <f t="shared" si="2"/>
        <v>2021</v>
      </c>
      <c r="C39" s="753">
        <f t="shared" si="3"/>
        <v>0</v>
      </c>
      <c r="D39" s="754">
        <f t="shared" si="3"/>
        <v>1</v>
      </c>
      <c r="E39" s="754">
        <f t="shared" si="3"/>
        <v>0</v>
      </c>
      <c r="F39" s="754">
        <f t="shared" si="3"/>
        <v>0</v>
      </c>
      <c r="G39" s="754">
        <f t="shared" si="3"/>
        <v>0</v>
      </c>
      <c r="H39" s="755">
        <f t="shared" si="4"/>
        <v>1</v>
      </c>
      <c r="I39" s="753">
        <f t="shared" si="5"/>
        <v>0.2</v>
      </c>
      <c r="J39" s="754">
        <f t="shared" si="5"/>
        <v>0.3</v>
      </c>
      <c r="K39" s="754">
        <f t="shared" si="5"/>
        <v>0.25</v>
      </c>
      <c r="L39" s="754">
        <f t="shared" si="5"/>
        <v>0.05</v>
      </c>
      <c r="M39" s="754">
        <f t="shared" si="5"/>
        <v>0.2</v>
      </c>
      <c r="N39" s="755">
        <f t="shared" si="6"/>
        <v>1</v>
      </c>
      <c r="O39" s="756"/>
      <c r="R39" s="750">
        <f t="shared" si="7"/>
        <v>0.8</v>
      </c>
      <c r="S39" s="751">
        <f t="shared" si="8"/>
        <v>0.71500000000000008</v>
      </c>
    </row>
    <row r="40" spans="2:19">
      <c r="B40" s="752">
        <f t="shared" si="2"/>
        <v>2022</v>
      </c>
      <c r="C40" s="753">
        <f t="shared" si="3"/>
        <v>0</v>
      </c>
      <c r="D40" s="754">
        <f t="shared" si="3"/>
        <v>1</v>
      </c>
      <c r="E40" s="754">
        <f t="shared" si="3"/>
        <v>0</v>
      </c>
      <c r="F40" s="754">
        <f t="shared" si="3"/>
        <v>0</v>
      </c>
      <c r="G40" s="754">
        <f t="shared" si="3"/>
        <v>0</v>
      </c>
      <c r="H40" s="755">
        <f t="shared" si="4"/>
        <v>1</v>
      </c>
      <c r="I40" s="753">
        <f t="shared" si="5"/>
        <v>0.2</v>
      </c>
      <c r="J40" s="754">
        <f t="shared" si="5"/>
        <v>0.3</v>
      </c>
      <c r="K40" s="754">
        <f t="shared" si="5"/>
        <v>0.25</v>
      </c>
      <c r="L40" s="754">
        <f t="shared" si="5"/>
        <v>0.05</v>
      </c>
      <c r="M40" s="754">
        <f t="shared" si="5"/>
        <v>0.2</v>
      </c>
      <c r="N40" s="755">
        <f t="shared" si="6"/>
        <v>1</v>
      </c>
      <c r="O40" s="756"/>
      <c r="R40" s="750">
        <f t="shared" si="7"/>
        <v>0.8</v>
      </c>
      <c r="S40" s="751">
        <f t="shared" si="8"/>
        <v>0.71500000000000008</v>
      </c>
    </row>
    <row r="41" spans="2:19">
      <c r="B41" s="752">
        <f t="shared" si="2"/>
        <v>2023</v>
      </c>
      <c r="C41" s="753">
        <f t="shared" si="3"/>
        <v>0</v>
      </c>
      <c r="D41" s="754">
        <f t="shared" si="3"/>
        <v>1</v>
      </c>
      <c r="E41" s="754">
        <f t="shared" si="3"/>
        <v>0</v>
      </c>
      <c r="F41" s="754">
        <f t="shared" si="3"/>
        <v>0</v>
      </c>
      <c r="G41" s="754">
        <f t="shared" si="3"/>
        <v>0</v>
      </c>
      <c r="H41" s="755">
        <f t="shared" si="4"/>
        <v>1</v>
      </c>
      <c r="I41" s="753">
        <f t="shared" si="5"/>
        <v>0.2</v>
      </c>
      <c r="J41" s="754">
        <f t="shared" si="5"/>
        <v>0.3</v>
      </c>
      <c r="K41" s="754">
        <f t="shared" si="5"/>
        <v>0.25</v>
      </c>
      <c r="L41" s="754">
        <f t="shared" si="5"/>
        <v>0.05</v>
      </c>
      <c r="M41" s="754">
        <f t="shared" si="5"/>
        <v>0.2</v>
      </c>
      <c r="N41" s="755">
        <f t="shared" si="6"/>
        <v>1</v>
      </c>
      <c r="O41" s="756"/>
      <c r="R41" s="750">
        <f t="shared" si="7"/>
        <v>0.8</v>
      </c>
      <c r="S41" s="751">
        <f t="shared" si="8"/>
        <v>0.71500000000000008</v>
      </c>
    </row>
    <row r="42" spans="2:19">
      <c r="B42" s="752">
        <f t="shared" si="2"/>
        <v>2024</v>
      </c>
      <c r="C42" s="753">
        <f t="shared" si="3"/>
        <v>0</v>
      </c>
      <c r="D42" s="754">
        <f t="shared" si="3"/>
        <v>1</v>
      </c>
      <c r="E42" s="754">
        <f t="shared" si="3"/>
        <v>0</v>
      </c>
      <c r="F42" s="754">
        <f t="shared" si="3"/>
        <v>0</v>
      </c>
      <c r="G42" s="754">
        <f t="shared" si="3"/>
        <v>0</v>
      </c>
      <c r="H42" s="755">
        <f t="shared" si="4"/>
        <v>1</v>
      </c>
      <c r="I42" s="753">
        <f t="shared" si="5"/>
        <v>0.2</v>
      </c>
      <c r="J42" s="754">
        <f t="shared" si="5"/>
        <v>0.3</v>
      </c>
      <c r="K42" s="754">
        <f t="shared" si="5"/>
        <v>0.25</v>
      </c>
      <c r="L42" s="754">
        <f t="shared" si="5"/>
        <v>0.05</v>
      </c>
      <c r="M42" s="754">
        <f t="shared" si="5"/>
        <v>0.2</v>
      </c>
      <c r="N42" s="755">
        <f t="shared" si="6"/>
        <v>1</v>
      </c>
      <c r="O42" s="756"/>
      <c r="R42" s="750">
        <f t="shared" si="7"/>
        <v>0.8</v>
      </c>
      <c r="S42" s="751">
        <f t="shared" si="8"/>
        <v>0.71500000000000008</v>
      </c>
    </row>
    <row r="43" spans="2:19">
      <c r="B43" s="752">
        <f t="shared" si="2"/>
        <v>2025</v>
      </c>
      <c r="C43" s="753">
        <f t="shared" si="3"/>
        <v>0</v>
      </c>
      <c r="D43" s="754">
        <f t="shared" si="3"/>
        <v>1</v>
      </c>
      <c r="E43" s="754">
        <f t="shared" si="3"/>
        <v>0</v>
      </c>
      <c r="F43" s="754">
        <f t="shared" si="3"/>
        <v>0</v>
      </c>
      <c r="G43" s="754">
        <f t="shared" si="3"/>
        <v>0</v>
      </c>
      <c r="H43" s="755">
        <f t="shared" si="4"/>
        <v>1</v>
      </c>
      <c r="I43" s="753">
        <f t="shared" si="5"/>
        <v>0.2</v>
      </c>
      <c r="J43" s="754">
        <f t="shared" si="5"/>
        <v>0.3</v>
      </c>
      <c r="K43" s="754">
        <f t="shared" si="5"/>
        <v>0.25</v>
      </c>
      <c r="L43" s="754">
        <f t="shared" si="5"/>
        <v>0.05</v>
      </c>
      <c r="M43" s="754">
        <f t="shared" si="5"/>
        <v>0.2</v>
      </c>
      <c r="N43" s="755">
        <f t="shared" si="6"/>
        <v>1</v>
      </c>
      <c r="O43" s="756"/>
      <c r="R43" s="750">
        <f t="shared" si="7"/>
        <v>0.8</v>
      </c>
      <c r="S43" s="751">
        <f t="shared" si="8"/>
        <v>0.71500000000000008</v>
      </c>
    </row>
    <row r="44" spans="2:19">
      <c r="B44" s="752">
        <f t="shared" si="2"/>
        <v>2026</v>
      </c>
      <c r="C44" s="753">
        <f t="shared" si="3"/>
        <v>0</v>
      </c>
      <c r="D44" s="754">
        <f t="shared" si="3"/>
        <v>1</v>
      </c>
      <c r="E44" s="754">
        <f t="shared" si="3"/>
        <v>0</v>
      </c>
      <c r="F44" s="754">
        <f t="shared" si="3"/>
        <v>0</v>
      </c>
      <c r="G44" s="754">
        <f t="shared" si="3"/>
        <v>0</v>
      </c>
      <c r="H44" s="755">
        <f t="shared" si="4"/>
        <v>1</v>
      </c>
      <c r="I44" s="753">
        <f t="shared" si="5"/>
        <v>0.2</v>
      </c>
      <c r="J44" s="754">
        <f t="shared" si="5"/>
        <v>0.3</v>
      </c>
      <c r="K44" s="754">
        <f t="shared" si="5"/>
        <v>0.25</v>
      </c>
      <c r="L44" s="754">
        <f t="shared" si="5"/>
        <v>0.05</v>
      </c>
      <c r="M44" s="754">
        <f t="shared" si="5"/>
        <v>0.2</v>
      </c>
      <c r="N44" s="755">
        <f t="shared" si="6"/>
        <v>1</v>
      </c>
      <c r="O44" s="756"/>
      <c r="R44" s="750">
        <f t="shared" si="7"/>
        <v>0.8</v>
      </c>
      <c r="S44" s="751">
        <f t="shared" si="8"/>
        <v>0.71500000000000008</v>
      </c>
    </row>
    <row r="45" spans="2:19">
      <c r="B45" s="752">
        <f t="shared" si="2"/>
        <v>2027</v>
      </c>
      <c r="C45" s="753">
        <f t="shared" si="3"/>
        <v>0</v>
      </c>
      <c r="D45" s="754">
        <f t="shared" si="3"/>
        <v>1</v>
      </c>
      <c r="E45" s="754">
        <f t="shared" si="3"/>
        <v>0</v>
      </c>
      <c r="F45" s="754">
        <f t="shared" si="3"/>
        <v>0</v>
      </c>
      <c r="G45" s="754">
        <f t="shared" si="3"/>
        <v>0</v>
      </c>
      <c r="H45" s="755">
        <f t="shared" si="4"/>
        <v>1</v>
      </c>
      <c r="I45" s="753">
        <f t="shared" si="5"/>
        <v>0.2</v>
      </c>
      <c r="J45" s="754">
        <f t="shared" si="5"/>
        <v>0.3</v>
      </c>
      <c r="K45" s="754">
        <f t="shared" si="5"/>
        <v>0.25</v>
      </c>
      <c r="L45" s="754">
        <f t="shared" si="5"/>
        <v>0.05</v>
      </c>
      <c r="M45" s="754">
        <f t="shared" si="5"/>
        <v>0.2</v>
      </c>
      <c r="N45" s="755">
        <f t="shared" si="6"/>
        <v>1</v>
      </c>
      <c r="O45" s="756"/>
      <c r="R45" s="750">
        <f t="shared" si="7"/>
        <v>0.8</v>
      </c>
      <c r="S45" s="751">
        <f t="shared" si="8"/>
        <v>0.71500000000000008</v>
      </c>
    </row>
    <row r="46" spans="2:19">
      <c r="B46" s="752">
        <f t="shared" si="2"/>
        <v>2028</v>
      </c>
      <c r="C46" s="753">
        <f t="shared" si="3"/>
        <v>0</v>
      </c>
      <c r="D46" s="754">
        <f t="shared" si="3"/>
        <v>1</v>
      </c>
      <c r="E46" s="754">
        <f t="shared" si="3"/>
        <v>0</v>
      </c>
      <c r="F46" s="754">
        <f t="shared" si="3"/>
        <v>0</v>
      </c>
      <c r="G46" s="754">
        <f t="shared" si="3"/>
        <v>0</v>
      </c>
      <c r="H46" s="755">
        <f t="shared" si="4"/>
        <v>1</v>
      </c>
      <c r="I46" s="753">
        <f t="shared" si="5"/>
        <v>0.2</v>
      </c>
      <c r="J46" s="754">
        <f t="shared" si="5"/>
        <v>0.3</v>
      </c>
      <c r="K46" s="754">
        <f t="shared" si="5"/>
        <v>0.25</v>
      </c>
      <c r="L46" s="754">
        <f t="shared" si="5"/>
        <v>0.05</v>
      </c>
      <c r="M46" s="754">
        <f t="shared" si="5"/>
        <v>0.2</v>
      </c>
      <c r="N46" s="755">
        <f t="shared" si="6"/>
        <v>1</v>
      </c>
      <c r="O46" s="756"/>
      <c r="R46" s="750">
        <f t="shared" si="7"/>
        <v>0.8</v>
      </c>
      <c r="S46" s="751">
        <f t="shared" si="8"/>
        <v>0.71500000000000008</v>
      </c>
    </row>
    <row r="47" spans="2:19">
      <c r="B47" s="752">
        <f t="shared" si="2"/>
        <v>2029</v>
      </c>
      <c r="C47" s="753">
        <f t="shared" si="3"/>
        <v>0</v>
      </c>
      <c r="D47" s="754">
        <f t="shared" si="3"/>
        <v>1</v>
      </c>
      <c r="E47" s="754">
        <f t="shared" si="3"/>
        <v>0</v>
      </c>
      <c r="F47" s="754">
        <f t="shared" si="3"/>
        <v>0</v>
      </c>
      <c r="G47" s="754">
        <f t="shared" si="3"/>
        <v>0</v>
      </c>
      <c r="H47" s="755">
        <f t="shared" si="4"/>
        <v>1</v>
      </c>
      <c r="I47" s="753">
        <f t="shared" si="5"/>
        <v>0.2</v>
      </c>
      <c r="J47" s="754">
        <f t="shared" si="5"/>
        <v>0.3</v>
      </c>
      <c r="K47" s="754">
        <f t="shared" si="5"/>
        <v>0.25</v>
      </c>
      <c r="L47" s="754">
        <f t="shared" si="5"/>
        <v>0.05</v>
      </c>
      <c r="M47" s="754">
        <f t="shared" si="5"/>
        <v>0.2</v>
      </c>
      <c r="N47" s="755">
        <f t="shared" si="6"/>
        <v>1</v>
      </c>
      <c r="O47" s="756"/>
      <c r="R47" s="750">
        <f t="shared" si="7"/>
        <v>0.8</v>
      </c>
      <c r="S47" s="751">
        <f t="shared" si="8"/>
        <v>0.71500000000000008</v>
      </c>
    </row>
    <row r="48" spans="2:19">
      <c r="B48" s="752">
        <f t="shared" si="2"/>
        <v>2030</v>
      </c>
      <c r="C48" s="753">
        <f t="shared" si="3"/>
        <v>0</v>
      </c>
      <c r="D48" s="754">
        <f t="shared" si="3"/>
        <v>1</v>
      </c>
      <c r="E48" s="754">
        <f t="shared" si="3"/>
        <v>0</v>
      </c>
      <c r="F48" s="754">
        <f t="shared" si="3"/>
        <v>0</v>
      </c>
      <c r="G48" s="754">
        <f t="shared" si="3"/>
        <v>0</v>
      </c>
      <c r="H48" s="755">
        <f t="shared" si="4"/>
        <v>1</v>
      </c>
      <c r="I48" s="753">
        <f t="shared" si="5"/>
        <v>0.2</v>
      </c>
      <c r="J48" s="754">
        <f t="shared" si="5"/>
        <v>0.3</v>
      </c>
      <c r="K48" s="754">
        <f t="shared" si="5"/>
        <v>0.25</v>
      </c>
      <c r="L48" s="754">
        <f t="shared" si="5"/>
        <v>0.05</v>
      </c>
      <c r="M48" s="754">
        <f t="shared" si="5"/>
        <v>0.2</v>
      </c>
      <c r="N48" s="755">
        <f t="shared" si="6"/>
        <v>1</v>
      </c>
      <c r="O48" s="756"/>
      <c r="R48" s="750">
        <f t="shared" si="7"/>
        <v>0.8</v>
      </c>
      <c r="S48" s="751">
        <f t="shared" si="8"/>
        <v>0.71500000000000008</v>
      </c>
    </row>
    <row r="49" spans="2:19">
      <c r="B49" s="752">
        <f t="shared" si="2"/>
        <v>2031</v>
      </c>
      <c r="C49" s="753">
        <f t="shared" si="3"/>
        <v>0</v>
      </c>
      <c r="D49" s="754">
        <f t="shared" si="3"/>
        <v>1</v>
      </c>
      <c r="E49" s="754">
        <f t="shared" si="3"/>
        <v>0</v>
      </c>
      <c r="F49" s="754">
        <f t="shared" si="3"/>
        <v>0</v>
      </c>
      <c r="G49" s="754">
        <f t="shared" si="3"/>
        <v>0</v>
      </c>
      <c r="H49" s="755">
        <f t="shared" si="4"/>
        <v>1</v>
      </c>
      <c r="I49" s="753">
        <f t="shared" si="5"/>
        <v>0.2</v>
      </c>
      <c r="J49" s="754">
        <f t="shared" si="5"/>
        <v>0.3</v>
      </c>
      <c r="K49" s="754">
        <f t="shared" si="5"/>
        <v>0.25</v>
      </c>
      <c r="L49" s="754">
        <f t="shared" si="5"/>
        <v>0.05</v>
      </c>
      <c r="M49" s="754">
        <f t="shared" si="5"/>
        <v>0.2</v>
      </c>
      <c r="N49" s="755">
        <f t="shared" si="6"/>
        <v>1</v>
      </c>
      <c r="O49" s="756"/>
      <c r="R49" s="750">
        <f t="shared" si="7"/>
        <v>0.8</v>
      </c>
      <c r="S49" s="751">
        <f t="shared" si="8"/>
        <v>0.71500000000000008</v>
      </c>
    </row>
    <row r="50" spans="2:19">
      <c r="B50" s="752">
        <f t="shared" si="2"/>
        <v>2032</v>
      </c>
      <c r="C50" s="753">
        <f t="shared" si="3"/>
        <v>0</v>
      </c>
      <c r="D50" s="754">
        <f t="shared" si="3"/>
        <v>1</v>
      </c>
      <c r="E50" s="754">
        <f t="shared" si="3"/>
        <v>0</v>
      </c>
      <c r="F50" s="754">
        <f t="shared" si="3"/>
        <v>0</v>
      </c>
      <c r="G50" s="754">
        <f t="shared" si="3"/>
        <v>0</v>
      </c>
      <c r="H50" s="755">
        <f t="shared" si="4"/>
        <v>1</v>
      </c>
      <c r="I50" s="753">
        <f t="shared" si="5"/>
        <v>0.2</v>
      </c>
      <c r="J50" s="754">
        <f t="shared" si="5"/>
        <v>0.3</v>
      </c>
      <c r="K50" s="754">
        <f t="shared" si="5"/>
        <v>0.25</v>
      </c>
      <c r="L50" s="754">
        <f t="shared" si="5"/>
        <v>0.05</v>
      </c>
      <c r="M50" s="754">
        <f t="shared" si="5"/>
        <v>0.2</v>
      </c>
      <c r="N50" s="755">
        <f t="shared" si="6"/>
        <v>1</v>
      </c>
      <c r="O50" s="756"/>
      <c r="R50" s="750">
        <f t="shared" si="7"/>
        <v>0.8</v>
      </c>
      <c r="S50" s="751">
        <f t="shared" si="8"/>
        <v>0.71500000000000008</v>
      </c>
    </row>
    <row r="51" spans="2:19">
      <c r="B51" s="752">
        <f t="shared" ref="B51:B82" si="9">B50+1</f>
        <v>2033</v>
      </c>
      <c r="C51" s="753">
        <f t="shared" ref="C51:G98" si="10">C$16</f>
        <v>0</v>
      </c>
      <c r="D51" s="754">
        <f t="shared" si="10"/>
        <v>1</v>
      </c>
      <c r="E51" s="754">
        <f t="shared" si="10"/>
        <v>0</v>
      </c>
      <c r="F51" s="754">
        <f t="shared" si="10"/>
        <v>0</v>
      </c>
      <c r="G51" s="754">
        <f t="shared" si="10"/>
        <v>0</v>
      </c>
      <c r="H51" s="755">
        <f t="shared" si="4"/>
        <v>1</v>
      </c>
      <c r="I51" s="753">
        <f t="shared" ref="I51:M98" si="11">I$16</f>
        <v>0.2</v>
      </c>
      <c r="J51" s="754">
        <f t="shared" si="11"/>
        <v>0.3</v>
      </c>
      <c r="K51" s="754">
        <f t="shared" si="11"/>
        <v>0.25</v>
      </c>
      <c r="L51" s="754">
        <f t="shared" si="11"/>
        <v>0.05</v>
      </c>
      <c r="M51" s="754">
        <f t="shared" si="11"/>
        <v>0.2</v>
      </c>
      <c r="N51" s="755">
        <f t="shared" si="6"/>
        <v>1</v>
      </c>
      <c r="O51" s="756"/>
      <c r="R51" s="750">
        <f t="shared" si="7"/>
        <v>0.8</v>
      </c>
      <c r="S51" s="751">
        <f t="shared" si="8"/>
        <v>0.71500000000000008</v>
      </c>
    </row>
    <row r="52" spans="2:19">
      <c r="B52" s="752">
        <f t="shared" si="9"/>
        <v>2034</v>
      </c>
      <c r="C52" s="753">
        <f t="shared" si="10"/>
        <v>0</v>
      </c>
      <c r="D52" s="754">
        <f t="shared" si="10"/>
        <v>1</v>
      </c>
      <c r="E52" s="754">
        <f t="shared" si="10"/>
        <v>0</v>
      </c>
      <c r="F52" s="754">
        <f t="shared" si="10"/>
        <v>0</v>
      </c>
      <c r="G52" s="754">
        <f t="shared" si="10"/>
        <v>0</v>
      </c>
      <c r="H52" s="755">
        <f t="shared" si="4"/>
        <v>1</v>
      </c>
      <c r="I52" s="753">
        <f t="shared" si="11"/>
        <v>0.2</v>
      </c>
      <c r="J52" s="754">
        <f t="shared" si="11"/>
        <v>0.3</v>
      </c>
      <c r="K52" s="754">
        <f t="shared" si="11"/>
        <v>0.25</v>
      </c>
      <c r="L52" s="754">
        <f t="shared" si="11"/>
        <v>0.05</v>
      </c>
      <c r="M52" s="754">
        <f t="shared" si="11"/>
        <v>0.2</v>
      </c>
      <c r="N52" s="755">
        <f t="shared" si="6"/>
        <v>1</v>
      </c>
      <c r="O52" s="756"/>
      <c r="R52" s="750">
        <f t="shared" si="7"/>
        <v>0.8</v>
      </c>
      <c r="S52" s="751">
        <f t="shared" si="8"/>
        <v>0.71500000000000008</v>
      </c>
    </row>
    <row r="53" spans="2:19">
      <c r="B53" s="752">
        <f t="shared" si="9"/>
        <v>2035</v>
      </c>
      <c r="C53" s="753">
        <f t="shared" si="10"/>
        <v>0</v>
      </c>
      <c r="D53" s="754">
        <f t="shared" si="10"/>
        <v>1</v>
      </c>
      <c r="E53" s="754">
        <f t="shared" si="10"/>
        <v>0</v>
      </c>
      <c r="F53" s="754">
        <f t="shared" si="10"/>
        <v>0</v>
      </c>
      <c r="G53" s="754">
        <f t="shared" si="10"/>
        <v>0</v>
      </c>
      <c r="H53" s="755">
        <f t="shared" si="4"/>
        <v>1</v>
      </c>
      <c r="I53" s="753">
        <f t="shared" si="11"/>
        <v>0.2</v>
      </c>
      <c r="J53" s="754">
        <f t="shared" si="11"/>
        <v>0.3</v>
      </c>
      <c r="K53" s="754">
        <f t="shared" si="11"/>
        <v>0.25</v>
      </c>
      <c r="L53" s="754">
        <f t="shared" si="11"/>
        <v>0.05</v>
      </c>
      <c r="M53" s="754">
        <f t="shared" si="11"/>
        <v>0.2</v>
      </c>
      <c r="N53" s="755">
        <f t="shared" si="6"/>
        <v>1</v>
      </c>
      <c r="O53" s="756"/>
      <c r="R53" s="750">
        <f t="shared" si="7"/>
        <v>0.8</v>
      </c>
      <c r="S53" s="751">
        <f t="shared" si="8"/>
        <v>0.71500000000000008</v>
      </c>
    </row>
    <row r="54" spans="2:19">
      <c r="B54" s="752">
        <f t="shared" si="9"/>
        <v>2036</v>
      </c>
      <c r="C54" s="753">
        <f t="shared" si="10"/>
        <v>0</v>
      </c>
      <c r="D54" s="754">
        <f t="shared" si="10"/>
        <v>1</v>
      </c>
      <c r="E54" s="754">
        <f t="shared" si="10"/>
        <v>0</v>
      </c>
      <c r="F54" s="754">
        <f t="shared" si="10"/>
        <v>0</v>
      </c>
      <c r="G54" s="754">
        <f t="shared" si="10"/>
        <v>0</v>
      </c>
      <c r="H54" s="755">
        <f t="shared" si="4"/>
        <v>1</v>
      </c>
      <c r="I54" s="753">
        <f t="shared" si="11"/>
        <v>0.2</v>
      </c>
      <c r="J54" s="754">
        <f t="shared" si="11"/>
        <v>0.3</v>
      </c>
      <c r="K54" s="754">
        <f t="shared" si="11"/>
        <v>0.25</v>
      </c>
      <c r="L54" s="754">
        <f t="shared" si="11"/>
        <v>0.05</v>
      </c>
      <c r="M54" s="754">
        <f t="shared" si="11"/>
        <v>0.2</v>
      </c>
      <c r="N54" s="755">
        <f t="shared" si="6"/>
        <v>1</v>
      </c>
      <c r="O54" s="756"/>
      <c r="R54" s="750">
        <f t="shared" si="7"/>
        <v>0.8</v>
      </c>
      <c r="S54" s="751">
        <f t="shared" si="8"/>
        <v>0.71500000000000008</v>
      </c>
    </row>
    <row r="55" spans="2:19">
      <c r="B55" s="752">
        <f t="shared" si="9"/>
        <v>2037</v>
      </c>
      <c r="C55" s="753">
        <f t="shared" si="10"/>
        <v>0</v>
      </c>
      <c r="D55" s="754">
        <f t="shared" si="10"/>
        <v>1</v>
      </c>
      <c r="E55" s="754">
        <f t="shared" si="10"/>
        <v>0</v>
      </c>
      <c r="F55" s="754">
        <f t="shared" si="10"/>
        <v>0</v>
      </c>
      <c r="G55" s="754">
        <f t="shared" si="10"/>
        <v>0</v>
      </c>
      <c r="H55" s="755">
        <f t="shared" si="4"/>
        <v>1</v>
      </c>
      <c r="I55" s="753">
        <f t="shared" si="11"/>
        <v>0.2</v>
      </c>
      <c r="J55" s="754">
        <f t="shared" si="11"/>
        <v>0.3</v>
      </c>
      <c r="K55" s="754">
        <f t="shared" si="11"/>
        <v>0.25</v>
      </c>
      <c r="L55" s="754">
        <f t="shared" si="11"/>
        <v>0.05</v>
      </c>
      <c r="M55" s="754">
        <f t="shared" si="11"/>
        <v>0.2</v>
      </c>
      <c r="N55" s="755">
        <f t="shared" si="6"/>
        <v>1</v>
      </c>
      <c r="O55" s="756"/>
      <c r="R55" s="750">
        <f t="shared" si="7"/>
        <v>0.8</v>
      </c>
      <c r="S55" s="751">
        <f t="shared" si="8"/>
        <v>0.71500000000000008</v>
      </c>
    </row>
    <row r="56" spans="2:19">
      <c r="B56" s="752">
        <f t="shared" si="9"/>
        <v>2038</v>
      </c>
      <c r="C56" s="753">
        <f t="shared" si="10"/>
        <v>0</v>
      </c>
      <c r="D56" s="754">
        <f t="shared" si="10"/>
        <v>1</v>
      </c>
      <c r="E56" s="754">
        <f t="shared" si="10"/>
        <v>0</v>
      </c>
      <c r="F56" s="754">
        <f t="shared" si="10"/>
        <v>0</v>
      </c>
      <c r="G56" s="754">
        <f t="shared" si="10"/>
        <v>0</v>
      </c>
      <c r="H56" s="755">
        <f t="shared" si="4"/>
        <v>1</v>
      </c>
      <c r="I56" s="753">
        <f t="shared" si="11"/>
        <v>0.2</v>
      </c>
      <c r="J56" s="754">
        <f t="shared" si="11"/>
        <v>0.3</v>
      </c>
      <c r="K56" s="754">
        <f t="shared" si="11"/>
        <v>0.25</v>
      </c>
      <c r="L56" s="754">
        <f t="shared" si="11"/>
        <v>0.05</v>
      </c>
      <c r="M56" s="754">
        <f t="shared" si="11"/>
        <v>0.2</v>
      </c>
      <c r="N56" s="755">
        <f t="shared" si="6"/>
        <v>1</v>
      </c>
      <c r="O56" s="756"/>
      <c r="R56" s="750">
        <f t="shared" si="7"/>
        <v>0.8</v>
      </c>
      <c r="S56" s="751">
        <f t="shared" si="8"/>
        <v>0.71500000000000008</v>
      </c>
    </row>
    <row r="57" spans="2:19">
      <c r="B57" s="752">
        <f t="shared" si="9"/>
        <v>2039</v>
      </c>
      <c r="C57" s="753">
        <f t="shared" si="10"/>
        <v>0</v>
      </c>
      <c r="D57" s="754">
        <f t="shared" si="10"/>
        <v>1</v>
      </c>
      <c r="E57" s="754">
        <f t="shared" si="10"/>
        <v>0</v>
      </c>
      <c r="F57" s="754">
        <f t="shared" si="10"/>
        <v>0</v>
      </c>
      <c r="G57" s="754">
        <f t="shared" si="10"/>
        <v>0</v>
      </c>
      <c r="H57" s="755">
        <f t="shared" si="4"/>
        <v>1</v>
      </c>
      <c r="I57" s="753">
        <f t="shared" si="11"/>
        <v>0.2</v>
      </c>
      <c r="J57" s="754">
        <f t="shared" si="11"/>
        <v>0.3</v>
      </c>
      <c r="K57" s="754">
        <f t="shared" si="11"/>
        <v>0.25</v>
      </c>
      <c r="L57" s="754">
        <f t="shared" si="11"/>
        <v>0.05</v>
      </c>
      <c r="M57" s="754">
        <f t="shared" si="11"/>
        <v>0.2</v>
      </c>
      <c r="N57" s="755">
        <f t="shared" si="6"/>
        <v>1</v>
      </c>
      <c r="O57" s="756"/>
      <c r="R57" s="750">
        <f t="shared" si="7"/>
        <v>0.8</v>
      </c>
      <c r="S57" s="751">
        <f t="shared" si="8"/>
        <v>0.71500000000000008</v>
      </c>
    </row>
    <row r="58" spans="2:19">
      <c r="B58" s="752">
        <f t="shared" si="9"/>
        <v>2040</v>
      </c>
      <c r="C58" s="753">
        <f t="shared" si="10"/>
        <v>0</v>
      </c>
      <c r="D58" s="754">
        <f t="shared" si="10"/>
        <v>1</v>
      </c>
      <c r="E58" s="754">
        <f t="shared" si="10"/>
        <v>0</v>
      </c>
      <c r="F58" s="754">
        <f t="shared" si="10"/>
        <v>0</v>
      </c>
      <c r="G58" s="754">
        <f t="shared" si="10"/>
        <v>0</v>
      </c>
      <c r="H58" s="755">
        <f t="shared" si="4"/>
        <v>1</v>
      </c>
      <c r="I58" s="753">
        <f t="shared" si="11"/>
        <v>0.2</v>
      </c>
      <c r="J58" s="754">
        <f t="shared" si="11"/>
        <v>0.3</v>
      </c>
      <c r="K58" s="754">
        <f t="shared" si="11"/>
        <v>0.25</v>
      </c>
      <c r="L58" s="754">
        <f t="shared" si="11"/>
        <v>0.05</v>
      </c>
      <c r="M58" s="754">
        <f t="shared" si="11"/>
        <v>0.2</v>
      </c>
      <c r="N58" s="755">
        <f t="shared" si="6"/>
        <v>1</v>
      </c>
      <c r="O58" s="756"/>
      <c r="R58" s="750">
        <f t="shared" si="7"/>
        <v>0.8</v>
      </c>
      <c r="S58" s="751">
        <f t="shared" si="8"/>
        <v>0.71500000000000008</v>
      </c>
    </row>
    <row r="59" spans="2:19">
      <c r="B59" s="752">
        <f t="shared" si="9"/>
        <v>2041</v>
      </c>
      <c r="C59" s="753">
        <f t="shared" si="10"/>
        <v>0</v>
      </c>
      <c r="D59" s="754">
        <f t="shared" si="10"/>
        <v>1</v>
      </c>
      <c r="E59" s="754">
        <f t="shared" si="10"/>
        <v>0</v>
      </c>
      <c r="F59" s="754">
        <f t="shared" si="10"/>
        <v>0</v>
      </c>
      <c r="G59" s="754">
        <f t="shared" si="10"/>
        <v>0</v>
      </c>
      <c r="H59" s="755">
        <f t="shared" si="4"/>
        <v>1</v>
      </c>
      <c r="I59" s="753">
        <f t="shared" si="11"/>
        <v>0.2</v>
      </c>
      <c r="J59" s="754">
        <f t="shared" si="11"/>
        <v>0.3</v>
      </c>
      <c r="K59" s="754">
        <f t="shared" si="11"/>
        <v>0.25</v>
      </c>
      <c r="L59" s="754">
        <f t="shared" si="11"/>
        <v>0.05</v>
      </c>
      <c r="M59" s="754">
        <f t="shared" si="11"/>
        <v>0.2</v>
      </c>
      <c r="N59" s="755">
        <f t="shared" si="6"/>
        <v>1</v>
      </c>
      <c r="O59" s="756"/>
      <c r="R59" s="750">
        <f t="shared" si="7"/>
        <v>0.8</v>
      </c>
      <c r="S59" s="751">
        <f t="shared" si="8"/>
        <v>0.71500000000000008</v>
      </c>
    </row>
    <row r="60" spans="2:19">
      <c r="B60" s="752">
        <f t="shared" si="9"/>
        <v>2042</v>
      </c>
      <c r="C60" s="753">
        <f t="shared" si="10"/>
        <v>0</v>
      </c>
      <c r="D60" s="754">
        <f t="shared" si="10"/>
        <v>1</v>
      </c>
      <c r="E60" s="754">
        <f t="shared" si="10"/>
        <v>0</v>
      </c>
      <c r="F60" s="754">
        <f t="shared" si="10"/>
        <v>0</v>
      </c>
      <c r="G60" s="754">
        <f t="shared" si="10"/>
        <v>0</v>
      </c>
      <c r="H60" s="755">
        <f t="shared" si="4"/>
        <v>1</v>
      </c>
      <c r="I60" s="753">
        <f t="shared" si="11"/>
        <v>0.2</v>
      </c>
      <c r="J60" s="754">
        <f t="shared" si="11"/>
        <v>0.3</v>
      </c>
      <c r="K60" s="754">
        <f t="shared" si="11"/>
        <v>0.25</v>
      </c>
      <c r="L60" s="754">
        <f t="shared" si="11"/>
        <v>0.05</v>
      </c>
      <c r="M60" s="754">
        <f t="shared" si="11"/>
        <v>0.2</v>
      </c>
      <c r="N60" s="755">
        <f t="shared" si="6"/>
        <v>1</v>
      </c>
      <c r="O60" s="756"/>
      <c r="R60" s="750">
        <f t="shared" si="7"/>
        <v>0.8</v>
      </c>
      <c r="S60" s="751">
        <f t="shared" si="8"/>
        <v>0.71500000000000008</v>
      </c>
    </row>
    <row r="61" spans="2:19">
      <c r="B61" s="752">
        <f t="shared" si="9"/>
        <v>2043</v>
      </c>
      <c r="C61" s="753">
        <f t="shared" si="10"/>
        <v>0</v>
      </c>
      <c r="D61" s="754">
        <f t="shared" si="10"/>
        <v>1</v>
      </c>
      <c r="E61" s="754">
        <f t="shared" si="10"/>
        <v>0</v>
      </c>
      <c r="F61" s="754">
        <f t="shared" si="10"/>
        <v>0</v>
      </c>
      <c r="G61" s="754">
        <f t="shared" si="10"/>
        <v>0</v>
      </c>
      <c r="H61" s="755">
        <f t="shared" si="4"/>
        <v>1</v>
      </c>
      <c r="I61" s="753">
        <f t="shared" si="11"/>
        <v>0.2</v>
      </c>
      <c r="J61" s="754">
        <f t="shared" si="11"/>
        <v>0.3</v>
      </c>
      <c r="K61" s="754">
        <f t="shared" si="11"/>
        <v>0.25</v>
      </c>
      <c r="L61" s="754">
        <f t="shared" si="11"/>
        <v>0.05</v>
      </c>
      <c r="M61" s="754">
        <f t="shared" si="11"/>
        <v>0.2</v>
      </c>
      <c r="N61" s="755">
        <f t="shared" si="6"/>
        <v>1</v>
      </c>
      <c r="O61" s="756"/>
      <c r="R61" s="750">
        <f t="shared" si="7"/>
        <v>0.8</v>
      </c>
      <c r="S61" s="751">
        <f t="shared" si="8"/>
        <v>0.71500000000000008</v>
      </c>
    </row>
    <row r="62" spans="2:19">
      <c r="B62" s="752">
        <f t="shared" si="9"/>
        <v>2044</v>
      </c>
      <c r="C62" s="753">
        <f t="shared" si="10"/>
        <v>0</v>
      </c>
      <c r="D62" s="754">
        <f t="shared" si="10"/>
        <v>1</v>
      </c>
      <c r="E62" s="754">
        <f t="shared" si="10"/>
        <v>0</v>
      </c>
      <c r="F62" s="754">
        <f t="shared" si="10"/>
        <v>0</v>
      </c>
      <c r="G62" s="754">
        <f t="shared" si="10"/>
        <v>0</v>
      </c>
      <c r="H62" s="755">
        <f t="shared" si="4"/>
        <v>1</v>
      </c>
      <c r="I62" s="753">
        <f t="shared" si="11"/>
        <v>0.2</v>
      </c>
      <c r="J62" s="754">
        <f t="shared" si="11"/>
        <v>0.3</v>
      </c>
      <c r="K62" s="754">
        <f t="shared" si="11"/>
        <v>0.25</v>
      </c>
      <c r="L62" s="754">
        <f t="shared" si="11"/>
        <v>0.05</v>
      </c>
      <c r="M62" s="754">
        <f t="shared" si="11"/>
        <v>0.2</v>
      </c>
      <c r="N62" s="755">
        <f t="shared" si="6"/>
        <v>1</v>
      </c>
      <c r="O62" s="756"/>
      <c r="R62" s="750">
        <f t="shared" si="7"/>
        <v>0.8</v>
      </c>
      <c r="S62" s="751">
        <f t="shared" si="8"/>
        <v>0.71500000000000008</v>
      </c>
    </row>
    <row r="63" spans="2:19">
      <c r="B63" s="752">
        <f t="shared" si="9"/>
        <v>2045</v>
      </c>
      <c r="C63" s="753">
        <f t="shared" si="10"/>
        <v>0</v>
      </c>
      <c r="D63" s="754">
        <f t="shared" si="10"/>
        <v>1</v>
      </c>
      <c r="E63" s="754">
        <f t="shared" si="10"/>
        <v>0</v>
      </c>
      <c r="F63" s="754">
        <f t="shared" si="10"/>
        <v>0</v>
      </c>
      <c r="G63" s="754">
        <f t="shared" si="10"/>
        <v>0</v>
      </c>
      <c r="H63" s="755">
        <f t="shared" si="4"/>
        <v>1</v>
      </c>
      <c r="I63" s="753">
        <f t="shared" si="11"/>
        <v>0.2</v>
      </c>
      <c r="J63" s="754">
        <f t="shared" si="11"/>
        <v>0.3</v>
      </c>
      <c r="K63" s="754">
        <f t="shared" si="11"/>
        <v>0.25</v>
      </c>
      <c r="L63" s="754">
        <f t="shared" si="11"/>
        <v>0.05</v>
      </c>
      <c r="M63" s="754">
        <f t="shared" si="11"/>
        <v>0.2</v>
      </c>
      <c r="N63" s="755">
        <f t="shared" si="6"/>
        <v>1</v>
      </c>
      <c r="O63" s="756"/>
      <c r="R63" s="750">
        <f t="shared" si="7"/>
        <v>0.8</v>
      </c>
      <c r="S63" s="751">
        <f t="shared" si="8"/>
        <v>0.71500000000000008</v>
      </c>
    </row>
    <row r="64" spans="2:19">
      <c r="B64" s="752">
        <f t="shared" si="9"/>
        <v>2046</v>
      </c>
      <c r="C64" s="753">
        <f t="shared" si="10"/>
        <v>0</v>
      </c>
      <c r="D64" s="754">
        <f t="shared" si="10"/>
        <v>1</v>
      </c>
      <c r="E64" s="754">
        <f t="shared" si="10"/>
        <v>0</v>
      </c>
      <c r="F64" s="754">
        <f t="shared" si="10"/>
        <v>0</v>
      </c>
      <c r="G64" s="754">
        <f t="shared" si="10"/>
        <v>0</v>
      </c>
      <c r="H64" s="755">
        <f t="shared" si="4"/>
        <v>1</v>
      </c>
      <c r="I64" s="753">
        <f t="shared" si="11"/>
        <v>0.2</v>
      </c>
      <c r="J64" s="754">
        <f t="shared" si="11"/>
        <v>0.3</v>
      </c>
      <c r="K64" s="754">
        <f t="shared" si="11"/>
        <v>0.25</v>
      </c>
      <c r="L64" s="754">
        <f t="shared" si="11"/>
        <v>0.05</v>
      </c>
      <c r="M64" s="754">
        <f t="shared" si="11"/>
        <v>0.2</v>
      </c>
      <c r="N64" s="755">
        <f t="shared" si="6"/>
        <v>1</v>
      </c>
      <c r="O64" s="756"/>
      <c r="R64" s="750">
        <f t="shared" si="7"/>
        <v>0.8</v>
      </c>
      <c r="S64" s="751">
        <f t="shared" si="8"/>
        <v>0.71500000000000008</v>
      </c>
    </row>
    <row r="65" spans="2:19">
      <c r="B65" s="752">
        <f t="shared" si="9"/>
        <v>2047</v>
      </c>
      <c r="C65" s="753">
        <f t="shared" si="10"/>
        <v>0</v>
      </c>
      <c r="D65" s="754">
        <f t="shared" si="10"/>
        <v>1</v>
      </c>
      <c r="E65" s="754">
        <f t="shared" si="10"/>
        <v>0</v>
      </c>
      <c r="F65" s="754">
        <f t="shared" si="10"/>
        <v>0</v>
      </c>
      <c r="G65" s="754">
        <f t="shared" si="10"/>
        <v>0</v>
      </c>
      <c r="H65" s="755">
        <f t="shared" si="4"/>
        <v>1</v>
      </c>
      <c r="I65" s="753">
        <f t="shared" si="11"/>
        <v>0.2</v>
      </c>
      <c r="J65" s="754">
        <f t="shared" si="11"/>
        <v>0.3</v>
      </c>
      <c r="K65" s="754">
        <f t="shared" si="11"/>
        <v>0.25</v>
      </c>
      <c r="L65" s="754">
        <f t="shared" si="11"/>
        <v>0.05</v>
      </c>
      <c r="M65" s="754">
        <f t="shared" si="11"/>
        <v>0.2</v>
      </c>
      <c r="N65" s="755">
        <f t="shared" si="6"/>
        <v>1</v>
      </c>
      <c r="O65" s="756"/>
      <c r="R65" s="750">
        <f t="shared" si="7"/>
        <v>0.8</v>
      </c>
      <c r="S65" s="751">
        <f t="shared" si="8"/>
        <v>0.71500000000000008</v>
      </c>
    </row>
    <row r="66" spans="2:19">
      <c r="B66" s="752">
        <f t="shared" si="9"/>
        <v>2048</v>
      </c>
      <c r="C66" s="753">
        <f t="shared" si="10"/>
        <v>0</v>
      </c>
      <c r="D66" s="754">
        <f t="shared" si="10"/>
        <v>1</v>
      </c>
      <c r="E66" s="754">
        <f t="shared" si="10"/>
        <v>0</v>
      </c>
      <c r="F66" s="754">
        <f t="shared" si="10"/>
        <v>0</v>
      </c>
      <c r="G66" s="754">
        <f t="shared" si="10"/>
        <v>0</v>
      </c>
      <c r="H66" s="755">
        <f t="shared" si="4"/>
        <v>1</v>
      </c>
      <c r="I66" s="753">
        <f t="shared" si="11"/>
        <v>0.2</v>
      </c>
      <c r="J66" s="754">
        <f t="shared" si="11"/>
        <v>0.3</v>
      </c>
      <c r="K66" s="754">
        <f t="shared" si="11"/>
        <v>0.25</v>
      </c>
      <c r="L66" s="754">
        <f t="shared" si="11"/>
        <v>0.05</v>
      </c>
      <c r="M66" s="754">
        <f t="shared" si="11"/>
        <v>0.2</v>
      </c>
      <c r="N66" s="755">
        <f t="shared" si="6"/>
        <v>1</v>
      </c>
      <c r="O66" s="756"/>
      <c r="R66" s="750">
        <f t="shared" si="7"/>
        <v>0.8</v>
      </c>
      <c r="S66" s="751">
        <f t="shared" si="8"/>
        <v>0.71500000000000008</v>
      </c>
    </row>
    <row r="67" spans="2:19">
      <c r="B67" s="752">
        <f t="shared" si="9"/>
        <v>2049</v>
      </c>
      <c r="C67" s="753">
        <f t="shared" si="10"/>
        <v>0</v>
      </c>
      <c r="D67" s="754">
        <f t="shared" si="10"/>
        <v>1</v>
      </c>
      <c r="E67" s="754">
        <f t="shared" si="10"/>
        <v>0</v>
      </c>
      <c r="F67" s="754">
        <f t="shared" si="10"/>
        <v>0</v>
      </c>
      <c r="G67" s="754">
        <f t="shared" si="10"/>
        <v>0</v>
      </c>
      <c r="H67" s="755">
        <f t="shared" si="4"/>
        <v>1</v>
      </c>
      <c r="I67" s="753">
        <f t="shared" si="11"/>
        <v>0.2</v>
      </c>
      <c r="J67" s="754">
        <f t="shared" si="11"/>
        <v>0.3</v>
      </c>
      <c r="K67" s="754">
        <f t="shared" si="11"/>
        <v>0.25</v>
      </c>
      <c r="L67" s="754">
        <f t="shared" si="11"/>
        <v>0.05</v>
      </c>
      <c r="M67" s="754">
        <f t="shared" si="11"/>
        <v>0.2</v>
      </c>
      <c r="N67" s="755">
        <f t="shared" si="6"/>
        <v>1</v>
      </c>
      <c r="O67" s="756"/>
      <c r="R67" s="750">
        <f t="shared" si="7"/>
        <v>0.8</v>
      </c>
      <c r="S67" s="751">
        <f t="shared" si="8"/>
        <v>0.71500000000000008</v>
      </c>
    </row>
    <row r="68" spans="2:19">
      <c r="B68" s="752">
        <f t="shared" si="9"/>
        <v>2050</v>
      </c>
      <c r="C68" s="753">
        <f t="shared" si="10"/>
        <v>0</v>
      </c>
      <c r="D68" s="754">
        <f t="shared" si="10"/>
        <v>1</v>
      </c>
      <c r="E68" s="754">
        <f t="shared" si="10"/>
        <v>0</v>
      </c>
      <c r="F68" s="754">
        <f t="shared" si="10"/>
        <v>0</v>
      </c>
      <c r="G68" s="754">
        <f t="shared" si="10"/>
        <v>0</v>
      </c>
      <c r="H68" s="755">
        <f t="shared" si="4"/>
        <v>1</v>
      </c>
      <c r="I68" s="753">
        <f t="shared" si="11"/>
        <v>0.2</v>
      </c>
      <c r="J68" s="754">
        <f t="shared" si="11"/>
        <v>0.3</v>
      </c>
      <c r="K68" s="754">
        <f t="shared" si="11"/>
        <v>0.25</v>
      </c>
      <c r="L68" s="754">
        <f t="shared" si="11"/>
        <v>0.05</v>
      </c>
      <c r="M68" s="754">
        <f t="shared" si="11"/>
        <v>0.2</v>
      </c>
      <c r="N68" s="755">
        <f t="shared" si="6"/>
        <v>1</v>
      </c>
      <c r="O68" s="756"/>
      <c r="R68" s="750">
        <f t="shared" si="7"/>
        <v>0.8</v>
      </c>
      <c r="S68" s="751">
        <f t="shared" si="8"/>
        <v>0.71500000000000008</v>
      </c>
    </row>
    <row r="69" spans="2:19">
      <c r="B69" s="752">
        <f t="shared" si="9"/>
        <v>2051</v>
      </c>
      <c r="C69" s="753">
        <f t="shared" si="10"/>
        <v>0</v>
      </c>
      <c r="D69" s="754">
        <f t="shared" si="10"/>
        <v>1</v>
      </c>
      <c r="E69" s="754">
        <f t="shared" si="10"/>
        <v>0</v>
      </c>
      <c r="F69" s="754">
        <f t="shared" si="10"/>
        <v>0</v>
      </c>
      <c r="G69" s="754">
        <f t="shared" si="10"/>
        <v>0</v>
      </c>
      <c r="H69" s="755">
        <f t="shared" si="4"/>
        <v>1</v>
      </c>
      <c r="I69" s="753">
        <f t="shared" si="11"/>
        <v>0.2</v>
      </c>
      <c r="J69" s="754">
        <f t="shared" si="11"/>
        <v>0.3</v>
      </c>
      <c r="K69" s="754">
        <f t="shared" si="11"/>
        <v>0.25</v>
      </c>
      <c r="L69" s="754">
        <f t="shared" si="11"/>
        <v>0.05</v>
      </c>
      <c r="M69" s="754">
        <f t="shared" si="11"/>
        <v>0.2</v>
      </c>
      <c r="N69" s="755">
        <f t="shared" si="6"/>
        <v>1</v>
      </c>
      <c r="O69" s="756"/>
      <c r="R69" s="750">
        <f t="shared" si="7"/>
        <v>0.8</v>
      </c>
      <c r="S69" s="751">
        <f t="shared" si="8"/>
        <v>0.71500000000000008</v>
      </c>
    </row>
    <row r="70" spans="2:19">
      <c r="B70" s="752">
        <f t="shared" si="9"/>
        <v>2052</v>
      </c>
      <c r="C70" s="753">
        <f t="shared" si="10"/>
        <v>0</v>
      </c>
      <c r="D70" s="754">
        <f t="shared" si="10"/>
        <v>1</v>
      </c>
      <c r="E70" s="754">
        <f t="shared" si="10"/>
        <v>0</v>
      </c>
      <c r="F70" s="754">
        <f t="shared" si="10"/>
        <v>0</v>
      </c>
      <c r="G70" s="754">
        <f t="shared" si="10"/>
        <v>0</v>
      </c>
      <c r="H70" s="755">
        <f t="shared" si="4"/>
        <v>1</v>
      </c>
      <c r="I70" s="753">
        <f t="shared" si="11"/>
        <v>0.2</v>
      </c>
      <c r="J70" s="754">
        <f t="shared" si="11"/>
        <v>0.3</v>
      </c>
      <c r="K70" s="754">
        <f t="shared" si="11"/>
        <v>0.25</v>
      </c>
      <c r="L70" s="754">
        <f t="shared" si="11"/>
        <v>0.05</v>
      </c>
      <c r="M70" s="754">
        <f t="shared" si="11"/>
        <v>0.2</v>
      </c>
      <c r="N70" s="755">
        <f t="shared" si="6"/>
        <v>1</v>
      </c>
      <c r="O70" s="756"/>
      <c r="R70" s="750">
        <f t="shared" si="7"/>
        <v>0.8</v>
      </c>
      <c r="S70" s="751">
        <f t="shared" si="8"/>
        <v>0.71500000000000008</v>
      </c>
    </row>
    <row r="71" spans="2:19">
      <c r="B71" s="752">
        <f t="shared" si="9"/>
        <v>2053</v>
      </c>
      <c r="C71" s="753">
        <f t="shared" si="10"/>
        <v>0</v>
      </c>
      <c r="D71" s="754">
        <f t="shared" si="10"/>
        <v>1</v>
      </c>
      <c r="E71" s="754">
        <f t="shared" si="10"/>
        <v>0</v>
      </c>
      <c r="F71" s="754">
        <f t="shared" si="10"/>
        <v>0</v>
      </c>
      <c r="G71" s="754">
        <f t="shared" si="10"/>
        <v>0</v>
      </c>
      <c r="H71" s="755">
        <f t="shared" si="4"/>
        <v>1</v>
      </c>
      <c r="I71" s="753">
        <f t="shared" si="11"/>
        <v>0.2</v>
      </c>
      <c r="J71" s="754">
        <f t="shared" si="11"/>
        <v>0.3</v>
      </c>
      <c r="K71" s="754">
        <f t="shared" si="11"/>
        <v>0.25</v>
      </c>
      <c r="L71" s="754">
        <f t="shared" si="11"/>
        <v>0.05</v>
      </c>
      <c r="M71" s="754">
        <f t="shared" si="11"/>
        <v>0.2</v>
      </c>
      <c r="N71" s="755">
        <f t="shared" si="6"/>
        <v>1</v>
      </c>
      <c r="O71" s="756"/>
      <c r="R71" s="750">
        <f t="shared" si="7"/>
        <v>0.8</v>
      </c>
      <c r="S71" s="751">
        <f t="shared" si="8"/>
        <v>0.71500000000000008</v>
      </c>
    </row>
    <row r="72" spans="2:19">
      <c r="B72" s="752">
        <f t="shared" si="9"/>
        <v>2054</v>
      </c>
      <c r="C72" s="753">
        <f t="shared" si="10"/>
        <v>0</v>
      </c>
      <c r="D72" s="754">
        <f t="shared" si="10"/>
        <v>1</v>
      </c>
      <c r="E72" s="754">
        <f t="shared" si="10"/>
        <v>0</v>
      </c>
      <c r="F72" s="754">
        <f t="shared" si="10"/>
        <v>0</v>
      </c>
      <c r="G72" s="754">
        <f t="shared" si="10"/>
        <v>0</v>
      </c>
      <c r="H72" s="755">
        <f t="shared" si="4"/>
        <v>1</v>
      </c>
      <c r="I72" s="753">
        <f t="shared" si="11"/>
        <v>0.2</v>
      </c>
      <c r="J72" s="754">
        <f t="shared" si="11"/>
        <v>0.3</v>
      </c>
      <c r="K72" s="754">
        <f t="shared" si="11"/>
        <v>0.25</v>
      </c>
      <c r="L72" s="754">
        <f t="shared" si="11"/>
        <v>0.05</v>
      </c>
      <c r="M72" s="754">
        <f t="shared" si="11"/>
        <v>0.2</v>
      </c>
      <c r="N72" s="755">
        <f t="shared" si="6"/>
        <v>1</v>
      </c>
      <c r="O72" s="756"/>
      <c r="R72" s="750">
        <f t="shared" si="7"/>
        <v>0.8</v>
      </c>
      <c r="S72" s="751">
        <f t="shared" si="8"/>
        <v>0.71500000000000008</v>
      </c>
    </row>
    <row r="73" spans="2:19">
      <c r="B73" s="752">
        <f t="shared" si="9"/>
        <v>2055</v>
      </c>
      <c r="C73" s="753">
        <f t="shared" si="10"/>
        <v>0</v>
      </c>
      <c r="D73" s="754">
        <f t="shared" si="10"/>
        <v>1</v>
      </c>
      <c r="E73" s="754">
        <f t="shared" si="10"/>
        <v>0</v>
      </c>
      <c r="F73" s="754">
        <f t="shared" si="10"/>
        <v>0</v>
      </c>
      <c r="G73" s="754">
        <f t="shared" si="10"/>
        <v>0</v>
      </c>
      <c r="H73" s="755">
        <f t="shared" si="4"/>
        <v>1</v>
      </c>
      <c r="I73" s="753">
        <f t="shared" si="11"/>
        <v>0.2</v>
      </c>
      <c r="J73" s="754">
        <f t="shared" si="11"/>
        <v>0.3</v>
      </c>
      <c r="K73" s="754">
        <f t="shared" si="11"/>
        <v>0.25</v>
      </c>
      <c r="L73" s="754">
        <f t="shared" si="11"/>
        <v>0.05</v>
      </c>
      <c r="M73" s="754">
        <f t="shared" si="11"/>
        <v>0.2</v>
      </c>
      <c r="N73" s="755">
        <f t="shared" si="6"/>
        <v>1</v>
      </c>
      <c r="O73" s="756"/>
      <c r="R73" s="750">
        <f t="shared" si="7"/>
        <v>0.8</v>
      </c>
      <c r="S73" s="751">
        <f t="shared" si="8"/>
        <v>0.71500000000000008</v>
      </c>
    </row>
    <row r="74" spans="2:19">
      <c r="B74" s="752">
        <f t="shared" si="9"/>
        <v>2056</v>
      </c>
      <c r="C74" s="753">
        <f t="shared" si="10"/>
        <v>0</v>
      </c>
      <c r="D74" s="754">
        <f t="shared" si="10"/>
        <v>1</v>
      </c>
      <c r="E74" s="754">
        <f t="shared" si="10"/>
        <v>0</v>
      </c>
      <c r="F74" s="754">
        <f t="shared" si="10"/>
        <v>0</v>
      </c>
      <c r="G74" s="754">
        <f t="shared" si="10"/>
        <v>0</v>
      </c>
      <c r="H74" s="755">
        <f t="shared" si="4"/>
        <v>1</v>
      </c>
      <c r="I74" s="753">
        <f t="shared" si="11"/>
        <v>0.2</v>
      </c>
      <c r="J74" s="754">
        <f t="shared" si="11"/>
        <v>0.3</v>
      </c>
      <c r="K74" s="754">
        <f t="shared" si="11"/>
        <v>0.25</v>
      </c>
      <c r="L74" s="754">
        <f t="shared" si="11"/>
        <v>0.05</v>
      </c>
      <c r="M74" s="754">
        <f t="shared" si="11"/>
        <v>0.2</v>
      </c>
      <c r="N74" s="755">
        <f t="shared" si="6"/>
        <v>1</v>
      </c>
      <c r="O74" s="756"/>
      <c r="R74" s="750">
        <f t="shared" si="7"/>
        <v>0.8</v>
      </c>
      <c r="S74" s="751">
        <f t="shared" si="8"/>
        <v>0.71500000000000008</v>
      </c>
    </row>
    <row r="75" spans="2:19">
      <c r="B75" s="752">
        <f t="shared" si="9"/>
        <v>2057</v>
      </c>
      <c r="C75" s="753">
        <f t="shared" si="10"/>
        <v>0</v>
      </c>
      <c r="D75" s="754">
        <f t="shared" si="10"/>
        <v>1</v>
      </c>
      <c r="E75" s="754">
        <f t="shared" si="10"/>
        <v>0</v>
      </c>
      <c r="F75" s="754">
        <f t="shared" si="10"/>
        <v>0</v>
      </c>
      <c r="G75" s="754">
        <f t="shared" si="10"/>
        <v>0</v>
      </c>
      <c r="H75" s="755">
        <f t="shared" si="4"/>
        <v>1</v>
      </c>
      <c r="I75" s="753">
        <f t="shared" si="11"/>
        <v>0.2</v>
      </c>
      <c r="J75" s="754">
        <f t="shared" si="11"/>
        <v>0.3</v>
      </c>
      <c r="K75" s="754">
        <f t="shared" si="11"/>
        <v>0.25</v>
      </c>
      <c r="L75" s="754">
        <f t="shared" si="11"/>
        <v>0.05</v>
      </c>
      <c r="M75" s="754">
        <f t="shared" si="11"/>
        <v>0.2</v>
      </c>
      <c r="N75" s="755">
        <f t="shared" si="6"/>
        <v>1</v>
      </c>
      <c r="O75" s="756"/>
      <c r="R75" s="750">
        <f t="shared" si="7"/>
        <v>0.8</v>
      </c>
      <c r="S75" s="751">
        <f t="shared" si="8"/>
        <v>0.71500000000000008</v>
      </c>
    </row>
    <row r="76" spans="2:19">
      <c r="B76" s="752">
        <f t="shared" si="9"/>
        <v>2058</v>
      </c>
      <c r="C76" s="753">
        <f t="shared" si="10"/>
        <v>0</v>
      </c>
      <c r="D76" s="754">
        <f t="shared" si="10"/>
        <v>1</v>
      </c>
      <c r="E76" s="754">
        <f t="shared" si="10"/>
        <v>0</v>
      </c>
      <c r="F76" s="754">
        <f t="shared" si="10"/>
        <v>0</v>
      </c>
      <c r="G76" s="754">
        <f t="shared" si="10"/>
        <v>0</v>
      </c>
      <c r="H76" s="755">
        <f t="shared" si="4"/>
        <v>1</v>
      </c>
      <c r="I76" s="753">
        <f t="shared" si="11"/>
        <v>0.2</v>
      </c>
      <c r="J76" s="754">
        <f t="shared" si="11"/>
        <v>0.3</v>
      </c>
      <c r="K76" s="754">
        <f t="shared" si="11"/>
        <v>0.25</v>
      </c>
      <c r="L76" s="754">
        <f t="shared" si="11"/>
        <v>0.05</v>
      </c>
      <c r="M76" s="754">
        <f t="shared" si="11"/>
        <v>0.2</v>
      </c>
      <c r="N76" s="755">
        <f t="shared" si="6"/>
        <v>1</v>
      </c>
      <c r="O76" s="756"/>
      <c r="R76" s="750">
        <f t="shared" si="7"/>
        <v>0.8</v>
      </c>
      <c r="S76" s="751">
        <f t="shared" si="8"/>
        <v>0.71500000000000008</v>
      </c>
    </row>
    <row r="77" spans="2:19">
      <c r="B77" s="752">
        <f t="shared" si="9"/>
        <v>2059</v>
      </c>
      <c r="C77" s="753">
        <f t="shared" si="10"/>
        <v>0</v>
      </c>
      <c r="D77" s="754">
        <f t="shared" si="10"/>
        <v>1</v>
      </c>
      <c r="E77" s="754">
        <f t="shared" si="10"/>
        <v>0</v>
      </c>
      <c r="F77" s="754">
        <f t="shared" si="10"/>
        <v>0</v>
      </c>
      <c r="G77" s="754">
        <f t="shared" si="10"/>
        <v>0</v>
      </c>
      <c r="H77" s="755">
        <f t="shared" si="4"/>
        <v>1</v>
      </c>
      <c r="I77" s="753">
        <f t="shared" si="11"/>
        <v>0.2</v>
      </c>
      <c r="J77" s="754">
        <f t="shared" si="11"/>
        <v>0.3</v>
      </c>
      <c r="K77" s="754">
        <f t="shared" si="11"/>
        <v>0.25</v>
      </c>
      <c r="L77" s="754">
        <f t="shared" si="11"/>
        <v>0.05</v>
      </c>
      <c r="M77" s="754">
        <f t="shared" si="11"/>
        <v>0.2</v>
      </c>
      <c r="N77" s="755">
        <f t="shared" si="6"/>
        <v>1</v>
      </c>
      <c r="O77" s="756"/>
      <c r="R77" s="750">
        <f t="shared" si="7"/>
        <v>0.8</v>
      </c>
      <c r="S77" s="751">
        <f t="shared" si="8"/>
        <v>0.71500000000000008</v>
      </c>
    </row>
    <row r="78" spans="2:19">
      <c r="B78" s="752">
        <f t="shared" si="9"/>
        <v>2060</v>
      </c>
      <c r="C78" s="753">
        <f t="shared" si="10"/>
        <v>0</v>
      </c>
      <c r="D78" s="754">
        <f t="shared" si="10"/>
        <v>1</v>
      </c>
      <c r="E78" s="754">
        <f t="shared" si="10"/>
        <v>0</v>
      </c>
      <c r="F78" s="754">
        <f t="shared" si="10"/>
        <v>0</v>
      </c>
      <c r="G78" s="754">
        <f t="shared" si="10"/>
        <v>0</v>
      </c>
      <c r="H78" s="755">
        <f t="shared" si="4"/>
        <v>1</v>
      </c>
      <c r="I78" s="753">
        <f t="shared" si="11"/>
        <v>0.2</v>
      </c>
      <c r="J78" s="754">
        <f t="shared" si="11"/>
        <v>0.3</v>
      </c>
      <c r="K78" s="754">
        <f t="shared" si="11"/>
        <v>0.25</v>
      </c>
      <c r="L78" s="754">
        <f t="shared" si="11"/>
        <v>0.05</v>
      </c>
      <c r="M78" s="754">
        <f t="shared" si="11"/>
        <v>0.2</v>
      </c>
      <c r="N78" s="755">
        <f t="shared" si="6"/>
        <v>1</v>
      </c>
      <c r="O78" s="756"/>
      <c r="R78" s="750">
        <f t="shared" si="7"/>
        <v>0.8</v>
      </c>
      <c r="S78" s="751">
        <f t="shared" si="8"/>
        <v>0.71500000000000008</v>
      </c>
    </row>
    <row r="79" spans="2:19">
      <c r="B79" s="752">
        <f t="shared" si="9"/>
        <v>2061</v>
      </c>
      <c r="C79" s="753">
        <f t="shared" si="10"/>
        <v>0</v>
      </c>
      <c r="D79" s="754">
        <f t="shared" si="10"/>
        <v>1</v>
      </c>
      <c r="E79" s="754">
        <f t="shared" si="10"/>
        <v>0</v>
      </c>
      <c r="F79" s="754">
        <f t="shared" si="10"/>
        <v>0</v>
      </c>
      <c r="G79" s="754">
        <f t="shared" si="10"/>
        <v>0</v>
      </c>
      <c r="H79" s="755">
        <f t="shared" si="4"/>
        <v>1</v>
      </c>
      <c r="I79" s="753">
        <f t="shared" si="11"/>
        <v>0.2</v>
      </c>
      <c r="J79" s="754">
        <f t="shared" si="11"/>
        <v>0.3</v>
      </c>
      <c r="K79" s="754">
        <f t="shared" si="11"/>
        <v>0.25</v>
      </c>
      <c r="L79" s="754">
        <f t="shared" si="11"/>
        <v>0.05</v>
      </c>
      <c r="M79" s="754">
        <f t="shared" si="11"/>
        <v>0.2</v>
      </c>
      <c r="N79" s="755">
        <f t="shared" si="6"/>
        <v>1</v>
      </c>
      <c r="O79" s="756"/>
      <c r="R79" s="750">
        <f t="shared" si="7"/>
        <v>0.8</v>
      </c>
      <c r="S79" s="751">
        <f t="shared" si="8"/>
        <v>0.71500000000000008</v>
      </c>
    </row>
    <row r="80" spans="2:19">
      <c r="B80" s="752">
        <f t="shared" si="9"/>
        <v>2062</v>
      </c>
      <c r="C80" s="753">
        <f t="shared" si="10"/>
        <v>0</v>
      </c>
      <c r="D80" s="754">
        <f t="shared" si="10"/>
        <v>1</v>
      </c>
      <c r="E80" s="754">
        <f t="shared" si="10"/>
        <v>0</v>
      </c>
      <c r="F80" s="754">
        <f t="shared" si="10"/>
        <v>0</v>
      </c>
      <c r="G80" s="754">
        <f t="shared" si="10"/>
        <v>0</v>
      </c>
      <c r="H80" s="755">
        <f t="shared" si="4"/>
        <v>1</v>
      </c>
      <c r="I80" s="753">
        <f t="shared" si="11"/>
        <v>0.2</v>
      </c>
      <c r="J80" s="754">
        <f t="shared" si="11"/>
        <v>0.3</v>
      </c>
      <c r="K80" s="754">
        <f t="shared" si="11"/>
        <v>0.25</v>
      </c>
      <c r="L80" s="754">
        <f t="shared" si="11"/>
        <v>0.05</v>
      </c>
      <c r="M80" s="754">
        <f t="shared" si="11"/>
        <v>0.2</v>
      </c>
      <c r="N80" s="755">
        <f t="shared" si="6"/>
        <v>1</v>
      </c>
      <c r="O80" s="756"/>
      <c r="R80" s="750">
        <f t="shared" si="7"/>
        <v>0.8</v>
      </c>
      <c r="S80" s="751">
        <f t="shared" si="8"/>
        <v>0.71500000000000008</v>
      </c>
    </row>
    <row r="81" spans="2:19">
      <c r="B81" s="752">
        <f t="shared" si="9"/>
        <v>2063</v>
      </c>
      <c r="C81" s="753">
        <f t="shared" si="10"/>
        <v>0</v>
      </c>
      <c r="D81" s="754">
        <f t="shared" si="10"/>
        <v>1</v>
      </c>
      <c r="E81" s="754">
        <f t="shared" si="10"/>
        <v>0</v>
      </c>
      <c r="F81" s="754">
        <f t="shared" si="10"/>
        <v>0</v>
      </c>
      <c r="G81" s="754">
        <f t="shared" si="10"/>
        <v>0</v>
      </c>
      <c r="H81" s="755">
        <f t="shared" si="4"/>
        <v>1</v>
      </c>
      <c r="I81" s="753">
        <f t="shared" si="11"/>
        <v>0.2</v>
      </c>
      <c r="J81" s="754">
        <f t="shared" si="11"/>
        <v>0.3</v>
      </c>
      <c r="K81" s="754">
        <f t="shared" si="11"/>
        <v>0.25</v>
      </c>
      <c r="L81" s="754">
        <f t="shared" si="11"/>
        <v>0.05</v>
      </c>
      <c r="M81" s="754">
        <f t="shared" si="11"/>
        <v>0.2</v>
      </c>
      <c r="N81" s="755">
        <f t="shared" si="6"/>
        <v>1</v>
      </c>
      <c r="O81" s="756"/>
      <c r="R81" s="750">
        <f t="shared" si="7"/>
        <v>0.8</v>
      </c>
      <c r="S81" s="751">
        <f t="shared" si="8"/>
        <v>0.71500000000000008</v>
      </c>
    </row>
    <row r="82" spans="2:19">
      <c r="B82" s="752">
        <f t="shared" si="9"/>
        <v>2064</v>
      </c>
      <c r="C82" s="753">
        <f t="shared" si="10"/>
        <v>0</v>
      </c>
      <c r="D82" s="754">
        <f t="shared" si="10"/>
        <v>1</v>
      </c>
      <c r="E82" s="754">
        <f t="shared" si="10"/>
        <v>0</v>
      </c>
      <c r="F82" s="754">
        <f t="shared" si="10"/>
        <v>0</v>
      </c>
      <c r="G82" s="754">
        <f t="shared" si="10"/>
        <v>0</v>
      </c>
      <c r="H82" s="755">
        <f t="shared" si="4"/>
        <v>1</v>
      </c>
      <c r="I82" s="753">
        <f t="shared" si="11"/>
        <v>0.2</v>
      </c>
      <c r="J82" s="754">
        <f t="shared" si="11"/>
        <v>0.3</v>
      </c>
      <c r="K82" s="754">
        <f t="shared" si="11"/>
        <v>0.25</v>
      </c>
      <c r="L82" s="754">
        <f t="shared" si="11"/>
        <v>0.05</v>
      </c>
      <c r="M82" s="754">
        <f t="shared" si="11"/>
        <v>0.2</v>
      </c>
      <c r="N82" s="755">
        <f t="shared" si="6"/>
        <v>1</v>
      </c>
      <c r="O82" s="756"/>
      <c r="R82" s="750">
        <f t="shared" si="7"/>
        <v>0.8</v>
      </c>
      <c r="S82" s="751">
        <f t="shared" si="8"/>
        <v>0.71500000000000008</v>
      </c>
    </row>
    <row r="83" spans="2:19">
      <c r="B83" s="752">
        <f t="shared" ref="B83:B98" si="12">B82+1</f>
        <v>2065</v>
      </c>
      <c r="C83" s="753">
        <f t="shared" si="10"/>
        <v>0</v>
      </c>
      <c r="D83" s="754">
        <f t="shared" si="10"/>
        <v>1</v>
      </c>
      <c r="E83" s="754">
        <f t="shared" si="10"/>
        <v>0</v>
      </c>
      <c r="F83" s="754">
        <f t="shared" si="10"/>
        <v>0</v>
      </c>
      <c r="G83" s="754">
        <f t="shared" si="10"/>
        <v>0</v>
      </c>
      <c r="H83" s="755">
        <f t="shared" ref="H83:H98" si="13">SUM(C83:G83)</f>
        <v>1</v>
      </c>
      <c r="I83" s="753">
        <f t="shared" si="11"/>
        <v>0.2</v>
      </c>
      <c r="J83" s="754">
        <f t="shared" si="11"/>
        <v>0.3</v>
      </c>
      <c r="K83" s="754">
        <f t="shared" si="11"/>
        <v>0.25</v>
      </c>
      <c r="L83" s="754">
        <f t="shared" si="11"/>
        <v>0.05</v>
      </c>
      <c r="M83" s="754">
        <f t="shared" si="11"/>
        <v>0.2</v>
      </c>
      <c r="N83" s="755">
        <f t="shared" ref="N83:N98" si="14">SUM(I83:M83)</f>
        <v>1</v>
      </c>
      <c r="O83" s="756"/>
      <c r="R83" s="750">
        <f t="shared" ref="R83:R98" si="15">C83*C$13+D83*D$13+E83*E$13+F83*F$13+G83*G$13</f>
        <v>0.8</v>
      </c>
      <c r="S83" s="751">
        <f t="shared" ref="S83:S98" si="16">I83*I$13+J83*J$13+K83*K$13+L83*L$13+M83*M$13</f>
        <v>0.71500000000000008</v>
      </c>
    </row>
    <row r="84" spans="2:19">
      <c r="B84" s="752">
        <f t="shared" si="12"/>
        <v>2066</v>
      </c>
      <c r="C84" s="753">
        <f t="shared" si="10"/>
        <v>0</v>
      </c>
      <c r="D84" s="754">
        <f t="shared" si="10"/>
        <v>1</v>
      </c>
      <c r="E84" s="754">
        <f t="shared" si="10"/>
        <v>0</v>
      </c>
      <c r="F84" s="754">
        <f t="shared" si="10"/>
        <v>0</v>
      </c>
      <c r="G84" s="754">
        <f t="shared" si="10"/>
        <v>0</v>
      </c>
      <c r="H84" s="755">
        <f t="shared" si="13"/>
        <v>1</v>
      </c>
      <c r="I84" s="753">
        <f t="shared" si="11"/>
        <v>0.2</v>
      </c>
      <c r="J84" s="754">
        <f t="shared" si="11"/>
        <v>0.3</v>
      </c>
      <c r="K84" s="754">
        <f t="shared" si="11"/>
        <v>0.25</v>
      </c>
      <c r="L84" s="754">
        <f t="shared" si="11"/>
        <v>0.05</v>
      </c>
      <c r="M84" s="754">
        <f t="shared" si="11"/>
        <v>0.2</v>
      </c>
      <c r="N84" s="755">
        <f t="shared" si="14"/>
        <v>1</v>
      </c>
      <c r="O84" s="756"/>
      <c r="R84" s="750">
        <f t="shared" si="15"/>
        <v>0.8</v>
      </c>
      <c r="S84" s="751">
        <f t="shared" si="16"/>
        <v>0.71500000000000008</v>
      </c>
    </row>
    <row r="85" spans="2:19">
      <c r="B85" s="752">
        <f t="shared" si="12"/>
        <v>2067</v>
      </c>
      <c r="C85" s="753">
        <f t="shared" si="10"/>
        <v>0</v>
      </c>
      <c r="D85" s="754">
        <f t="shared" si="10"/>
        <v>1</v>
      </c>
      <c r="E85" s="754">
        <f t="shared" si="10"/>
        <v>0</v>
      </c>
      <c r="F85" s="754">
        <f t="shared" si="10"/>
        <v>0</v>
      </c>
      <c r="G85" s="754">
        <f t="shared" si="10"/>
        <v>0</v>
      </c>
      <c r="H85" s="755">
        <f t="shared" si="13"/>
        <v>1</v>
      </c>
      <c r="I85" s="753">
        <f t="shared" si="11"/>
        <v>0.2</v>
      </c>
      <c r="J85" s="754">
        <f t="shared" si="11"/>
        <v>0.3</v>
      </c>
      <c r="K85" s="754">
        <f t="shared" si="11"/>
        <v>0.25</v>
      </c>
      <c r="L85" s="754">
        <f t="shared" si="11"/>
        <v>0.05</v>
      </c>
      <c r="M85" s="754">
        <f t="shared" si="11"/>
        <v>0.2</v>
      </c>
      <c r="N85" s="755">
        <f t="shared" si="14"/>
        <v>1</v>
      </c>
      <c r="O85" s="756"/>
      <c r="R85" s="750">
        <f t="shared" si="15"/>
        <v>0.8</v>
      </c>
      <c r="S85" s="751">
        <f t="shared" si="16"/>
        <v>0.71500000000000008</v>
      </c>
    </row>
    <row r="86" spans="2:19">
      <c r="B86" s="752">
        <f t="shared" si="12"/>
        <v>2068</v>
      </c>
      <c r="C86" s="753">
        <f t="shared" si="10"/>
        <v>0</v>
      </c>
      <c r="D86" s="754">
        <f t="shared" si="10"/>
        <v>1</v>
      </c>
      <c r="E86" s="754">
        <f t="shared" si="10"/>
        <v>0</v>
      </c>
      <c r="F86" s="754">
        <f t="shared" si="10"/>
        <v>0</v>
      </c>
      <c r="G86" s="754">
        <f t="shared" si="10"/>
        <v>0</v>
      </c>
      <c r="H86" s="755">
        <f t="shared" si="13"/>
        <v>1</v>
      </c>
      <c r="I86" s="753">
        <f t="shared" si="11"/>
        <v>0.2</v>
      </c>
      <c r="J86" s="754">
        <f t="shared" si="11"/>
        <v>0.3</v>
      </c>
      <c r="K86" s="754">
        <f t="shared" si="11"/>
        <v>0.25</v>
      </c>
      <c r="L86" s="754">
        <f t="shared" si="11"/>
        <v>0.05</v>
      </c>
      <c r="M86" s="754">
        <f t="shared" si="11"/>
        <v>0.2</v>
      </c>
      <c r="N86" s="755">
        <f t="shared" si="14"/>
        <v>1</v>
      </c>
      <c r="O86" s="756"/>
      <c r="R86" s="750">
        <f t="shared" si="15"/>
        <v>0.8</v>
      </c>
      <c r="S86" s="751">
        <f t="shared" si="16"/>
        <v>0.71500000000000008</v>
      </c>
    </row>
    <row r="87" spans="2:19">
      <c r="B87" s="752">
        <f t="shared" si="12"/>
        <v>2069</v>
      </c>
      <c r="C87" s="753">
        <f t="shared" si="10"/>
        <v>0</v>
      </c>
      <c r="D87" s="754">
        <f t="shared" si="10"/>
        <v>1</v>
      </c>
      <c r="E87" s="754">
        <f t="shared" si="10"/>
        <v>0</v>
      </c>
      <c r="F87" s="754">
        <f t="shared" si="10"/>
        <v>0</v>
      </c>
      <c r="G87" s="754">
        <f t="shared" si="10"/>
        <v>0</v>
      </c>
      <c r="H87" s="755">
        <f t="shared" si="13"/>
        <v>1</v>
      </c>
      <c r="I87" s="753">
        <f t="shared" si="11"/>
        <v>0.2</v>
      </c>
      <c r="J87" s="754">
        <f t="shared" si="11"/>
        <v>0.3</v>
      </c>
      <c r="K87" s="754">
        <f t="shared" si="11"/>
        <v>0.25</v>
      </c>
      <c r="L87" s="754">
        <f t="shared" si="11"/>
        <v>0.05</v>
      </c>
      <c r="M87" s="754">
        <f t="shared" si="11"/>
        <v>0.2</v>
      </c>
      <c r="N87" s="755">
        <f t="shared" si="14"/>
        <v>1</v>
      </c>
      <c r="O87" s="756"/>
      <c r="R87" s="750">
        <f t="shared" si="15"/>
        <v>0.8</v>
      </c>
      <c r="S87" s="751">
        <f t="shared" si="16"/>
        <v>0.71500000000000008</v>
      </c>
    </row>
    <row r="88" spans="2:19">
      <c r="B88" s="752">
        <f t="shared" si="12"/>
        <v>2070</v>
      </c>
      <c r="C88" s="753">
        <f t="shared" si="10"/>
        <v>0</v>
      </c>
      <c r="D88" s="754">
        <f t="shared" si="10"/>
        <v>1</v>
      </c>
      <c r="E88" s="754">
        <f t="shared" si="10"/>
        <v>0</v>
      </c>
      <c r="F88" s="754">
        <f t="shared" si="10"/>
        <v>0</v>
      </c>
      <c r="G88" s="754">
        <f t="shared" si="10"/>
        <v>0</v>
      </c>
      <c r="H88" s="755">
        <f t="shared" si="13"/>
        <v>1</v>
      </c>
      <c r="I88" s="753">
        <f t="shared" si="11"/>
        <v>0.2</v>
      </c>
      <c r="J88" s="754">
        <f t="shared" si="11"/>
        <v>0.3</v>
      </c>
      <c r="K88" s="754">
        <f t="shared" si="11"/>
        <v>0.25</v>
      </c>
      <c r="L88" s="754">
        <f t="shared" si="11"/>
        <v>0.05</v>
      </c>
      <c r="M88" s="754">
        <f t="shared" si="11"/>
        <v>0.2</v>
      </c>
      <c r="N88" s="755">
        <f t="shared" si="14"/>
        <v>1</v>
      </c>
      <c r="O88" s="756"/>
      <c r="R88" s="750">
        <f t="shared" si="15"/>
        <v>0.8</v>
      </c>
      <c r="S88" s="751">
        <f t="shared" si="16"/>
        <v>0.71500000000000008</v>
      </c>
    </row>
    <row r="89" spans="2:19">
      <c r="B89" s="752">
        <f t="shared" si="12"/>
        <v>2071</v>
      </c>
      <c r="C89" s="753">
        <f t="shared" si="10"/>
        <v>0</v>
      </c>
      <c r="D89" s="754">
        <f t="shared" si="10"/>
        <v>1</v>
      </c>
      <c r="E89" s="754">
        <f t="shared" si="10"/>
        <v>0</v>
      </c>
      <c r="F89" s="754">
        <f t="shared" si="10"/>
        <v>0</v>
      </c>
      <c r="G89" s="754">
        <f t="shared" si="10"/>
        <v>0</v>
      </c>
      <c r="H89" s="755">
        <f t="shared" si="13"/>
        <v>1</v>
      </c>
      <c r="I89" s="753">
        <f t="shared" si="11"/>
        <v>0.2</v>
      </c>
      <c r="J89" s="754">
        <f t="shared" si="11"/>
        <v>0.3</v>
      </c>
      <c r="K89" s="754">
        <f t="shared" si="11"/>
        <v>0.25</v>
      </c>
      <c r="L89" s="754">
        <f t="shared" si="11"/>
        <v>0.05</v>
      </c>
      <c r="M89" s="754">
        <f t="shared" si="11"/>
        <v>0.2</v>
      </c>
      <c r="N89" s="755">
        <f t="shared" si="14"/>
        <v>1</v>
      </c>
      <c r="O89" s="756"/>
      <c r="R89" s="750">
        <f t="shared" si="15"/>
        <v>0.8</v>
      </c>
      <c r="S89" s="751">
        <f t="shared" si="16"/>
        <v>0.71500000000000008</v>
      </c>
    </row>
    <row r="90" spans="2:19">
      <c r="B90" s="752">
        <f t="shared" si="12"/>
        <v>2072</v>
      </c>
      <c r="C90" s="753">
        <f t="shared" si="10"/>
        <v>0</v>
      </c>
      <c r="D90" s="754">
        <f t="shared" si="10"/>
        <v>1</v>
      </c>
      <c r="E90" s="754">
        <f t="shared" si="10"/>
        <v>0</v>
      </c>
      <c r="F90" s="754">
        <f t="shared" si="10"/>
        <v>0</v>
      </c>
      <c r="G90" s="754">
        <f t="shared" si="10"/>
        <v>0</v>
      </c>
      <c r="H90" s="755">
        <f t="shared" si="13"/>
        <v>1</v>
      </c>
      <c r="I90" s="753">
        <f t="shared" si="11"/>
        <v>0.2</v>
      </c>
      <c r="J90" s="754">
        <f t="shared" si="11"/>
        <v>0.3</v>
      </c>
      <c r="K90" s="754">
        <f t="shared" si="11"/>
        <v>0.25</v>
      </c>
      <c r="L90" s="754">
        <f t="shared" si="11"/>
        <v>0.05</v>
      </c>
      <c r="M90" s="754">
        <f t="shared" si="11"/>
        <v>0.2</v>
      </c>
      <c r="N90" s="755">
        <f t="shared" si="14"/>
        <v>1</v>
      </c>
      <c r="O90" s="756"/>
      <c r="R90" s="750">
        <f t="shared" si="15"/>
        <v>0.8</v>
      </c>
      <c r="S90" s="751">
        <f t="shared" si="16"/>
        <v>0.71500000000000008</v>
      </c>
    </row>
    <row r="91" spans="2:19">
      <c r="B91" s="752">
        <f t="shared" si="12"/>
        <v>2073</v>
      </c>
      <c r="C91" s="753">
        <f t="shared" si="10"/>
        <v>0</v>
      </c>
      <c r="D91" s="754">
        <f t="shared" si="10"/>
        <v>1</v>
      </c>
      <c r="E91" s="754">
        <f t="shared" si="10"/>
        <v>0</v>
      </c>
      <c r="F91" s="754">
        <f t="shared" si="10"/>
        <v>0</v>
      </c>
      <c r="G91" s="754">
        <f t="shared" si="10"/>
        <v>0</v>
      </c>
      <c r="H91" s="755">
        <f t="shared" si="13"/>
        <v>1</v>
      </c>
      <c r="I91" s="753">
        <f t="shared" si="11"/>
        <v>0.2</v>
      </c>
      <c r="J91" s="754">
        <f t="shared" si="11"/>
        <v>0.3</v>
      </c>
      <c r="K91" s="754">
        <f t="shared" si="11"/>
        <v>0.25</v>
      </c>
      <c r="L91" s="754">
        <f t="shared" si="11"/>
        <v>0.05</v>
      </c>
      <c r="M91" s="754">
        <f t="shared" si="11"/>
        <v>0.2</v>
      </c>
      <c r="N91" s="755">
        <f t="shared" si="14"/>
        <v>1</v>
      </c>
      <c r="O91" s="756"/>
      <c r="R91" s="750">
        <f t="shared" si="15"/>
        <v>0.8</v>
      </c>
      <c r="S91" s="751">
        <f t="shared" si="16"/>
        <v>0.71500000000000008</v>
      </c>
    </row>
    <row r="92" spans="2:19">
      <c r="B92" s="752">
        <f t="shared" si="12"/>
        <v>2074</v>
      </c>
      <c r="C92" s="753">
        <f t="shared" si="10"/>
        <v>0</v>
      </c>
      <c r="D92" s="754">
        <f t="shared" si="10"/>
        <v>1</v>
      </c>
      <c r="E92" s="754">
        <f t="shared" si="10"/>
        <v>0</v>
      </c>
      <c r="F92" s="754">
        <f t="shared" si="10"/>
        <v>0</v>
      </c>
      <c r="G92" s="754">
        <f t="shared" si="10"/>
        <v>0</v>
      </c>
      <c r="H92" s="755">
        <f t="shared" si="13"/>
        <v>1</v>
      </c>
      <c r="I92" s="753">
        <f t="shared" si="11"/>
        <v>0.2</v>
      </c>
      <c r="J92" s="754">
        <f t="shared" si="11"/>
        <v>0.3</v>
      </c>
      <c r="K92" s="754">
        <f t="shared" si="11"/>
        <v>0.25</v>
      </c>
      <c r="L92" s="754">
        <f t="shared" si="11"/>
        <v>0.05</v>
      </c>
      <c r="M92" s="754">
        <f t="shared" si="11"/>
        <v>0.2</v>
      </c>
      <c r="N92" s="755">
        <f t="shared" si="14"/>
        <v>1</v>
      </c>
      <c r="O92" s="756"/>
      <c r="R92" s="750">
        <f t="shared" si="15"/>
        <v>0.8</v>
      </c>
      <c r="S92" s="751">
        <f t="shared" si="16"/>
        <v>0.71500000000000008</v>
      </c>
    </row>
    <row r="93" spans="2:19">
      <c r="B93" s="752">
        <f t="shared" si="12"/>
        <v>2075</v>
      </c>
      <c r="C93" s="753">
        <f t="shared" si="10"/>
        <v>0</v>
      </c>
      <c r="D93" s="754">
        <f t="shared" si="10"/>
        <v>1</v>
      </c>
      <c r="E93" s="754">
        <f t="shared" si="10"/>
        <v>0</v>
      </c>
      <c r="F93" s="754">
        <f t="shared" si="10"/>
        <v>0</v>
      </c>
      <c r="G93" s="754">
        <f t="shared" si="10"/>
        <v>0</v>
      </c>
      <c r="H93" s="755">
        <f t="shared" si="13"/>
        <v>1</v>
      </c>
      <c r="I93" s="753">
        <f t="shared" si="11"/>
        <v>0.2</v>
      </c>
      <c r="J93" s="754">
        <f t="shared" si="11"/>
        <v>0.3</v>
      </c>
      <c r="K93" s="754">
        <f t="shared" si="11"/>
        <v>0.25</v>
      </c>
      <c r="L93" s="754">
        <f t="shared" si="11"/>
        <v>0.05</v>
      </c>
      <c r="M93" s="754">
        <f t="shared" si="11"/>
        <v>0.2</v>
      </c>
      <c r="N93" s="755">
        <f t="shared" si="14"/>
        <v>1</v>
      </c>
      <c r="O93" s="756"/>
      <c r="R93" s="750">
        <f t="shared" si="15"/>
        <v>0.8</v>
      </c>
      <c r="S93" s="751">
        <f t="shared" si="16"/>
        <v>0.71500000000000008</v>
      </c>
    </row>
    <row r="94" spans="2:19">
      <c r="B94" s="752">
        <f t="shared" si="12"/>
        <v>2076</v>
      </c>
      <c r="C94" s="753">
        <f t="shared" si="10"/>
        <v>0</v>
      </c>
      <c r="D94" s="754">
        <f t="shared" si="10"/>
        <v>1</v>
      </c>
      <c r="E94" s="754">
        <f t="shared" si="10"/>
        <v>0</v>
      </c>
      <c r="F94" s="754">
        <f t="shared" si="10"/>
        <v>0</v>
      </c>
      <c r="G94" s="754">
        <f t="shared" si="10"/>
        <v>0</v>
      </c>
      <c r="H94" s="755">
        <f t="shared" si="13"/>
        <v>1</v>
      </c>
      <c r="I94" s="753">
        <f t="shared" si="11"/>
        <v>0.2</v>
      </c>
      <c r="J94" s="754">
        <f t="shared" si="11"/>
        <v>0.3</v>
      </c>
      <c r="K94" s="754">
        <f t="shared" si="11"/>
        <v>0.25</v>
      </c>
      <c r="L94" s="754">
        <f t="shared" si="11"/>
        <v>0.05</v>
      </c>
      <c r="M94" s="754">
        <f t="shared" si="11"/>
        <v>0.2</v>
      </c>
      <c r="N94" s="755">
        <f t="shared" si="14"/>
        <v>1</v>
      </c>
      <c r="O94" s="756"/>
      <c r="R94" s="750">
        <f t="shared" si="15"/>
        <v>0.8</v>
      </c>
      <c r="S94" s="751">
        <f t="shared" si="16"/>
        <v>0.71500000000000008</v>
      </c>
    </row>
    <row r="95" spans="2:19">
      <c r="B95" s="752">
        <f t="shared" si="12"/>
        <v>2077</v>
      </c>
      <c r="C95" s="753">
        <f t="shared" si="10"/>
        <v>0</v>
      </c>
      <c r="D95" s="754">
        <f t="shared" si="10"/>
        <v>1</v>
      </c>
      <c r="E95" s="754">
        <f t="shared" si="10"/>
        <v>0</v>
      </c>
      <c r="F95" s="754">
        <f t="shared" si="10"/>
        <v>0</v>
      </c>
      <c r="G95" s="754">
        <f t="shared" si="10"/>
        <v>0</v>
      </c>
      <c r="H95" s="755">
        <f t="shared" si="13"/>
        <v>1</v>
      </c>
      <c r="I95" s="753">
        <f t="shared" si="11"/>
        <v>0.2</v>
      </c>
      <c r="J95" s="754">
        <f t="shared" si="11"/>
        <v>0.3</v>
      </c>
      <c r="K95" s="754">
        <f t="shared" si="11"/>
        <v>0.25</v>
      </c>
      <c r="L95" s="754">
        <f t="shared" si="11"/>
        <v>0.05</v>
      </c>
      <c r="M95" s="754">
        <f t="shared" si="11"/>
        <v>0.2</v>
      </c>
      <c r="N95" s="755">
        <f t="shared" si="14"/>
        <v>1</v>
      </c>
      <c r="O95" s="756"/>
      <c r="R95" s="750">
        <f t="shared" si="15"/>
        <v>0.8</v>
      </c>
      <c r="S95" s="751">
        <f t="shared" si="16"/>
        <v>0.71500000000000008</v>
      </c>
    </row>
    <row r="96" spans="2:19">
      <c r="B96" s="752">
        <f t="shared" si="12"/>
        <v>2078</v>
      </c>
      <c r="C96" s="753">
        <f t="shared" si="10"/>
        <v>0</v>
      </c>
      <c r="D96" s="754">
        <f t="shared" si="10"/>
        <v>1</v>
      </c>
      <c r="E96" s="754">
        <f t="shared" si="10"/>
        <v>0</v>
      </c>
      <c r="F96" s="754">
        <f t="shared" si="10"/>
        <v>0</v>
      </c>
      <c r="G96" s="754">
        <f t="shared" si="10"/>
        <v>0</v>
      </c>
      <c r="H96" s="755">
        <f t="shared" si="13"/>
        <v>1</v>
      </c>
      <c r="I96" s="753">
        <f t="shared" si="11"/>
        <v>0.2</v>
      </c>
      <c r="J96" s="754">
        <f t="shared" si="11"/>
        <v>0.3</v>
      </c>
      <c r="K96" s="754">
        <f t="shared" si="11"/>
        <v>0.25</v>
      </c>
      <c r="L96" s="754">
        <f t="shared" si="11"/>
        <v>0.05</v>
      </c>
      <c r="M96" s="754">
        <f t="shared" si="11"/>
        <v>0.2</v>
      </c>
      <c r="N96" s="755">
        <f t="shared" si="14"/>
        <v>1</v>
      </c>
      <c r="O96" s="756"/>
      <c r="R96" s="750">
        <f t="shared" si="15"/>
        <v>0.8</v>
      </c>
      <c r="S96" s="751">
        <f t="shared" si="16"/>
        <v>0.71500000000000008</v>
      </c>
    </row>
    <row r="97" spans="2:19">
      <c r="B97" s="752">
        <f t="shared" si="12"/>
        <v>2079</v>
      </c>
      <c r="C97" s="753">
        <f t="shared" si="10"/>
        <v>0</v>
      </c>
      <c r="D97" s="754">
        <f t="shared" si="10"/>
        <v>1</v>
      </c>
      <c r="E97" s="754">
        <f t="shared" si="10"/>
        <v>0</v>
      </c>
      <c r="F97" s="754">
        <f t="shared" si="10"/>
        <v>0</v>
      </c>
      <c r="G97" s="754">
        <f t="shared" si="10"/>
        <v>0</v>
      </c>
      <c r="H97" s="755">
        <f t="shared" si="13"/>
        <v>1</v>
      </c>
      <c r="I97" s="753">
        <f t="shared" si="11"/>
        <v>0.2</v>
      </c>
      <c r="J97" s="754">
        <f t="shared" si="11"/>
        <v>0.3</v>
      </c>
      <c r="K97" s="754">
        <f t="shared" si="11"/>
        <v>0.25</v>
      </c>
      <c r="L97" s="754">
        <f t="shared" si="11"/>
        <v>0.05</v>
      </c>
      <c r="M97" s="754">
        <f t="shared" si="11"/>
        <v>0.2</v>
      </c>
      <c r="N97" s="755">
        <f t="shared" si="14"/>
        <v>1</v>
      </c>
      <c r="O97" s="756"/>
      <c r="R97" s="750">
        <f t="shared" si="15"/>
        <v>0.8</v>
      </c>
      <c r="S97" s="751">
        <f t="shared" si="16"/>
        <v>0.71500000000000008</v>
      </c>
    </row>
    <row r="98" spans="2:19" ht="13.5" thickBot="1">
      <c r="B98" s="757">
        <f t="shared" si="12"/>
        <v>2080</v>
      </c>
      <c r="C98" s="758">
        <f t="shared" si="10"/>
        <v>0</v>
      </c>
      <c r="D98" s="759">
        <f t="shared" si="10"/>
        <v>1</v>
      </c>
      <c r="E98" s="759">
        <f t="shared" si="10"/>
        <v>0</v>
      </c>
      <c r="F98" s="759">
        <f t="shared" si="10"/>
        <v>0</v>
      </c>
      <c r="G98" s="759">
        <f t="shared" si="10"/>
        <v>0</v>
      </c>
      <c r="H98" s="760">
        <f t="shared" si="13"/>
        <v>1</v>
      </c>
      <c r="I98" s="758">
        <f t="shared" si="11"/>
        <v>0.2</v>
      </c>
      <c r="J98" s="759">
        <f t="shared" si="11"/>
        <v>0.3</v>
      </c>
      <c r="K98" s="759">
        <f t="shared" si="11"/>
        <v>0.25</v>
      </c>
      <c r="L98" s="759">
        <f t="shared" si="11"/>
        <v>0.05</v>
      </c>
      <c r="M98" s="759">
        <f t="shared" si="11"/>
        <v>0.2</v>
      </c>
      <c r="N98" s="760">
        <f t="shared" si="14"/>
        <v>1</v>
      </c>
      <c r="O98" s="630"/>
      <c r="R98" s="761">
        <f t="shared" si="15"/>
        <v>0.8</v>
      </c>
      <c r="S98" s="761">
        <f t="shared" si="16"/>
        <v>0.71500000000000008</v>
      </c>
    </row>
    <row r="99" spans="2:19">
      <c r="H99" s="762"/>
    </row>
    <row r="100" spans="2:19">
      <c r="H100" s="762"/>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37"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style="587" customWidth="1"/>
    <col min="2" max="2" width="6.28515625" style="587" customWidth="1"/>
    <col min="3" max="3" width="9.28515625" style="587" customWidth="1"/>
    <col min="4" max="4" width="7.42578125" style="587" customWidth="1"/>
    <col min="5" max="14" width="8" style="587" customWidth="1"/>
    <col min="15" max="16" width="8.42578125" style="587" customWidth="1"/>
    <col min="17" max="17" width="3.85546875" style="587" customWidth="1"/>
    <col min="18" max="18" width="3.42578125" style="587" customWidth="1"/>
    <col min="19" max="21" width="11.42578125" style="587" hidden="1" customWidth="1"/>
    <col min="22" max="22" width="10.28515625" style="587" hidden="1" customWidth="1"/>
    <col min="23" max="23" width="9.7109375" style="587" hidden="1" customWidth="1"/>
    <col min="24" max="24" width="9.42578125" style="587" hidden="1" customWidth="1"/>
    <col min="25" max="27" width="0" style="587" hidden="1" customWidth="1"/>
    <col min="28" max="29" width="11.42578125" style="587"/>
    <col min="30" max="30" width="10.85546875" style="587" customWidth="1"/>
    <col min="31" max="16384" width="11.42578125" style="587"/>
  </cols>
  <sheetData>
    <row r="2" spans="2:30" ht="15.75">
      <c r="C2" s="588" t="s">
        <v>34</v>
      </c>
      <c r="S2" s="588" t="s">
        <v>300</v>
      </c>
      <c r="AC2" s="587" t="s">
        <v>6</v>
      </c>
      <c r="AD2" s="705">
        <v>0.435</v>
      </c>
    </row>
    <row r="3" spans="2:30">
      <c r="B3" s="589"/>
      <c r="C3" s="589"/>
      <c r="S3" s="589"/>
      <c r="AC3" s="587" t="s">
        <v>256</v>
      </c>
      <c r="AD3" s="705">
        <v>0.129</v>
      </c>
    </row>
    <row r="4" spans="2:30">
      <c r="B4" s="589"/>
      <c r="C4" s="589" t="s">
        <v>38</v>
      </c>
      <c r="S4" s="589" t="s">
        <v>301</v>
      </c>
      <c r="AC4" s="587" t="s">
        <v>2</v>
      </c>
      <c r="AD4" s="705">
        <v>9.9000000000000005E-2</v>
      </c>
    </row>
    <row r="5" spans="2:30">
      <c r="B5" s="589"/>
      <c r="C5" s="589"/>
      <c r="S5" s="589" t="s">
        <v>38</v>
      </c>
      <c r="AC5" s="587" t="s">
        <v>16</v>
      </c>
      <c r="AD5" s="705">
        <v>2.7E-2</v>
      </c>
    </row>
    <row r="6" spans="2:30">
      <c r="B6" s="589"/>
      <c r="S6" s="589"/>
      <c r="AC6" s="587" t="s">
        <v>331</v>
      </c>
      <c r="AD6" s="705">
        <v>8.9999999999999993E-3</v>
      </c>
    </row>
    <row r="7" spans="2:30" ht="13.5" thickBot="1">
      <c r="B7" s="589"/>
      <c r="C7" s="590"/>
      <c r="S7" s="589"/>
      <c r="AC7" s="587" t="s">
        <v>332</v>
      </c>
      <c r="AD7" s="705">
        <v>7.1999999999999995E-2</v>
      </c>
    </row>
    <row r="8" spans="2:30" ht="13.5" thickBot="1">
      <c r="B8" s="589"/>
      <c r="D8" s="591">
        <v>6.2100000000000002E-2</v>
      </c>
      <c r="E8" s="703">
        <f>AD2</f>
        <v>0.435</v>
      </c>
      <c r="F8" s="704">
        <f>AD3</f>
        <v>0.129</v>
      </c>
      <c r="G8" s="704">
        <v>0</v>
      </c>
      <c r="H8" s="704">
        <v>0</v>
      </c>
      <c r="I8" s="704">
        <f>AD4</f>
        <v>9.9000000000000005E-2</v>
      </c>
      <c r="J8" s="704">
        <f>AD5</f>
        <v>2.7E-2</v>
      </c>
      <c r="K8" s="704">
        <f>AD6</f>
        <v>8.9999999999999993E-3</v>
      </c>
      <c r="L8" s="704">
        <f>AD7</f>
        <v>7.1999999999999995E-2</v>
      </c>
      <c r="M8" s="704">
        <f>AD8</f>
        <v>3.3000000000000002E-2</v>
      </c>
      <c r="N8" s="704">
        <f>AD9</f>
        <v>0.04</v>
      </c>
      <c r="O8" s="704">
        <f>AD10</f>
        <v>0.156</v>
      </c>
      <c r="P8" s="592">
        <f>SUM(E8:O8)</f>
        <v>1</v>
      </c>
      <c r="S8" s="589"/>
      <c r="T8" s="589"/>
      <c r="AC8" s="587" t="s">
        <v>231</v>
      </c>
      <c r="AD8" s="705">
        <v>3.3000000000000002E-2</v>
      </c>
    </row>
    <row r="9" spans="2:30" ht="13.5" thickBot="1">
      <c r="B9" s="593"/>
      <c r="C9" s="594"/>
      <c r="D9" s="595"/>
      <c r="E9" s="820" t="s">
        <v>41</v>
      </c>
      <c r="F9" s="821"/>
      <c r="G9" s="821"/>
      <c r="H9" s="821"/>
      <c r="I9" s="821"/>
      <c r="J9" s="821"/>
      <c r="K9" s="821"/>
      <c r="L9" s="821"/>
      <c r="M9" s="821"/>
      <c r="N9" s="821"/>
      <c r="O9" s="821"/>
      <c r="P9" s="596"/>
      <c r="AC9" s="587" t="s">
        <v>232</v>
      </c>
      <c r="AD9" s="705">
        <v>0.04</v>
      </c>
    </row>
    <row r="10" spans="2:30" ht="21.75" customHeight="1" thickBot="1">
      <c r="B10" s="818" t="s">
        <v>1</v>
      </c>
      <c r="C10" s="818" t="s">
        <v>33</v>
      </c>
      <c r="D10" s="818" t="s">
        <v>40</v>
      </c>
      <c r="E10" s="818" t="s">
        <v>228</v>
      </c>
      <c r="F10" s="818" t="s">
        <v>271</v>
      </c>
      <c r="G10" s="810" t="s">
        <v>267</v>
      </c>
      <c r="H10" s="818" t="s">
        <v>270</v>
      </c>
      <c r="I10" s="810" t="s">
        <v>2</v>
      </c>
      <c r="J10" s="818" t="s">
        <v>16</v>
      </c>
      <c r="K10" s="810" t="s">
        <v>229</v>
      </c>
      <c r="L10" s="807" t="s">
        <v>273</v>
      </c>
      <c r="M10" s="808"/>
      <c r="N10" s="808"/>
      <c r="O10" s="809"/>
      <c r="P10" s="818" t="s">
        <v>27</v>
      </c>
      <c r="AC10" s="587" t="s">
        <v>233</v>
      </c>
      <c r="AD10" s="705">
        <v>0.156</v>
      </c>
    </row>
    <row r="11" spans="2:30" s="598" customFormat="1" ht="42" customHeight="1" thickBot="1">
      <c r="B11" s="819"/>
      <c r="C11" s="819"/>
      <c r="D11" s="819"/>
      <c r="E11" s="819"/>
      <c r="F11" s="819"/>
      <c r="G11" s="812"/>
      <c r="H11" s="819"/>
      <c r="I11" s="812"/>
      <c r="J11" s="819"/>
      <c r="K11" s="812"/>
      <c r="L11" s="597" t="s">
        <v>230</v>
      </c>
      <c r="M11" s="597" t="s">
        <v>231</v>
      </c>
      <c r="N11" s="597" t="s">
        <v>232</v>
      </c>
      <c r="O11" s="597" t="s">
        <v>233</v>
      </c>
      <c r="P11" s="819"/>
      <c r="S11" s="365" t="s">
        <v>1</v>
      </c>
      <c r="T11" s="369" t="s">
        <v>302</v>
      </c>
      <c r="U11" s="365" t="s">
        <v>303</v>
      </c>
      <c r="V11" s="369" t="s">
        <v>304</v>
      </c>
      <c r="W11" s="365" t="s">
        <v>40</v>
      </c>
      <c r="X11" s="369" t="s">
        <v>305</v>
      </c>
    </row>
    <row r="12" spans="2:30" s="605" customFormat="1" ht="26.25" thickBot="1">
      <c r="B12" s="599"/>
      <c r="C12" s="600" t="s">
        <v>15</v>
      </c>
      <c r="D12" s="600" t="s">
        <v>24</v>
      </c>
      <c r="E12" s="601" t="s">
        <v>24</v>
      </c>
      <c r="F12" s="602" t="s">
        <v>24</v>
      </c>
      <c r="G12" s="602" t="s">
        <v>24</v>
      </c>
      <c r="H12" s="602" t="s">
        <v>24</v>
      </c>
      <c r="I12" s="602" t="s">
        <v>24</v>
      </c>
      <c r="J12" s="602" t="s">
        <v>24</v>
      </c>
      <c r="K12" s="602" t="s">
        <v>24</v>
      </c>
      <c r="L12" s="602" t="s">
        <v>24</v>
      </c>
      <c r="M12" s="602" t="s">
        <v>24</v>
      </c>
      <c r="N12" s="602" t="s">
        <v>24</v>
      </c>
      <c r="O12" s="603" t="s">
        <v>24</v>
      </c>
      <c r="P12" s="604" t="s">
        <v>39</v>
      </c>
      <c r="S12" s="606"/>
      <c r="T12" s="607" t="s">
        <v>306</v>
      </c>
      <c r="U12" s="606" t="s">
        <v>307</v>
      </c>
      <c r="V12" s="607" t="s">
        <v>15</v>
      </c>
      <c r="W12" s="608" t="s">
        <v>24</v>
      </c>
      <c r="X12" s="607" t="s">
        <v>15</v>
      </c>
    </row>
    <row r="13" spans="2:30">
      <c r="B13" s="609">
        <f>year</f>
        <v>2000</v>
      </c>
      <c r="C13" s="610">
        <f>'[2]Fraksi pengelolaan sampah BaU'!C30</f>
        <v>32.145558324</v>
      </c>
      <c r="D13" s="611">
        <v>1</v>
      </c>
      <c r="E13" s="612">
        <f t="shared" ref="E13:O28" si="0">E$8</f>
        <v>0.435</v>
      </c>
      <c r="F13" s="612">
        <f t="shared" si="0"/>
        <v>0.129</v>
      </c>
      <c r="G13" s="612">
        <f t="shared" si="0"/>
        <v>0</v>
      </c>
      <c r="H13" s="612">
        <f t="shared" si="0"/>
        <v>0</v>
      </c>
      <c r="I13" s="612">
        <f t="shared" si="0"/>
        <v>9.9000000000000005E-2</v>
      </c>
      <c r="J13" s="612">
        <f t="shared" si="0"/>
        <v>2.7E-2</v>
      </c>
      <c r="K13" s="612">
        <f t="shared" si="0"/>
        <v>8.9999999999999993E-3</v>
      </c>
      <c r="L13" s="612">
        <f t="shared" si="0"/>
        <v>7.1999999999999995E-2</v>
      </c>
      <c r="M13" s="612">
        <f t="shared" si="0"/>
        <v>3.3000000000000002E-2</v>
      </c>
      <c r="N13" s="612">
        <f t="shared" si="0"/>
        <v>0.04</v>
      </c>
      <c r="O13" s="612">
        <f t="shared" si="0"/>
        <v>0.156</v>
      </c>
      <c r="P13" s="613">
        <f t="shared" ref="P13:P44" si="1">SUM(E13:O13)</f>
        <v>1</v>
      </c>
      <c r="S13" s="609">
        <f>year</f>
        <v>2000</v>
      </c>
      <c r="T13" s="614">
        <v>0</v>
      </c>
      <c r="U13" s="614">
        <v>5</v>
      </c>
      <c r="V13" s="615">
        <f>T13*U13</f>
        <v>0</v>
      </c>
      <c r="W13" s="616">
        <v>1</v>
      </c>
      <c r="X13" s="617">
        <f t="shared" ref="X13:X44" si="2">V13*W13</f>
        <v>0</v>
      </c>
    </row>
    <row r="14" spans="2:30">
      <c r="B14" s="618">
        <f t="shared" ref="B14:B45" si="3">B13+1</f>
        <v>2001</v>
      </c>
      <c r="C14" s="610">
        <f>'[2]Fraksi pengelolaan sampah BaU'!C31</f>
        <v>32.789183328</v>
      </c>
      <c r="D14" s="611">
        <v>1</v>
      </c>
      <c r="E14" s="612">
        <f t="shared" si="0"/>
        <v>0.435</v>
      </c>
      <c r="F14" s="612">
        <f t="shared" si="0"/>
        <v>0.129</v>
      </c>
      <c r="G14" s="612">
        <f t="shared" si="0"/>
        <v>0</v>
      </c>
      <c r="H14" s="612">
        <f t="shared" si="0"/>
        <v>0</v>
      </c>
      <c r="I14" s="612">
        <f t="shared" si="0"/>
        <v>9.9000000000000005E-2</v>
      </c>
      <c r="J14" s="612">
        <f t="shared" si="0"/>
        <v>2.7E-2</v>
      </c>
      <c r="K14" s="612">
        <f t="shared" si="0"/>
        <v>8.9999999999999993E-3</v>
      </c>
      <c r="L14" s="612">
        <f t="shared" si="0"/>
        <v>7.1999999999999995E-2</v>
      </c>
      <c r="M14" s="612">
        <f t="shared" si="0"/>
        <v>3.3000000000000002E-2</v>
      </c>
      <c r="N14" s="612">
        <f t="shared" si="0"/>
        <v>0.04</v>
      </c>
      <c r="O14" s="612">
        <f t="shared" si="0"/>
        <v>0.156</v>
      </c>
      <c r="P14" s="619">
        <f t="shared" si="1"/>
        <v>1</v>
      </c>
      <c r="S14" s="618">
        <f t="shared" ref="S14:S77" si="4">S13+1</f>
        <v>2001</v>
      </c>
      <c r="T14" s="620">
        <v>0</v>
      </c>
      <c r="U14" s="620">
        <v>5</v>
      </c>
      <c r="V14" s="621">
        <f>T14*U14</f>
        <v>0</v>
      </c>
      <c r="W14" s="622">
        <v>1</v>
      </c>
      <c r="X14" s="623">
        <f t="shared" si="2"/>
        <v>0</v>
      </c>
    </row>
    <row r="15" spans="2:30">
      <c r="B15" s="618">
        <f t="shared" si="3"/>
        <v>2002</v>
      </c>
      <c r="C15" s="610">
        <f>'[2]Fraksi pengelolaan sampah BaU'!C32</f>
        <v>33.537048336000005</v>
      </c>
      <c r="D15" s="611">
        <v>1</v>
      </c>
      <c r="E15" s="612">
        <f t="shared" si="0"/>
        <v>0.435</v>
      </c>
      <c r="F15" s="612">
        <f t="shared" si="0"/>
        <v>0.129</v>
      </c>
      <c r="G15" s="612">
        <f t="shared" si="0"/>
        <v>0</v>
      </c>
      <c r="H15" s="612">
        <f t="shared" si="0"/>
        <v>0</v>
      </c>
      <c r="I15" s="612">
        <f t="shared" si="0"/>
        <v>9.9000000000000005E-2</v>
      </c>
      <c r="J15" s="612">
        <f t="shared" si="0"/>
        <v>2.7E-2</v>
      </c>
      <c r="K15" s="612">
        <f t="shared" si="0"/>
        <v>8.9999999999999993E-3</v>
      </c>
      <c r="L15" s="612">
        <f t="shared" si="0"/>
        <v>7.1999999999999995E-2</v>
      </c>
      <c r="M15" s="612">
        <f t="shared" si="0"/>
        <v>3.3000000000000002E-2</v>
      </c>
      <c r="N15" s="612">
        <f t="shared" si="0"/>
        <v>0.04</v>
      </c>
      <c r="O15" s="612">
        <f t="shared" si="0"/>
        <v>0.156</v>
      </c>
      <c r="P15" s="619">
        <f t="shared" si="1"/>
        <v>1</v>
      </c>
      <c r="S15" s="618">
        <f t="shared" si="4"/>
        <v>2002</v>
      </c>
      <c r="T15" s="620">
        <v>0</v>
      </c>
      <c r="U15" s="620">
        <v>5</v>
      </c>
      <c r="V15" s="621">
        <f t="shared" ref="V15:V78" si="5">T15*U15</f>
        <v>0</v>
      </c>
      <c r="W15" s="622">
        <v>1</v>
      </c>
      <c r="X15" s="623">
        <f t="shared" si="2"/>
        <v>0</v>
      </c>
    </row>
    <row r="16" spans="2:30">
      <c r="B16" s="618">
        <f t="shared" si="3"/>
        <v>2003</v>
      </c>
      <c r="C16" s="610">
        <f>'[2]Fraksi pengelolaan sampah BaU'!C33</f>
        <v>34.611318323999996</v>
      </c>
      <c r="D16" s="611">
        <v>1</v>
      </c>
      <c r="E16" s="612">
        <f t="shared" si="0"/>
        <v>0.435</v>
      </c>
      <c r="F16" s="612">
        <f t="shared" si="0"/>
        <v>0.129</v>
      </c>
      <c r="G16" s="612">
        <f t="shared" si="0"/>
        <v>0</v>
      </c>
      <c r="H16" s="612">
        <f t="shared" si="0"/>
        <v>0</v>
      </c>
      <c r="I16" s="612">
        <f t="shared" si="0"/>
        <v>9.9000000000000005E-2</v>
      </c>
      <c r="J16" s="612">
        <f t="shared" si="0"/>
        <v>2.7E-2</v>
      </c>
      <c r="K16" s="612">
        <f t="shared" si="0"/>
        <v>8.9999999999999993E-3</v>
      </c>
      <c r="L16" s="612">
        <f t="shared" si="0"/>
        <v>7.1999999999999995E-2</v>
      </c>
      <c r="M16" s="612">
        <f t="shared" si="0"/>
        <v>3.3000000000000002E-2</v>
      </c>
      <c r="N16" s="612">
        <f t="shared" si="0"/>
        <v>0.04</v>
      </c>
      <c r="O16" s="612">
        <f t="shared" si="0"/>
        <v>0.156</v>
      </c>
      <c r="P16" s="619">
        <f t="shared" si="1"/>
        <v>1</v>
      </c>
      <c r="S16" s="618">
        <f t="shared" si="4"/>
        <v>2003</v>
      </c>
      <c r="T16" s="620">
        <v>0</v>
      </c>
      <c r="U16" s="620">
        <v>5</v>
      </c>
      <c r="V16" s="621">
        <f t="shared" si="5"/>
        <v>0</v>
      </c>
      <c r="W16" s="622">
        <v>1</v>
      </c>
      <c r="X16" s="623">
        <f t="shared" si="2"/>
        <v>0</v>
      </c>
    </row>
    <row r="17" spans="2:24">
      <c r="B17" s="618">
        <f t="shared" si="3"/>
        <v>2004</v>
      </c>
      <c r="C17" s="610">
        <f>'[2]Fraksi pengelolaan sampah BaU'!C34</f>
        <v>35.013607067999999</v>
      </c>
      <c r="D17" s="611">
        <v>1</v>
      </c>
      <c r="E17" s="612">
        <f t="shared" si="0"/>
        <v>0.435</v>
      </c>
      <c r="F17" s="612">
        <f t="shared" si="0"/>
        <v>0.129</v>
      </c>
      <c r="G17" s="612">
        <f t="shared" si="0"/>
        <v>0</v>
      </c>
      <c r="H17" s="612">
        <f t="shared" si="0"/>
        <v>0</v>
      </c>
      <c r="I17" s="612">
        <f t="shared" si="0"/>
        <v>9.9000000000000005E-2</v>
      </c>
      <c r="J17" s="612">
        <f t="shared" si="0"/>
        <v>2.7E-2</v>
      </c>
      <c r="K17" s="612">
        <f t="shared" si="0"/>
        <v>8.9999999999999993E-3</v>
      </c>
      <c r="L17" s="612">
        <f t="shared" si="0"/>
        <v>7.1999999999999995E-2</v>
      </c>
      <c r="M17" s="612">
        <f t="shared" si="0"/>
        <v>3.3000000000000002E-2</v>
      </c>
      <c r="N17" s="612">
        <f t="shared" si="0"/>
        <v>0.04</v>
      </c>
      <c r="O17" s="612">
        <f t="shared" si="0"/>
        <v>0.156</v>
      </c>
      <c r="P17" s="619">
        <f t="shared" si="1"/>
        <v>1</v>
      </c>
      <c r="S17" s="618">
        <f t="shared" si="4"/>
        <v>2004</v>
      </c>
      <c r="T17" s="620">
        <v>0</v>
      </c>
      <c r="U17" s="620">
        <v>5</v>
      </c>
      <c r="V17" s="621">
        <f t="shared" si="5"/>
        <v>0</v>
      </c>
      <c r="W17" s="622">
        <v>1</v>
      </c>
      <c r="X17" s="623">
        <f t="shared" si="2"/>
        <v>0</v>
      </c>
    </row>
    <row r="18" spans="2:24">
      <c r="B18" s="618">
        <f t="shared" si="3"/>
        <v>2005</v>
      </c>
      <c r="C18" s="610">
        <f>'[2]Fraksi pengelolaan sampah BaU'!C35</f>
        <v>35.986904183999997</v>
      </c>
      <c r="D18" s="611">
        <v>1</v>
      </c>
      <c r="E18" s="612">
        <f t="shared" si="0"/>
        <v>0.435</v>
      </c>
      <c r="F18" s="612">
        <f t="shared" si="0"/>
        <v>0.129</v>
      </c>
      <c r="G18" s="612">
        <f t="shared" si="0"/>
        <v>0</v>
      </c>
      <c r="H18" s="612">
        <f t="shared" si="0"/>
        <v>0</v>
      </c>
      <c r="I18" s="612">
        <f t="shared" si="0"/>
        <v>9.9000000000000005E-2</v>
      </c>
      <c r="J18" s="612">
        <f t="shared" si="0"/>
        <v>2.7E-2</v>
      </c>
      <c r="K18" s="612">
        <f t="shared" si="0"/>
        <v>8.9999999999999993E-3</v>
      </c>
      <c r="L18" s="612">
        <f t="shared" si="0"/>
        <v>7.1999999999999995E-2</v>
      </c>
      <c r="M18" s="612">
        <f t="shared" si="0"/>
        <v>3.3000000000000002E-2</v>
      </c>
      <c r="N18" s="612">
        <f t="shared" si="0"/>
        <v>0.04</v>
      </c>
      <c r="O18" s="612">
        <f t="shared" si="0"/>
        <v>0.156</v>
      </c>
      <c r="P18" s="619">
        <f t="shared" si="1"/>
        <v>1</v>
      </c>
      <c r="S18" s="618">
        <f t="shared" si="4"/>
        <v>2005</v>
      </c>
      <c r="T18" s="620">
        <v>0</v>
      </c>
      <c r="U18" s="620">
        <v>5</v>
      </c>
      <c r="V18" s="621">
        <f t="shared" si="5"/>
        <v>0</v>
      </c>
      <c r="W18" s="622">
        <v>1</v>
      </c>
      <c r="X18" s="623">
        <f t="shared" si="2"/>
        <v>0</v>
      </c>
    </row>
    <row r="19" spans="2:24">
      <c r="B19" s="618">
        <f t="shared" si="3"/>
        <v>2006</v>
      </c>
      <c r="C19" s="610">
        <f>'[2]Fraksi pengelolaan sampah BaU'!C36</f>
        <v>36.401953236000004</v>
      </c>
      <c r="D19" s="611">
        <v>1</v>
      </c>
      <c r="E19" s="612">
        <f t="shared" si="0"/>
        <v>0.435</v>
      </c>
      <c r="F19" s="612">
        <f t="shared" si="0"/>
        <v>0.129</v>
      </c>
      <c r="G19" s="612">
        <f t="shared" si="0"/>
        <v>0</v>
      </c>
      <c r="H19" s="612">
        <f t="shared" si="0"/>
        <v>0</v>
      </c>
      <c r="I19" s="612">
        <f t="shared" si="0"/>
        <v>9.9000000000000005E-2</v>
      </c>
      <c r="J19" s="612">
        <f t="shared" si="0"/>
        <v>2.7E-2</v>
      </c>
      <c r="K19" s="612">
        <f t="shared" si="0"/>
        <v>8.9999999999999993E-3</v>
      </c>
      <c r="L19" s="612">
        <f t="shared" si="0"/>
        <v>7.1999999999999995E-2</v>
      </c>
      <c r="M19" s="612">
        <f t="shared" si="0"/>
        <v>3.3000000000000002E-2</v>
      </c>
      <c r="N19" s="612">
        <f t="shared" si="0"/>
        <v>0.04</v>
      </c>
      <c r="O19" s="612">
        <f t="shared" si="0"/>
        <v>0.156</v>
      </c>
      <c r="P19" s="619">
        <f t="shared" si="1"/>
        <v>1</v>
      </c>
      <c r="S19" s="618">
        <f t="shared" si="4"/>
        <v>2006</v>
      </c>
      <c r="T19" s="620">
        <v>0</v>
      </c>
      <c r="U19" s="620">
        <v>5</v>
      </c>
      <c r="V19" s="621">
        <f t="shared" si="5"/>
        <v>0</v>
      </c>
      <c r="W19" s="622">
        <v>1</v>
      </c>
      <c r="X19" s="623">
        <f t="shared" si="2"/>
        <v>0</v>
      </c>
    </row>
    <row r="20" spans="2:24">
      <c r="B20" s="618">
        <f t="shared" si="3"/>
        <v>2007</v>
      </c>
      <c r="C20" s="610">
        <f>'[2]Fraksi pengelolaan sampah BaU'!C37</f>
        <v>36.806091300000006</v>
      </c>
      <c r="D20" s="611">
        <v>1</v>
      </c>
      <c r="E20" s="612">
        <f t="shared" si="0"/>
        <v>0.435</v>
      </c>
      <c r="F20" s="612">
        <f t="shared" si="0"/>
        <v>0.129</v>
      </c>
      <c r="G20" s="612">
        <f t="shared" si="0"/>
        <v>0</v>
      </c>
      <c r="H20" s="612">
        <f t="shared" si="0"/>
        <v>0</v>
      </c>
      <c r="I20" s="612">
        <f t="shared" si="0"/>
        <v>9.9000000000000005E-2</v>
      </c>
      <c r="J20" s="612">
        <f t="shared" si="0"/>
        <v>2.7E-2</v>
      </c>
      <c r="K20" s="612">
        <f t="shared" si="0"/>
        <v>8.9999999999999993E-3</v>
      </c>
      <c r="L20" s="612">
        <f t="shared" si="0"/>
        <v>7.1999999999999995E-2</v>
      </c>
      <c r="M20" s="612">
        <f t="shared" si="0"/>
        <v>3.3000000000000002E-2</v>
      </c>
      <c r="N20" s="612">
        <f t="shared" si="0"/>
        <v>0.04</v>
      </c>
      <c r="O20" s="612">
        <f t="shared" si="0"/>
        <v>0.156</v>
      </c>
      <c r="P20" s="619">
        <f t="shared" si="1"/>
        <v>1</v>
      </c>
      <c r="S20" s="618">
        <f t="shared" si="4"/>
        <v>2007</v>
      </c>
      <c r="T20" s="620">
        <v>0</v>
      </c>
      <c r="U20" s="620">
        <v>5</v>
      </c>
      <c r="V20" s="621">
        <f t="shared" si="5"/>
        <v>0</v>
      </c>
      <c r="W20" s="622">
        <v>1</v>
      </c>
      <c r="X20" s="623">
        <f t="shared" si="2"/>
        <v>0</v>
      </c>
    </row>
    <row r="21" spans="2:24">
      <c r="B21" s="618">
        <f t="shared" si="3"/>
        <v>2008</v>
      </c>
      <c r="C21" s="610">
        <f>'[2]Fraksi pengelolaan sampah BaU'!C38</f>
        <v>37.195311515999997</v>
      </c>
      <c r="D21" s="611">
        <v>1</v>
      </c>
      <c r="E21" s="612">
        <f t="shared" si="0"/>
        <v>0.435</v>
      </c>
      <c r="F21" s="612">
        <f t="shared" si="0"/>
        <v>0.129</v>
      </c>
      <c r="G21" s="612">
        <f t="shared" si="0"/>
        <v>0</v>
      </c>
      <c r="H21" s="612">
        <f t="shared" si="0"/>
        <v>0</v>
      </c>
      <c r="I21" s="612">
        <f t="shared" si="0"/>
        <v>9.9000000000000005E-2</v>
      </c>
      <c r="J21" s="612">
        <f t="shared" si="0"/>
        <v>2.7E-2</v>
      </c>
      <c r="K21" s="612">
        <f t="shared" si="0"/>
        <v>8.9999999999999993E-3</v>
      </c>
      <c r="L21" s="612">
        <f t="shared" si="0"/>
        <v>7.1999999999999995E-2</v>
      </c>
      <c r="M21" s="612">
        <f t="shared" si="0"/>
        <v>3.3000000000000002E-2</v>
      </c>
      <c r="N21" s="612">
        <f t="shared" si="0"/>
        <v>0.04</v>
      </c>
      <c r="O21" s="612">
        <f t="shared" si="0"/>
        <v>0.156</v>
      </c>
      <c r="P21" s="619">
        <f t="shared" si="1"/>
        <v>1</v>
      </c>
      <c r="S21" s="618">
        <f t="shared" si="4"/>
        <v>2008</v>
      </c>
      <c r="T21" s="620">
        <v>0</v>
      </c>
      <c r="U21" s="620">
        <v>5</v>
      </c>
      <c r="V21" s="621">
        <f t="shared" si="5"/>
        <v>0</v>
      </c>
      <c r="W21" s="622">
        <v>1</v>
      </c>
      <c r="X21" s="623">
        <f t="shared" si="2"/>
        <v>0</v>
      </c>
    </row>
    <row r="22" spans="2:24">
      <c r="B22" s="618">
        <f t="shared" si="3"/>
        <v>2009</v>
      </c>
      <c r="C22" s="610">
        <f>'[2]Fraksi pengelolaan sampah BaU'!C39</f>
        <v>37.564620720000001</v>
      </c>
      <c r="D22" s="611">
        <v>1</v>
      </c>
      <c r="E22" s="612">
        <f t="shared" si="0"/>
        <v>0.435</v>
      </c>
      <c r="F22" s="612">
        <f t="shared" si="0"/>
        <v>0.129</v>
      </c>
      <c r="G22" s="612">
        <f t="shared" si="0"/>
        <v>0</v>
      </c>
      <c r="H22" s="612">
        <f t="shared" si="0"/>
        <v>0</v>
      </c>
      <c r="I22" s="612">
        <f t="shared" si="0"/>
        <v>9.9000000000000005E-2</v>
      </c>
      <c r="J22" s="612">
        <f t="shared" si="0"/>
        <v>2.7E-2</v>
      </c>
      <c r="K22" s="612">
        <f t="shared" si="0"/>
        <v>8.9999999999999993E-3</v>
      </c>
      <c r="L22" s="612">
        <f t="shared" si="0"/>
        <v>7.1999999999999995E-2</v>
      </c>
      <c r="M22" s="612">
        <f t="shared" si="0"/>
        <v>3.3000000000000002E-2</v>
      </c>
      <c r="N22" s="612">
        <f t="shared" si="0"/>
        <v>0.04</v>
      </c>
      <c r="O22" s="612">
        <f t="shared" si="0"/>
        <v>0.156</v>
      </c>
      <c r="P22" s="619">
        <f t="shared" si="1"/>
        <v>1</v>
      </c>
      <c r="S22" s="618">
        <f t="shared" si="4"/>
        <v>2009</v>
      </c>
      <c r="T22" s="620">
        <v>0</v>
      </c>
      <c r="U22" s="620">
        <v>5</v>
      </c>
      <c r="V22" s="621">
        <f t="shared" si="5"/>
        <v>0</v>
      </c>
      <c r="W22" s="622">
        <v>1</v>
      </c>
      <c r="X22" s="623">
        <f t="shared" si="2"/>
        <v>0</v>
      </c>
    </row>
    <row r="23" spans="2:24">
      <c r="B23" s="618">
        <f t="shared" si="3"/>
        <v>2010</v>
      </c>
      <c r="C23" s="610">
        <f>'[2]Fraksi pengelolaan sampah BaU'!C40</f>
        <v>44.846010000000007</v>
      </c>
      <c r="D23" s="611">
        <v>1</v>
      </c>
      <c r="E23" s="612">
        <f t="shared" ref="E23:O38" si="6">E$8</f>
        <v>0.435</v>
      </c>
      <c r="F23" s="612">
        <f t="shared" si="6"/>
        <v>0.129</v>
      </c>
      <c r="G23" s="612">
        <f t="shared" si="0"/>
        <v>0</v>
      </c>
      <c r="H23" s="612">
        <f t="shared" si="6"/>
        <v>0</v>
      </c>
      <c r="I23" s="612">
        <f t="shared" si="0"/>
        <v>9.9000000000000005E-2</v>
      </c>
      <c r="J23" s="612">
        <f t="shared" si="6"/>
        <v>2.7E-2</v>
      </c>
      <c r="K23" s="612">
        <f t="shared" si="6"/>
        <v>8.9999999999999993E-3</v>
      </c>
      <c r="L23" s="612">
        <f t="shared" si="6"/>
        <v>7.1999999999999995E-2</v>
      </c>
      <c r="M23" s="612">
        <f t="shared" si="6"/>
        <v>3.3000000000000002E-2</v>
      </c>
      <c r="N23" s="612">
        <f t="shared" si="6"/>
        <v>0.04</v>
      </c>
      <c r="O23" s="612">
        <f t="shared" si="6"/>
        <v>0.156</v>
      </c>
      <c r="P23" s="619">
        <f t="shared" si="1"/>
        <v>1</v>
      </c>
      <c r="S23" s="618">
        <f t="shared" si="4"/>
        <v>2010</v>
      </c>
      <c r="T23" s="620">
        <v>0</v>
      </c>
      <c r="U23" s="620">
        <v>5</v>
      </c>
      <c r="V23" s="621">
        <f t="shared" si="5"/>
        <v>0</v>
      </c>
      <c r="W23" s="622">
        <v>1</v>
      </c>
      <c r="X23" s="623">
        <f t="shared" si="2"/>
        <v>0</v>
      </c>
    </row>
    <row r="24" spans="2:24">
      <c r="B24" s="618">
        <f t="shared" si="3"/>
        <v>2011</v>
      </c>
      <c r="C24" s="610">
        <f>'[3]Fraksi pengelolaan sampah BaU'!C29</f>
        <v>46.645829868</v>
      </c>
      <c r="D24" s="611">
        <v>1</v>
      </c>
      <c r="E24" s="612">
        <f t="shared" si="6"/>
        <v>0.435</v>
      </c>
      <c r="F24" s="612">
        <f t="shared" si="6"/>
        <v>0.129</v>
      </c>
      <c r="G24" s="612">
        <f t="shared" si="0"/>
        <v>0</v>
      </c>
      <c r="H24" s="612">
        <f t="shared" si="6"/>
        <v>0</v>
      </c>
      <c r="I24" s="612">
        <f t="shared" si="0"/>
        <v>9.9000000000000005E-2</v>
      </c>
      <c r="J24" s="612">
        <f t="shared" si="6"/>
        <v>2.7E-2</v>
      </c>
      <c r="K24" s="612">
        <f t="shared" si="6"/>
        <v>8.9999999999999993E-3</v>
      </c>
      <c r="L24" s="612">
        <f t="shared" si="6"/>
        <v>7.1999999999999995E-2</v>
      </c>
      <c r="M24" s="612">
        <f t="shared" si="6"/>
        <v>3.3000000000000002E-2</v>
      </c>
      <c r="N24" s="612">
        <f t="shared" si="6"/>
        <v>0.04</v>
      </c>
      <c r="O24" s="612">
        <f t="shared" si="6"/>
        <v>0.156</v>
      </c>
      <c r="P24" s="619">
        <f t="shared" si="1"/>
        <v>1</v>
      </c>
      <c r="S24" s="618">
        <f t="shared" si="4"/>
        <v>2011</v>
      </c>
      <c r="T24" s="620">
        <v>0</v>
      </c>
      <c r="U24" s="620">
        <v>5</v>
      </c>
      <c r="V24" s="621">
        <f t="shared" si="5"/>
        <v>0</v>
      </c>
      <c r="W24" s="622">
        <v>1</v>
      </c>
      <c r="X24" s="623">
        <f t="shared" si="2"/>
        <v>0</v>
      </c>
    </row>
    <row r="25" spans="2:24">
      <c r="B25" s="618">
        <f t="shared" si="3"/>
        <v>2012</v>
      </c>
      <c r="C25" s="610">
        <f>'[3]Fraksi pengelolaan sampah BaU'!C30</f>
        <v>47.151988752000001</v>
      </c>
      <c r="D25" s="611">
        <v>1</v>
      </c>
      <c r="E25" s="612">
        <f t="shared" si="6"/>
        <v>0.435</v>
      </c>
      <c r="F25" s="612">
        <f t="shared" si="6"/>
        <v>0.129</v>
      </c>
      <c r="G25" s="612">
        <f t="shared" si="0"/>
        <v>0</v>
      </c>
      <c r="H25" s="612">
        <f t="shared" si="6"/>
        <v>0</v>
      </c>
      <c r="I25" s="612">
        <f t="shared" si="0"/>
        <v>9.9000000000000005E-2</v>
      </c>
      <c r="J25" s="612">
        <f t="shared" si="6"/>
        <v>2.7E-2</v>
      </c>
      <c r="K25" s="612">
        <f t="shared" si="6"/>
        <v>8.9999999999999993E-3</v>
      </c>
      <c r="L25" s="612">
        <f t="shared" si="6"/>
        <v>7.1999999999999995E-2</v>
      </c>
      <c r="M25" s="612">
        <f t="shared" si="6"/>
        <v>3.3000000000000002E-2</v>
      </c>
      <c r="N25" s="612">
        <f t="shared" si="6"/>
        <v>0.04</v>
      </c>
      <c r="O25" s="612">
        <f t="shared" si="6"/>
        <v>0.156</v>
      </c>
      <c r="P25" s="619">
        <f t="shared" si="1"/>
        <v>1</v>
      </c>
      <c r="S25" s="618">
        <f t="shared" si="4"/>
        <v>2012</v>
      </c>
      <c r="T25" s="620">
        <v>0</v>
      </c>
      <c r="U25" s="620">
        <v>5</v>
      </c>
      <c r="V25" s="621">
        <f t="shared" si="5"/>
        <v>0</v>
      </c>
      <c r="W25" s="622">
        <v>1</v>
      </c>
      <c r="X25" s="623">
        <f t="shared" si="2"/>
        <v>0</v>
      </c>
    </row>
    <row r="26" spans="2:24">
      <c r="B26" s="618">
        <f t="shared" si="3"/>
        <v>2013</v>
      </c>
      <c r="C26" s="610">
        <f>'[3]Fraksi pengelolaan sampah BaU'!C31</f>
        <v>48.144888659999999</v>
      </c>
      <c r="D26" s="611">
        <v>1</v>
      </c>
      <c r="E26" s="612">
        <f t="shared" si="6"/>
        <v>0.435</v>
      </c>
      <c r="F26" s="612">
        <f t="shared" si="6"/>
        <v>0.129</v>
      </c>
      <c r="G26" s="612">
        <f t="shared" si="0"/>
        <v>0</v>
      </c>
      <c r="H26" s="612">
        <f t="shared" si="6"/>
        <v>0</v>
      </c>
      <c r="I26" s="612">
        <f t="shared" si="0"/>
        <v>9.9000000000000005E-2</v>
      </c>
      <c r="J26" s="612">
        <f t="shared" si="6"/>
        <v>2.7E-2</v>
      </c>
      <c r="K26" s="612">
        <f t="shared" si="6"/>
        <v>8.9999999999999993E-3</v>
      </c>
      <c r="L26" s="612">
        <f t="shared" si="6"/>
        <v>7.1999999999999995E-2</v>
      </c>
      <c r="M26" s="612">
        <f t="shared" si="6"/>
        <v>3.3000000000000002E-2</v>
      </c>
      <c r="N26" s="612">
        <f t="shared" si="6"/>
        <v>0.04</v>
      </c>
      <c r="O26" s="612">
        <f t="shared" si="6"/>
        <v>0.156</v>
      </c>
      <c r="P26" s="619">
        <f t="shared" si="1"/>
        <v>1</v>
      </c>
      <c r="S26" s="618">
        <f t="shared" si="4"/>
        <v>2013</v>
      </c>
      <c r="T26" s="620">
        <v>0</v>
      </c>
      <c r="U26" s="620">
        <v>5</v>
      </c>
      <c r="V26" s="621">
        <f t="shared" si="5"/>
        <v>0</v>
      </c>
      <c r="W26" s="622">
        <v>1</v>
      </c>
      <c r="X26" s="623">
        <f t="shared" si="2"/>
        <v>0</v>
      </c>
    </row>
    <row r="27" spans="2:24">
      <c r="B27" s="618">
        <f t="shared" si="3"/>
        <v>2014</v>
      </c>
      <c r="C27" s="610">
        <f>'[3]Fraksi pengelolaan sampah BaU'!C32</f>
        <v>49.130637864000001</v>
      </c>
      <c r="D27" s="611">
        <v>1</v>
      </c>
      <c r="E27" s="612">
        <f t="shared" si="6"/>
        <v>0.435</v>
      </c>
      <c r="F27" s="612">
        <f t="shared" si="6"/>
        <v>0.129</v>
      </c>
      <c r="G27" s="612">
        <f t="shared" si="0"/>
        <v>0</v>
      </c>
      <c r="H27" s="612">
        <f t="shared" si="6"/>
        <v>0</v>
      </c>
      <c r="I27" s="612">
        <f t="shared" si="0"/>
        <v>9.9000000000000005E-2</v>
      </c>
      <c r="J27" s="612">
        <f t="shared" si="6"/>
        <v>2.7E-2</v>
      </c>
      <c r="K27" s="612">
        <f t="shared" si="6"/>
        <v>8.9999999999999993E-3</v>
      </c>
      <c r="L27" s="612">
        <f t="shared" si="6"/>
        <v>7.1999999999999995E-2</v>
      </c>
      <c r="M27" s="612">
        <f t="shared" si="6"/>
        <v>3.3000000000000002E-2</v>
      </c>
      <c r="N27" s="612">
        <f t="shared" si="6"/>
        <v>0.04</v>
      </c>
      <c r="O27" s="612">
        <f t="shared" si="6"/>
        <v>0.156</v>
      </c>
      <c r="P27" s="619">
        <f t="shared" si="1"/>
        <v>1</v>
      </c>
      <c r="S27" s="618">
        <f t="shared" si="4"/>
        <v>2014</v>
      </c>
      <c r="T27" s="620">
        <v>0</v>
      </c>
      <c r="U27" s="620">
        <v>5</v>
      </c>
      <c r="V27" s="621">
        <f t="shared" si="5"/>
        <v>0</v>
      </c>
      <c r="W27" s="622">
        <v>1</v>
      </c>
      <c r="X27" s="623">
        <f t="shared" si="2"/>
        <v>0</v>
      </c>
    </row>
    <row r="28" spans="2:24">
      <c r="B28" s="618">
        <f t="shared" si="3"/>
        <v>2015</v>
      </c>
      <c r="C28" s="610">
        <f>'[3]Fraksi pengelolaan sampah BaU'!C33</f>
        <v>50.091729468000004</v>
      </c>
      <c r="D28" s="611">
        <v>1</v>
      </c>
      <c r="E28" s="612">
        <f t="shared" si="6"/>
        <v>0.435</v>
      </c>
      <c r="F28" s="612">
        <f t="shared" si="6"/>
        <v>0.129</v>
      </c>
      <c r="G28" s="612">
        <f t="shared" si="0"/>
        <v>0</v>
      </c>
      <c r="H28" s="612">
        <f t="shared" si="6"/>
        <v>0</v>
      </c>
      <c r="I28" s="612">
        <f t="shared" si="0"/>
        <v>9.9000000000000005E-2</v>
      </c>
      <c r="J28" s="612">
        <f t="shared" si="6"/>
        <v>2.7E-2</v>
      </c>
      <c r="K28" s="612">
        <f t="shared" si="6"/>
        <v>8.9999999999999993E-3</v>
      </c>
      <c r="L28" s="612">
        <f t="shared" si="6"/>
        <v>7.1999999999999995E-2</v>
      </c>
      <c r="M28" s="612">
        <f t="shared" si="6"/>
        <v>3.3000000000000002E-2</v>
      </c>
      <c r="N28" s="612">
        <f t="shared" si="6"/>
        <v>0.04</v>
      </c>
      <c r="O28" s="612">
        <f t="shared" si="6"/>
        <v>0.156</v>
      </c>
      <c r="P28" s="619">
        <f t="shared" si="1"/>
        <v>1</v>
      </c>
      <c r="S28" s="618">
        <f t="shared" si="4"/>
        <v>2015</v>
      </c>
      <c r="T28" s="620">
        <v>0</v>
      </c>
      <c r="U28" s="620">
        <v>5</v>
      </c>
      <c r="V28" s="621">
        <f t="shared" si="5"/>
        <v>0</v>
      </c>
      <c r="W28" s="622">
        <v>1</v>
      </c>
      <c r="X28" s="623">
        <f t="shared" si="2"/>
        <v>0</v>
      </c>
    </row>
    <row r="29" spans="2:24">
      <c r="B29" s="618">
        <f t="shared" si="3"/>
        <v>2016</v>
      </c>
      <c r="C29" s="610">
        <f>'[3]Fraksi pengelolaan sampah BaU'!C34</f>
        <v>51.059910132000006</v>
      </c>
      <c r="D29" s="611">
        <v>1</v>
      </c>
      <c r="E29" s="612">
        <f t="shared" si="6"/>
        <v>0.435</v>
      </c>
      <c r="F29" s="612">
        <f t="shared" si="6"/>
        <v>0.129</v>
      </c>
      <c r="G29" s="612">
        <f t="shared" si="6"/>
        <v>0</v>
      </c>
      <c r="H29" s="612">
        <f t="shared" si="6"/>
        <v>0</v>
      </c>
      <c r="I29" s="612">
        <f t="shared" si="6"/>
        <v>9.9000000000000005E-2</v>
      </c>
      <c r="J29" s="612">
        <f t="shared" si="6"/>
        <v>2.7E-2</v>
      </c>
      <c r="K29" s="612">
        <f t="shared" si="6"/>
        <v>8.9999999999999993E-3</v>
      </c>
      <c r="L29" s="612">
        <f t="shared" si="6"/>
        <v>7.1999999999999995E-2</v>
      </c>
      <c r="M29" s="612">
        <f t="shared" si="6"/>
        <v>3.3000000000000002E-2</v>
      </c>
      <c r="N29" s="612">
        <f t="shared" si="6"/>
        <v>0.04</v>
      </c>
      <c r="O29" s="612">
        <f t="shared" si="6"/>
        <v>0.156</v>
      </c>
      <c r="P29" s="619">
        <f t="shared" si="1"/>
        <v>1</v>
      </c>
      <c r="S29" s="618">
        <f t="shared" si="4"/>
        <v>2016</v>
      </c>
      <c r="T29" s="620">
        <v>0</v>
      </c>
      <c r="U29" s="620">
        <v>5</v>
      </c>
      <c r="V29" s="621">
        <f t="shared" si="5"/>
        <v>0</v>
      </c>
      <c r="W29" s="622">
        <v>1</v>
      </c>
      <c r="X29" s="623">
        <f t="shared" si="2"/>
        <v>0</v>
      </c>
    </row>
    <row r="30" spans="2:24">
      <c r="B30" s="618">
        <f t="shared" si="3"/>
        <v>2017</v>
      </c>
      <c r="C30" s="610">
        <f>'[3]Fraksi pengelolaan sampah BaU'!C35</f>
        <v>51.024331508356802</v>
      </c>
      <c r="D30" s="611">
        <v>1</v>
      </c>
      <c r="E30" s="612">
        <f t="shared" si="6"/>
        <v>0.435</v>
      </c>
      <c r="F30" s="612">
        <f t="shared" si="6"/>
        <v>0.129</v>
      </c>
      <c r="G30" s="612">
        <f t="shared" si="6"/>
        <v>0</v>
      </c>
      <c r="H30" s="612">
        <f t="shared" si="6"/>
        <v>0</v>
      </c>
      <c r="I30" s="612">
        <f t="shared" si="6"/>
        <v>9.9000000000000005E-2</v>
      </c>
      <c r="J30" s="612">
        <f t="shared" si="6"/>
        <v>2.7E-2</v>
      </c>
      <c r="K30" s="612">
        <f t="shared" si="6"/>
        <v>8.9999999999999993E-3</v>
      </c>
      <c r="L30" s="612">
        <f t="shared" si="6"/>
        <v>7.1999999999999995E-2</v>
      </c>
      <c r="M30" s="612">
        <f t="shared" si="6"/>
        <v>3.3000000000000002E-2</v>
      </c>
      <c r="N30" s="612">
        <f t="shared" si="6"/>
        <v>0.04</v>
      </c>
      <c r="O30" s="612">
        <f t="shared" si="6"/>
        <v>0.156</v>
      </c>
      <c r="P30" s="619">
        <f t="shared" si="1"/>
        <v>1</v>
      </c>
      <c r="S30" s="618">
        <f t="shared" si="4"/>
        <v>2017</v>
      </c>
      <c r="T30" s="620">
        <v>0</v>
      </c>
      <c r="U30" s="620">
        <v>5</v>
      </c>
      <c r="V30" s="621">
        <f t="shared" si="5"/>
        <v>0</v>
      </c>
      <c r="W30" s="622">
        <v>1</v>
      </c>
      <c r="X30" s="623">
        <f t="shared" si="2"/>
        <v>0</v>
      </c>
    </row>
    <row r="31" spans="2:24">
      <c r="B31" s="618">
        <f t="shared" si="3"/>
        <v>2018</v>
      </c>
      <c r="C31" s="610">
        <f>'[3]Fraksi pengelolaan sampah BaU'!C36</f>
        <v>51.052167067063664</v>
      </c>
      <c r="D31" s="611">
        <v>1</v>
      </c>
      <c r="E31" s="612">
        <f t="shared" si="6"/>
        <v>0.435</v>
      </c>
      <c r="F31" s="612">
        <f t="shared" si="6"/>
        <v>0.129</v>
      </c>
      <c r="G31" s="612">
        <f t="shared" si="6"/>
        <v>0</v>
      </c>
      <c r="H31" s="612">
        <f t="shared" si="6"/>
        <v>0</v>
      </c>
      <c r="I31" s="612">
        <f t="shared" si="6"/>
        <v>9.9000000000000005E-2</v>
      </c>
      <c r="J31" s="612">
        <f t="shared" si="6"/>
        <v>2.7E-2</v>
      </c>
      <c r="K31" s="612">
        <f t="shared" si="6"/>
        <v>8.9999999999999993E-3</v>
      </c>
      <c r="L31" s="612">
        <f t="shared" si="6"/>
        <v>7.1999999999999995E-2</v>
      </c>
      <c r="M31" s="612">
        <f t="shared" si="6"/>
        <v>3.3000000000000002E-2</v>
      </c>
      <c r="N31" s="612">
        <f t="shared" si="6"/>
        <v>0.04</v>
      </c>
      <c r="O31" s="612">
        <f t="shared" si="6"/>
        <v>0.156</v>
      </c>
      <c r="P31" s="619">
        <f t="shared" si="1"/>
        <v>1</v>
      </c>
      <c r="S31" s="618">
        <f t="shared" si="4"/>
        <v>2018</v>
      </c>
      <c r="T31" s="620">
        <v>0</v>
      </c>
      <c r="U31" s="620">
        <v>5</v>
      </c>
      <c r="V31" s="621">
        <f t="shared" si="5"/>
        <v>0</v>
      </c>
      <c r="W31" s="622">
        <v>1</v>
      </c>
      <c r="X31" s="623">
        <f t="shared" si="2"/>
        <v>0</v>
      </c>
    </row>
    <row r="32" spans="2:24">
      <c r="B32" s="618">
        <f t="shared" si="3"/>
        <v>2019</v>
      </c>
      <c r="C32" s="610">
        <f>'[3]Fraksi pengelolaan sampah BaU'!C37</f>
        <v>51.049775430836483</v>
      </c>
      <c r="D32" s="611">
        <v>1</v>
      </c>
      <c r="E32" s="612">
        <f t="shared" si="6"/>
        <v>0.435</v>
      </c>
      <c r="F32" s="612">
        <f t="shared" si="6"/>
        <v>0.129</v>
      </c>
      <c r="G32" s="612">
        <f t="shared" si="6"/>
        <v>0</v>
      </c>
      <c r="H32" s="612">
        <f t="shared" si="6"/>
        <v>0</v>
      </c>
      <c r="I32" s="612">
        <f t="shared" si="6"/>
        <v>9.9000000000000005E-2</v>
      </c>
      <c r="J32" s="612">
        <f t="shared" si="6"/>
        <v>2.7E-2</v>
      </c>
      <c r="K32" s="612">
        <f t="shared" si="6"/>
        <v>8.9999999999999993E-3</v>
      </c>
      <c r="L32" s="612">
        <f t="shared" si="6"/>
        <v>7.1999999999999995E-2</v>
      </c>
      <c r="M32" s="612">
        <f t="shared" si="6"/>
        <v>3.3000000000000002E-2</v>
      </c>
      <c r="N32" s="612">
        <f t="shared" si="6"/>
        <v>0.04</v>
      </c>
      <c r="O32" s="612">
        <f t="shared" si="6"/>
        <v>0.156</v>
      </c>
      <c r="P32" s="619">
        <f t="shared" si="1"/>
        <v>1</v>
      </c>
      <c r="S32" s="618">
        <f t="shared" si="4"/>
        <v>2019</v>
      </c>
      <c r="T32" s="620">
        <v>0</v>
      </c>
      <c r="U32" s="620">
        <v>5</v>
      </c>
      <c r="V32" s="621">
        <f t="shared" si="5"/>
        <v>0</v>
      </c>
      <c r="W32" s="622">
        <v>1</v>
      </c>
      <c r="X32" s="623">
        <f t="shared" si="2"/>
        <v>0</v>
      </c>
    </row>
    <row r="33" spans="2:24">
      <c r="B33" s="618">
        <f t="shared" si="3"/>
        <v>2020</v>
      </c>
      <c r="C33" s="610">
        <f>'[3]Fraksi pengelolaan sampah BaU'!C38</f>
        <v>51.01857964698025</v>
      </c>
      <c r="D33" s="611">
        <v>1</v>
      </c>
      <c r="E33" s="612">
        <f t="shared" ref="E33:O48" si="7">E$8</f>
        <v>0.435</v>
      </c>
      <c r="F33" s="612">
        <f t="shared" si="7"/>
        <v>0.129</v>
      </c>
      <c r="G33" s="612">
        <f t="shared" si="6"/>
        <v>0</v>
      </c>
      <c r="H33" s="612">
        <f t="shared" si="7"/>
        <v>0</v>
      </c>
      <c r="I33" s="612">
        <f t="shared" si="6"/>
        <v>9.9000000000000005E-2</v>
      </c>
      <c r="J33" s="612">
        <f t="shared" si="7"/>
        <v>2.7E-2</v>
      </c>
      <c r="K33" s="612">
        <f t="shared" si="7"/>
        <v>8.9999999999999993E-3</v>
      </c>
      <c r="L33" s="612">
        <f t="shared" si="7"/>
        <v>7.1999999999999995E-2</v>
      </c>
      <c r="M33" s="612">
        <f t="shared" si="7"/>
        <v>3.3000000000000002E-2</v>
      </c>
      <c r="N33" s="612">
        <f t="shared" si="7"/>
        <v>0.04</v>
      </c>
      <c r="O33" s="612">
        <f t="shared" si="7"/>
        <v>0.156</v>
      </c>
      <c r="P33" s="619">
        <f t="shared" si="1"/>
        <v>1</v>
      </c>
      <c r="S33" s="618">
        <f t="shared" si="4"/>
        <v>2020</v>
      </c>
      <c r="T33" s="620">
        <v>0</v>
      </c>
      <c r="U33" s="620">
        <v>5</v>
      </c>
      <c r="V33" s="621">
        <f t="shared" si="5"/>
        <v>0</v>
      </c>
      <c r="W33" s="622">
        <v>1</v>
      </c>
      <c r="X33" s="623">
        <f t="shared" si="2"/>
        <v>0</v>
      </c>
    </row>
    <row r="34" spans="2:24">
      <c r="B34" s="618">
        <f t="shared" si="3"/>
        <v>2021</v>
      </c>
      <c r="C34" s="610">
        <f>'[3]Fraksi pengelolaan sampah BaU'!C39</f>
        <v>50.959952147640529</v>
      </c>
      <c r="D34" s="611">
        <v>1</v>
      </c>
      <c r="E34" s="612">
        <f t="shared" si="7"/>
        <v>0.435</v>
      </c>
      <c r="F34" s="612">
        <f t="shared" si="7"/>
        <v>0.129</v>
      </c>
      <c r="G34" s="612">
        <f t="shared" si="6"/>
        <v>0</v>
      </c>
      <c r="H34" s="612">
        <f t="shared" si="7"/>
        <v>0</v>
      </c>
      <c r="I34" s="612">
        <f t="shared" si="6"/>
        <v>9.9000000000000005E-2</v>
      </c>
      <c r="J34" s="612">
        <f t="shared" si="7"/>
        <v>2.7E-2</v>
      </c>
      <c r="K34" s="612">
        <f t="shared" si="7"/>
        <v>8.9999999999999993E-3</v>
      </c>
      <c r="L34" s="612">
        <f t="shared" si="7"/>
        <v>7.1999999999999995E-2</v>
      </c>
      <c r="M34" s="612">
        <f t="shared" si="7"/>
        <v>3.3000000000000002E-2</v>
      </c>
      <c r="N34" s="612">
        <f t="shared" si="7"/>
        <v>0.04</v>
      </c>
      <c r="O34" s="612">
        <f t="shared" si="7"/>
        <v>0.156</v>
      </c>
      <c r="P34" s="619">
        <f t="shared" si="1"/>
        <v>1</v>
      </c>
      <c r="S34" s="618">
        <f t="shared" si="4"/>
        <v>2021</v>
      </c>
      <c r="T34" s="620">
        <v>0</v>
      </c>
      <c r="U34" s="620">
        <v>5</v>
      </c>
      <c r="V34" s="621">
        <f t="shared" si="5"/>
        <v>0</v>
      </c>
      <c r="W34" s="622">
        <v>1</v>
      </c>
      <c r="X34" s="623">
        <f t="shared" si="2"/>
        <v>0</v>
      </c>
    </row>
    <row r="35" spans="2:24">
      <c r="B35" s="618">
        <f t="shared" si="3"/>
        <v>2022</v>
      </c>
      <c r="C35" s="610">
        <f>'[3]Fraksi pengelolaan sampah BaU'!C40</f>
        <v>50.875216353014146</v>
      </c>
      <c r="D35" s="611">
        <v>1</v>
      </c>
      <c r="E35" s="612">
        <f t="shared" si="7"/>
        <v>0.435</v>
      </c>
      <c r="F35" s="612">
        <f t="shared" si="7"/>
        <v>0.129</v>
      </c>
      <c r="G35" s="612">
        <f t="shared" si="6"/>
        <v>0</v>
      </c>
      <c r="H35" s="612">
        <f t="shared" si="7"/>
        <v>0</v>
      </c>
      <c r="I35" s="612">
        <f t="shared" si="6"/>
        <v>9.9000000000000005E-2</v>
      </c>
      <c r="J35" s="612">
        <f t="shared" si="7"/>
        <v>2.7E-2</v>
      </c>
      <c r="K35" s="612">
        <f t="shared" si="7"/>
        <v>8.9999999999999993E-3</v>
      </c>
      <c r="L35" s="612">
        <f t="shared" si="7"/>
        <v>7.1999999999999995E-2</v>
      </c>
      <c r="M35" s="612">
        <f t="shared" si="7"/>
        <v>3.3000000000000002E-2</v>
      </c>
      <c r="N35" s="612">
        <f t="shared" si="7"/>
        <v>0.04</v>
      </c>
      <c r="O35" s="612">
        <f t="shared" si="7"/>
        <v>0.156</v>
      </c>
      <c r="P35" s="619">
        <f t="shared" si="1"/>
        <v>1</v>
      </c>
      <c r="S35" s="618">
        <f t="shared" si="4"/>
        <v>2022</v>
      </c>
      <c r="T35" s="620">
        <v>0</v>
      </c>
      <c r="U35" s="620">
        <v>5</v>
      </c>
      <c r="V35" s="621">
        <f t="shared" si="5"/>
        <v>0</v>
      </c>
      <c r="W35" s="622">
        <v>1</v>
      </c>
      <c r="X35" s="623">
        <f t="shared" si="2"/>
        <v>0</v>
      </c>
    </row>
    <row r="36" spans="2:24">
      <c r="B36" s="618">
        <f t="shared" si="3"/>
        <v>2023</v>
      </c>
      <c r="C36" s="610">
        <f>'[3]Fraksi pengelolaan sampah BaU'!C41</f>
        <v>50.76564822691747</v>
      </c>
      <c r="D36" s="611">
        <v>1</v>
      </c>
      <c r="E36" s="612">
        <f t="shared" si="7"/>
        <v>0.435</v>
      </c>
      <c r="F36" s="612">
        <f t="shared" si="7"/>
        <v>0.129</v>
      </c>
      <c r="G36" s="612">
        <f t="shared" si="6"/>
        <v>0</v>
      </c>
      <c r="H36" s="612">
        <f t="shared" si="7"/>
        <v>0</v>
      </c>
      <c r="I36" s="612">
        <f t="shared" si="6"/>
        <v>9.9000000000000005E-2</v>
      </c>
      <c r="J36" s="612">
        <f t="shared" si="7"/>
        <v>2.7E-2</v>
      </c>
      <c r="K36" s="612">
        <f t="shared" si="7"/>
        <v>8.9999999999999993E-3</v>
      </c>
      <c r="L36" s="612">
        <f t="shared" si="7"/>
        <v>7.1999999999999995E-2</v>
      </c>
      <c r="M36" s="612">
        <f t="shared" si="7"/>
        <v>3.3000000000000002E-2</v>
      </c>
      <c r="N36" s="612">
        <f t="shared" si="7"/>
        <v>0.04</v>
      </c>
      <c r="O36" s="612">
        <f t="shared" si="7"/>
        <v>0.156</v>
      </c>
      <c r="P36" s="619">
        <f t="shared" si="1"/>
        <v>1</v>
      </c>
      <c r="S36" s="618">
        <f t="shared" si="4"/>
        <v>2023</v>
      </c>
      <c r="T36" s="620">
        <v>0</v>
      </c>
      <c r="U36" s="620">
        <v>5</v>
      </c>
      <c r="V36" s="621">
        <f t="shared" si="5"/>
        <v>0</v>
      </c>
      <c r="W36" s="622">
        <v>1</v>
      </c>
      <c r="X36" s="623">
        <f t="shared" si="2"/>
        <v>0</v>
      </c>
    </row>
    <row r="37" spans="2:24">
      <c r="B37" s="618">
        <f t="shared" si="3"/>
        <v>2024</v>
      </c>
      <c r="C37" s="610">
        <f>'[3]Fraksi pengelolaan sampah BaU'!C42</f>
        <v>50.632477786071988</v>
      </c>
      <c r="D37" s="611">
        <v>1</v>
      </c>
      <c r="E37" s="612">
        <f t="shared" si="7"/>
        <v>0.435</v>
      </c>
      <c r="F37" s="612">
        <f t="shared" si="7"/>
        <v>0.129</v>
      </c>
      <c r="G37" s="612">
        <f t="shared" si="6"/>
        <v>0</v>
      </c>
      <c r="H37" s="612">
        <f t="shared" si="7"/>
        <v>0</v>
      </c>
      <c r="I37" s="612">
        <f t="shared" si="6"/>
        <v>9.9000000000000005E-2</v>
      </c>
      <c r="J37" s="612">
        <f t="shared" si="7"/>
        <v>2.7E-2</v>
      </c>
      <c r="K37" s="612">
        <f t="shared" si="7"/>
        <v>8.9999999999999993E-3</v>
      </c>
      <c r="L37" s="612">
        <f t="shared" si="7"/>
        <v>7.1999999999999995E-2</v>
      </c>
      <c r="M37" s="612">
        <f t="shared" si="7"/>
        <v>3.3000000000000002E-2</v>
      </c>
      <c r="N37" s="612">
        <f t="shared" si="7"/>
        <v>0.04</v>
      </c>
      <c r="O37" s="612">
        <f t="shared" si="7"/>
        <v>0.156</v>
      </c>
      <c r="P37" s="619">
        <f t="shared" si="1"/>
        <v>1</v>
      </c>
      <c r="S37" s="618">
        <f t="shared" si="4"/>
        <v>2024</v>
      </c>
      <c r="T37" s="620">
        <v>0</v>
      </c>
      <c r="U37" s="620">
        <v>5</v>
      </c>
      <c r="V37" s="621">
        <f t="shared" si="5"/>
        <v>0</v>
      </c>
      <c r="W37" s="622">
        <v>1</v>
      </c>
      <c r="X37" s="623">
        <f t="shared" si="2"/>
        <v>0</v>
      </c>
    </row>
    <row r="38" spans="2:24">
      <c r="B38" s="618">
        <f t="shared" si="3"/>
        <v>2025</v>
      </c>
      <c r="C38" s="610">
        <f>'[3]Fraksi pengelolaan sampah BaU'!C43</f>
        <v>50.476890564429098</v>
      </c>
      <c r="D38" s="611">
        <v>1</v>
      </c>
      <c r="E38" s="612">
        <f t="shared" si="7"/>
        <v>0.435</v>
      </c>
      <c r="F38" s="612">
        <f t="shared" si="7"/>
        <v>0.129</v>
      </c>
      <c r="G38" s="612">
        <f t="shared" si="6"/>
        <v>0</v>
      </c>
      <c r="H38" s="612">
        <f t="shared" si="7"/>
        <v>0</v>
      </c>
      <c r="I38" s="612">
        <f t="shared" si="6"/>
        <v>9.9000000000000005E-2</v>
      </c>
      <c r="J38" s="612">
        <f t="shared" si="7"/>
        <v>2.7E-2</v>
      </c>
      <c r="K38" s="612">
        <f t="shared" si="7"/>
        <v>8.9999999999999993E-3</v>
      </c>
      <c r="L38" s="612">
        <f t="shared" si="7"/>
        <v>7.1999999999999995E-2</v>
      </c>
      <c r="M38" s="612">
        <f t="shared" si="7"/>
        <v>3.3000000000000002E-2</v>
      </c>
      <c r="N38" s="612">
        <f t="shared" si="7"/>
        <v>0.04</v>
      </c>
      <c r="O38" s="612">
        <f t="shared" si="7"/>
        <v>0.156</v>
      </c>
      <c r="P38" s="619">
        <f t="shared" si="1"/>
        <v>1</v>
      </c>
      <c r="S38" s="618">
        <f t="shared" si="4"/>
        <v>2025</v>
      </c>
      <c r="T38" s="620">
        <v>0</v>
      </c>
      <c r="U38" s="620">
        <v>5</v>
      </c>
      <c r="V38" s="621">
        <f t="shared" si="5"/>
        <v>0</v>
      </c>
      <c r="W38" s="622">
        <v>1</v>
      </c>
      <c r="X38" s="623">
        <f t="shared" si="2"/>
        <v>0</v>
      </c>
    </row>
    <row r="39" spans="2:24">
      <c r="B39" s="618">
        <f t="shared" si="3"/>
        <v>2026</v>
      </c>
      <c r="C39" s="610">
        <f>'[3]Fraksi pengelolaan sampah BaU'!C44</f>
        <v>50.300029033819271</v>
      </c>
      <c r="D39" s="611">
        <v>1</v>
      </c>
      <c r="E39" s="612">
        <f t="shared" si="7"/>
        <v>0.435</v>
      </c>
      <c r="F39" s="612">
        <f t="shared" si="7"/>
        <v>0.129</v>
      </c>
      <c r="G39" s="612">
        <f t="shared" si="7"/>
        <v>0</v>
      </c>
      <c r="H39" s="612">
        <f t="shared" si="7"/>
        <v>0</v>
      </c>
      <c r="I39" s="612">
        <f t="shared" si="7"/>
        <v>9.9000000000000005E-2</v>
      </c>
      <c r="J39" s="612">
        <f t="shared" si="7"/>
        <v>2.7E-2</v>
      </c>
      <c r="K39" s="612">
        <f t="shared" si="7"/>
        <v>8.9999999999999993E-3</v>
      </c>
      <c r="L39" s="612">
        <f t="shared" si="7"/>
        <v>7.1999999999999995E-2</v>
      </c>
      <c r="M39" s="612">
        <f t="shared" si="7"/>
        <v>3.3000000000000002E-2</v>
      </c>
      <c r="N39" s="612">
        <f t="shared" si="7"/>
        <v>0.04</v>
      </c>
      <c r="O39" s="612">
        <f t="shared" si="7"/>
        <v>0.156</v>
      </c>
      <c r="P39" s="619">
        <f t="shared" si="1"/>
        <v>1</v>
      </c>
      <c r="S39" s="618">
        <f t="shared" si="4"/>
        <v>2026</v>
      </c>
      <c r="T39" s="620">
        <v>0</v>
      </c>
      <c r="U39" s="620">
        <v>5</v>
      </c>
      <c r="V39" s="621">
        <f t="shared" si="5"/>
        <v>0</v>
      </c>
      <c r="W39" s="622">
        <v>1</v>
      </c>
      <c r="X39" s="623">
        <f t="shared" si="2"/>
        <v>0</v>
      </c>
    </row>
    <row r="40" spans="2:24">
      <c r="B40" s="618">
        <f t="shared" si="3"/>
        <v>2027</v>
      </c>
      <c r="C40" s="610">
        <f>'[3]Fraksi pengelolaan sampah BaU'!C45</f>
        <v>50.10299398217515</v>
      </c>
      <c r="D40" s="611">
        <v>1</v>
      </c>
      <c r="E40" s="612">
        <f t="shared" si="7"/>
        <v>0.435</v>
      </c>
      <c r="F40" s="612">
        <f t="shared" si="7"/>
        <v>0.129</v>
      </c>
      <c r="G40" s="612">
        <f t="shared" si="7"/>
        <v>0</v>
      </c>
      <c r="H40" s="612">
        <f t="shared" si="7"/>
        <v>0</v>
      </c>
      <c r="I40" s="612">
        <f t="shared" si="7"/>
        <v>9.9000000000000005E-2</v>
      </c>
      <c r="J40" s="612">
        <f t="shared" si="7"/>
        <v>2.7E-2</v>
      </c>
      <c r="K40" s="612">
        <f t="shared" si="7"/>
        <v>8.9999999999999993E-3</v>
      </c>
      <c r="L40" s="612">
        <f t="shared" si="7"/>
        <v>7.1999999999999995E-2</v>
      </c>
      <c r="M40" s="612">
        <f t="shared" si="7"/>
        <v>3.3000000000000002E-2</v>
      </c>
      <c r="N40" s="612">
        <f t="shared" si="7"/>
        <v>0.04</v>
      </c>
      <c r="O40" s="612">
        <f t="shared" si="7"/>
        <v>0.156</v>
      </c>
      <c r="P40" s="619">
        <f t="shared" si="1"/>
        <v>1</v>
      </c>
      <c r="S40" s="618">
        <f t="shared" si="4"/>
        <v>2027</v>
      </c>
      <c r="T40" s="620">
        <v>0</v>
      </c>
      <c r="U40" s="620">
        <v>5</v>
      </c>
      <c r="V40" s="621">
        <f t="shared" si="5"/>
        <v>0</v>
      </c>
      <c r="W40" s="622">
        <v>1</v>
      </c>
      <c r="X40" s="623">
        <f t="shared" si="2"/>
        <v>0</v>
      </c>
    </row>
    <row r="41" spans="2:24">
      <c r="B41" s="618">
        <f t="shared" si="3"/>
        <v>2028</v>
      </c>
      <c r="C41" s="610">
        <f>'[3]Fraksi pengelolaan sampah BaU'!C46</f>
        <v>49.886845850543374</v>
      </c>
      <c r="D41" s="611">
        <v>1</v>
      </c>
      <c r="E41" s="612">
        <f t="shared" si="7"/>
        <v>0.435</v>
      </c>
      <c r="F41" s="612">
        <f t="shared" si="7"/>
        <v>0.129</v>
      </c>
      <c r="G41" s="612">
        <f t="shared" si="7"/>
        <v>0</v>
      </c>
      <c r="H41" s="612">
        <f t="shared" si="7"/>
        <v>0</v>
      </c>
      <c r="I41" s="612">
        <f t="shared" si="7"/>
        <v>9.9000000000000005E-2</v>
      </c>
      <c r="J41" s="612">
        <f t="shared" si="7"/>
        <v>2.7E-2</v>
      </c>
      <c r="K41" s="612">
        <f t="shared" si="7"/>
        <v>8.9999999999999993E-3</v>
      </c>
      <c r="L41" s="612">
        <f t="shared" si="7"/>
        <v>7.1999999999999995E-2</v>
      </c>
      <c r="M41" s="612">
        <f t="shared" si="7"/>
        <v>3.3000000000000002E-2</v>
      </c>
      <c r="N41" s="612">
        <f t="shared" si="7"/>
        <v>0.04</v>
      </c>
      <c r="O41" s="612">
        <f t="shared" si="7"/>
        <v>0.156</v>
      </c>
      <c r="P41" s="619">
        <f t="shared" si="1"/>
        <v>1</v>
      </c>
      <c r="S41" s="618">
        <f t="shared" si="4"/>
        <v>2028</v>
      </c>
      <c r="T41" s="620">
        <v>0</v>
      </c>
      <c r="U41" s="620">
        <v>5</v>
      </c>
      <c r="V41" s="621">
        <f t="shared" si="5"/>
        <v>0</v>
      </c>
      <c r="W41" s="622">
        <v>1</v>
      </c>
      <c r="X41" s="623">
        <f t="shared" si="2"/>
        <v>0</v>
      </c>
    </row>
    <row r="42" spans="2:24">
      <c r="B42" s="618">
        <f t="shared" si="3"/>
        <v>2029</v>
      </c>
      <c r="C42" s="610">
        <f>'[3]Fraksi pengelolaan sampah BaU'!C47</f>
        <v>49.652606030066011</v>
      </c>
      <c r="D42" s="611">
        <v>1</v>
      </c>
      <c r="E42" s="612">
        <f t="shared" si="7"/>
        <v>0.435</v>
      </c>
      <c r="F42" s="612">
        <f t="shared" si="7"/>
        <v>0.129</v>
      </c>
      <c r="G42" s="612">
        <f t="shared" si="7"/>
        <v>0</v>
      </c>
      <c r="H42" s="612">
        <f t="shared" si="7"/>
        <v>0</v>
      </c>
      <c r="I42" s="612">
        <f t="shared" si="7"/>
        <v>9.9000000000000005E-2</v>
      </c>
      <c r="J42" s="612">
        <f t="shared" si="7"/>
        <v>2.7E-2</v>
      </c>
      <c r="K42" s="612">
        <f t="shared" si="7"/>
        <v>8.9999999999999993E-3</v>
      </c>
      <c r="L42" s="612">
        <f t="shared" si="7"/>
        <v>7.1999999999999995E-2</v>
      </c>
      <c r="M42" s="612">
        <f t="shared" si="7"/>
        <v>3.3000000000000002E-2</v>
      </c>
      <c r="N42" s="612">
        <f t="shared" si="7"/>
        <v>0.04</v>
      </c>
      <c r="O42" s="612">
        <f t="shared" si="7"/>
        <v>0.156</v>
      </c>
      <c r="P42" s="619">
        <f t="shared" si="1"/>
        <v>1</v>
      </c>
      <c r="S42" s="618">
        <f t="shared" si="4"/>
        <v>2029</v>
      </c>
      <c r="T42" s="620">
        <v>0</v>
      </c>
      <c r="U42" s="620">
        <v>5</v>
      </c>
      <c r="V42" s="621">
        <f t="shared" si="5"/>
        <v>0</v>
      </c>
      <c r="W42" s="622">
        <v>1</v>
      </c>
      <c r="X42" s="623">
        <f t="shared" si="2"/>
        <v>0</v>
      </c>
    </row>
    <row r="43" spans="2:24">
      <c r="B43" s="618">
        <f t="shared" si="3"/>
        <v>2030</v>
      </c>
      <c r="C43" s="610">
        <f>'[3]Fraksi pengelolaan sampah BaU'!C48</f>
        <v>49.403376000000009</v>
      </c>
      <c r="D43" s="611">
        <v>1</v>
      </c>
      <c r="E43" s="612">
        <f t="shared" ref="E43:O58" si="8">E$8</f>
        <v>0.435</v>
      </c>
      <c r="F43" s="612">
        <f t="shared" si="8"/>
        <v>0.129</v>
      </c>
      <c r="G43" s="612">
        <f t="shared" si="7"/>
        <v>0</v>
      </c>
      <c r="H43" s="612">
        <f t="shared" si="8"/>
        <v>0</v>
      </c>
      <c r="I43" s="612">
        <f t="shared" si="7"/>
        <v>9.9000000000000005E-2</v>
      </c>
      <c r="J43" s="612">
        <f t="shared" si="8"/>
        <v>2.7E-2</v>
      </c>
      <c r="K43" s="612">
        <f t="shared" si="8"/>
        <v>8.9999999999999993E-3</v>
      </c>
      <c r="L43" s="612">
        <f t="shared" si="8"/>
        <v>7.1999999999999995E-2</v>
      </c>
      <c r="M43" s="612">
        <f t="shared" si="8"/>
        <v>3.3000000000000002E-2</v>
      </c>
      <c r="N43" s="612">
        <f t="shared" si="8"/>
        <v>0.04</v>
      </c>
      <c r="O43" s="612">
        <f t="shared" si="8"/>
        <v>0.156</v>
      </c>
      <c r="P43" s="619">
        <f t="shared" si="1"/>
        <v>1</v>
      </c>
      <c r="S43" s="618">
        <f t="shared" si="4"/>
        <v>2030</v>
      </c>
      <c r="T43" s="620">
        <v>0</v>
      </c>
      <c r="U43" s="620">
        <v>5</v>
      </c>
      <c r="V43" s="621">
        <f t="shared" si="5"/>
        <v>0</v>
      </c>
      <c r="W43" s="622">
        <v>1</v>
      </c>
      <c r="X43" s="623">
        <f t="shared" si="2"/>
        <v>0</v>
      </c>
    </row>
    <row r="44" spans="2:24">
      <c r="B44" s="618">
        <f t="shared" si="3"/>
        <v>2031</v>
      </c>
      <c r="C44" s="624"/>
      <c r="D44" s="611">
        <v>1</v>
      </c>
      <c r="E44" s="612">
        <f t="shared" si="8"/>
        <v>0.435</v>
      </c>
      <c r="F44" s="612">
        <f t="shared" si="8"/>
        <v>0.129</v>
      </c>
      <c r="G44" s="612">
        <f t="shared" si="7"/>
        <v>0</v>
      </c>
      <c r="H44" s="612">
        <f t="shared" si="8"/>
        <v>0</v>
      </c>
      <c r="I44" s="612">
        <f t="shared" si="7"/>
        <v>9.9000000000000005E-2</v>
      </c>
      <c r="J44" s="612">
        <f t="shared" si="8"/>
        <v>2.7E-2</v>
      </c>
      <c r="K44" s="612">
        <f t="shared" si="8"/>
        <v>8.9999999999999993E-3</v>
      </c>
      <c r="L44" s="612">
        <f t="shared" si="8"/>
        <v>7.1999999999999995E-2</v>
      </c>
      <c r="M44" s="612">
        <f t="shared" si="8"/>
        <v>3.3000000000000002E-2</v>
      </c>
      <c r="N44" s="612">
        <f t="shared" si="8"/>
        <v>0.04</v>
      </c>
      <c r="O44" s="612">
        <f t="shared" si="8"/>
        <v>0.156</v>
      </c>
      <c r="P44" s="619">
        <f t="shared" si="1"/>
        <v>1</v>
      </c>
      <c r="S44" s="618">
        <f t="shared" si="4"/>
        <v>2031</v>
      </c>
      <c r="T44" s="620">
        <v>0</v>
      </c>
      <c r="U44" s="620">
        <v>5</v>
      </c>
      <c r="V44" s="621">
        <f t="shared" si="5"/>
        <v>0</v>
      </c>
      <c r="W44" s="622">
        <v>1</v>
      </c>
      <c r="X44" s="623">
        <f t="shared" si="2"/>
        <v>0</v>
      </c>
    </row>
    <row r="45" spans="2:24">
      <c r="B45" s="618">
        <f t="shared" si="3"/>
        <v>2032</v>
      </c>
      <c r="C45" s="624"/>
      <c r="D45" s="611">
        <v>1</v>
      </c>
      <c r="E45" s="612">
        <f t="shared" si="8"/>
        <v>0.435</v>
      </c>
      <c r="F45" s="612">
        <f t="shared" si="8"/>
        <v>0.129</v>
      </c>
      <c r="G45" s="612">
        <f t="shared" si="7"/>
        <v>0</v>
      </c>
      <c r="H45" s="612">
        <f t="shared" si="8"/>
        <v>0</v>
      </c>
      <c r="I45" s="612">
        <f t="shared" si="7"/>
        <v>9.9000000000000005E-2</v>
      </c>
      <c r="J45" s="612">
        <f t="shared" si="8"/>
        <v>2.7E-2</v>
      </c>
      <c r="K45" s="612">
        <f t="shared" si="8"/>
        <v>8.9999999999999993E-3</v>
      </c>
      <c r="L45" s="612">
        <f t="shared" si="8"/>
        <v>7.1999999999999995E-2</v>
      </c>
      <c r="M45" s="612">
        <f t="shared" si="8"/>
        <v>3.3000000000000002E-2</v>
      </c>
      <c r="N45" s="612">
        <f t="shared" si="8"/>
        <v>0.04</v>
      </c>
      <c r="O45" s="612">
        <f t="shared" si="8"/>
        <v>0.156</v>
      </c>
      <c r="P45" s="619">
        <f t="shared" ref="P45:P76" si="9">SUM(E45:O45)</f>
        <v>1</v>
      </c>
      <c r="S45" s="618">
        <f t="shared" si="4"/>
        <v>2032</v>
      </c>
      <c r="T45" s="620">
        <v>0</v>
      </c>
      <c r="U45" s="620">
        <v>5</v>
      </c>
      <c r="V45" s="621">
        <f t="shared" si="5"/>
        <v>0</v>
      </c>
      <c r="W45" s="622">
        <v>1</v>
      </c>
      <c r="X45" s="623">
        <f t="shared" ref="X45:X76" si="10">V45*W45</f>
        <v>0</v>
      </c>
    </row>
    <row r="46" spans="2:24">
      <c r="B46" s="618">
        <f t="shared" ref="B46:B77" si="11">B45+1</f>
        <v>2033</v>
      </c>
      <c r="C46" s="624"/>
      <c r="D46" s="611">
        <v>1</v>
      </c>
      <c r="E46" s="612">
        <f t="shared" si="8"/>
        <v>0.435</v>
      </c>
      <c r="F46" s="612">
        <f t="shared" si="8"/>
        <v>0.129</v>
      </c>
      <c r="G46" s="612">
        <f t="shared" si="7"/>
        <v>0</v>
      </c>
      <c r="H46" s="612">
        <f t="shared" si="8"/>
        <v>0</v>
      </c>
      <c r="I46" s="612">
        <f t="shared" si="7"/>
        <v>9.9000000000000005E-2</v>
      </c>
      <c r="J46" s="612">
        <f t="shared" si="8"/>
        <v>2.7E-2</v>
      </c>
      <c r="K46" s="612">
        <f t="shared" si="8"/>
        <v>8.9999999999999993E-3</v>
      </c>
      <c r="L46" s="612">
        <f t="shared" si="8"/>
        <v>7.1999999999999995E-2</v>
      </c>
      <c r="M46" s="612">
        <f t="shared" si="8"/>
        <v>3.3000000000000002E-2</v>
      </c>
      <c r="N46" s="612">
        <f t="shared" si="8"/>
        <v>0.04</v>
      </c>
      <c r="O46" s="612">
        <f t="shared" si="8"/>
        <v>0.156</v>
      </c>
      <c r="P46" s="619">
        <f t="shared" si="9"/>
        <v>1</v>
      </c>
      <c r="S46" s="618">
        <f t="shared" si="4"/>
        <v>2033</v>
      </c>
      <c r="T46" s="620">
        <v>0</v>
      </c>
      <c r="U46" s="620">
        <v>5</v>
      </c>
      <c r="V46" s="621">
        <f t="shared" si="5"/>
        <v>0</v>
      </c>
      <c r="W46" s="622">
        <v>1</v>
      </c>
      <c r="X46" s="623">
        <f t="shared" si="10"/>
        <v>0</v>
      </c>
    </row>
    <row r="47" spans="2:24">
      <c r="B47" s="618">
        <f t="shared" si="11"/>
        <v>2034</v>
      </c>
      <c r="C47" s="624"/>
      <c r="D47" s="611">
        <v>1</v>
      </c>
      <c r="E47" s="612">
        <f t="shared" si="8"/>
        <v>0.435</v>
      </c>
      <c r="F47" s="612">
        <f t="shared" si="8"/>
        <v>0.129</v>
      </c>
      <c r="G47" s="612">
        <f t="shared" si="7"/>
        <v>0</v>
      </c>
      <c r="H47" s="612">
        <f t="shared" si="8"/>
        <v>0</v>
      </c>
      <c r="I47" s="612">
        <f t="shared" si="7"/>
        <v>9.9000000000000005E-2</v>
      </c>
      <c r="J47" s="612">
        <f t="shared" si="8"/>
        <v>2.7E-2</v>
      </c>
      <c r="K47" s="612">
        <f t="shared" si="8"/>
        <v>8.9999999999999993E-3</v>
      </c>
      <c r="L47" s="612">
        <f t="shared" si="8"/>
        <v>7.1999999999999995E-2</v>
      </c>
      <c r="M47" s="612">
        <f t="shared" si="8"/>
        <v>3.3000000000000002E-2</v>
      </c>
      <c r="N47" s="612">
        <f t="shared" si="8"/>
        <v>0.04</v>
      </c>
      <c r="O47" s="612">
        <f t="shared" si="8"/>
        <v>0.156</v>
      </c>
      <c r="P47" s="619">
        <f t="shared" si="9"/>
        <v>1</v>
      </c>
      <c r="S47" s="618">
        <f t="shared" si="4"/>
        <v>2034</v>
      </c>
      <c r="T47" s="620">
        <v>0</v>
      </c>
      <c r="U47" s="620">
        <v>5</v>
      </c>
      <c r="V47" s="621">
        <f t="shared" si="5"/>
        <v>0</v>
      </c>
      <c r="W47" s="622">
        <v>1</v>
      </c>
      <c r="X47" s="623">
        <f t="shared" si="10"/>
        <v>0</v>
      </c>
    </row>
    <row r="48" spans="2:24">
      <c r="B48" s="618">
        <f t="shared" si="11"/>
        <v>2035</v>
      </c>
      <c r="C48" s="624"/>
      <c r="D48" s="611">
        <v>1</v>
      </c>
      <c r="E48" s="612">
        <f t="shared" si="8"/>
        <v>0.435</v>
      </c>
      <c r="F48" s="612">
        <f t="shared" si="8"/>
        <v>0.129</v>
      </c>
      <c r="G48" s="612">
        <f t="shared" si="7"/>
        <v>0</v>
      </c>
      <c r="H48" s="612">
        <f t="shared" si="8"/>
        <v>0</v>
      </c>
      <c r="I48" s="612">
        <f t="shared" si="7"/>
        <v>9.9000000000000005E-2</v>
      </c>
      <c r="J48" s="612">
        <f t="shared" si="8"/>
        <v>2.7E-2</v>
      </c>
      <c r="K48" s="612">
        <f t="shared" si="8"/>
        <v>8.9999999999999993E-3</v>
      </c>
      <c r="L48" s="612">
        <f t="shared" si="8"/>
        <v>7.1999999999999995E-2</v>
      </c>
      <c r="M48" s="612">
        <f t="shared" si="8"/>
        <v>3.3000000000000002E-2</v>
      </c>
      <c r="N48" s="612">
        <f t="shared" si="8"/>
        <v>0.04</v>
      </c>
      <c r="O48" s="612">
        <f t="shared" si="8"/>
        <v>0.156</v>
      </c>
      <c r="P48" s="619">
        <f t="shared" si="9"/>
        <v>1</v>
      </c>
      <c r="S48" s="618">
        <f t="shared" si="4"/>
        <v>2035</v>
      </c>
      <c r="T48" s="620">
        <v>0</v>
      </c>
      <c r="U48" s="620">
        <v>5</v>
      </c>
      <c r="V48" s="621">
        <f t="shared" si="5"/>
        <v>0</v>
      </c>
      <c r="W48" s="622">
        <v>1</v>
      </c>
      <c r="X48" s="623">
        <f t="shared" si="10"/>
        <v>0</v>
      </c>
    </row>
    <row r="49" spans="2:24">
      <c r="B49" s="618">
        <f t="shared" si="11"/>
        <v>2036</v>
      </c>
      <c r="C49" s="624"/>
      <c r="D49" s="611">
        <v>1</v>
      </c>
      <c r="E49" s="612">
        <f t="shared" si="8"/>
        <v>0.435</v>
      </c>
      <c r="F49" s="612">
        <f t="shared" si="8"/>
        <v>0.129</v>
      </c>
      <c r="G49" s="612">
        <f t="shared" si="8"/>
        <v>0</v>
      </c>
      <c r="H49" s="612">
        <f t="shared" si="8"/>
        <v>0</v>
      </c>
      <c r="I49" s="612">
        <f t="shared" si="8"/>
        <v>9.9000000000000005E-2</v>
      </c>
      <c r="J49" s="612">
        <f t="shared" si="8"/>
        <v>2.7E-2</v>
      </c>
      <c r="K49" s="612">
        <f t="shared" si="8"/>
        <v>8.9999999999999993E-3</v>
      </c>
      <c r="L49" s="612">
        <f t="shared" si="8"/>
        <v>7.1999999999999995E-2</v>
      </c>
      <c r="M49" s="612">
        <f t="shared" si="8"/>
        <v>3.3000000000000002E-2</v>
      </c>
      <c r="N49" s="612">
        <f t="shared" si="8"/>
        <v>0.04</v>
      </c>
      <c r="O49" s="612">
        <f t="shared" si="8"/>
        <v>0.156</v>
      </c>
      <c r="P49" s="619">
        <f t="shared" si="9"/>
        <v>1</v>
      </c>
      <c r="S49" s="618">
        <f t="shared" si="4"/>
        <v>2036</v>
      </c>
      <c r="T49" s="620">
        <v>0</v>
      </c>
      <c r="U49" s="620">
        <v>5</v>
      </c>
      <c r="V49" s="621">
        <f t="shared" si="5"/>
        <v>0</v>
      </c>
      <c r="W49" s="622">
        <v>1</v>
      </c>
      <c r="X49" s="623">
        <f t="shared" si="10"/>
        <v>0</v>
      </c>
    </row>
    <row r="50" spans="2:24">
      <c r="B50" s="618">
        <f t="shared" si="11"/>
        <v>2037</v>
      </c>
      <c r="C50" s="624"/>
      <c r="D50" s="611">
        <v>1</v>
      </c>
      <c r="E50" s="612">
        <f t="shared" si="8"/>
        <v>0.435</v>
      </c>
      <c r="F50" s="612">
        <f t="shared" si="8"/>
        <v>0.129</v>
      </c>
      <c r="G50" s="612">
        <f t="shared" si="8"/>
        <v>0</v>
      </c>
      <c r="H50" s="612">
        <f t="shared" si="8"/>
        <v>0</v>
      </c>
      <c r="I50" s="612">
        <f t="shared" si="8"/>
        <v>9.9000000000000005E-2</v>
      </c>
      <c r="J50" s="612">
        <f t="shared" si="8"/>
        <v>2.7E-2</v>
      </c>
      <c r="K50" s="612">
        <f t="shared" si="8"/>
        <v>8.9999999999999993E-3</v>
      </c>
      <c r="L50" s="612">
        <f t="shared" si="8"/>
        <v>7.1999999999999995E-2</v>
      </c>
      <c r="M50" s="612">
        <f t="shared" si="8"/>
        <v>3.3000000000000002E-2</v>
      </c>
      <c r="N50" s="612">
        <f t="shared" si="8"/>
        <v>0.04</v>
      </c>
      <c r="O50" s="612">
        <f t="shared" si="8"/>
        <v>0.156</v>
      </c>
      <c r="P50" s="619">
        <f t="shared" si="9"/>
        <v>1</v>
      </c>
      <c r="S50" s="618">
        <f t="shared" si="4"/>
        <v>2037</v>
      </c>
      <c r="T50" s="620">
        <v>0</v>
      </c>
      <c r="U50" s="620">
        <v>5</v>
      </c>
      <c r="V50" s="621">
        <f t="shared" si="5"/>
        <v>0</v>
      </c>
      <c r="W50" s="622">
        <v>1</v>
      </c>
      <c r="X50" s="623">
        <f t="shared" si="10"/>
        <v>0</v>
      </c>
    </row>
    <row r="51" spans="2:24">
      <c r="B51" s="618">
        <f t="shared" si="11"/>
        <v>2038</v>
      </c>
      <c r="C51" s="624"/>
      <c r="D51" s="611">
        <v>1</v>
      </c>
      <c r="E51" s="612">
        <f t="shared" si="8"/>
        <v>0.435</v>
      </c>
      <c r="F51" s="612">
        <f t="shared" si="8"/>
        <v>0.129</v>
      </c>
      <c r="G51" s="612">
        <f t="shared" si="8"/>
        <v>0</v>
      </c>
      <c r="H51" s="612">
        <f t="shared" si="8"/>
        <v>0</v>
      </c>
      <c r="I51" s="612">
        <f t="shared" si="8"/>
        <v>9.9000000000000005E-2</v>
      </c>
      <c r="J51" s="612">
        <f t="shared" si="8"/>
        <v>2.7E-2</v>
      </c>
      <c r="K51" s="612">
        <f t="shared" si="8"/>
        <v>8.9999999999999993E-3</v>
      </c>
      <c r="L51" s="612">
        <f t="shared" si="8"/>
        <v>7.1999999999999995E-2</v>
      </c>
      <c r="M51" s="612">
        <f t="shared" si="8"/>
        <v>3.3000000000000002E-2</v>
      </c>
      <c r="N51" s="612">
        <f t="shared" si="8"/>
        <v>0.04</v>
      </c>
      <c r="O51" s="612">
        <f t="shared" si="8"/>
        <v>0.156</v>
      </c>
      <c r="P51" s="619">
        <f t="shared" si="9"/>
        <v>1</v>
      </c>
      <c r="S51" s="618">
        <f t="shared" si="4"/>
        <v>2038</v>
      </c>
      <c r="T51" s="620">
        <v>0</v>
      </c>
      <c r="U51" s="620">
        <v>5</v>
      </c>
      <c r="V51" s="621">
        <f t="shared" si="5"/>
        <v>0</v>
      </c>
      <c r="W51" s="622">
        <v>1</v>
      </c>
      <c r="X51" s="623">
        <f t="shared" si="10"/>
        <v>0</v>
      </c>
    </row>
    <row r="52" spans="2:24">
      <c r="B52" s="618">
        <f t="shared" si="11"/>
        <v>2039</v>
      </c>
      <c r="C52" s="624"/>
      <c r="D52" s="611">
        <v>1</v>
      </c>
      <c r="E52" s="612">
        <f t="shared" si="8"/>
        <v>0.435</v>
      </c>
      <c r="F52" s="612">
        <f t="shared" si="8"/>
        <v>0.129</v>
      </c>
      <c r="G52" s="612">
        <f t="shared" si="8"/>
        <v>0</v>
      </c>
      <c r="H52" s="612">
        <f t="shared" si="8"/>
        <v>0</v>
      </c>
      <c r="I52" s="612">
        <f t="shared" si="8"/>
        <v>9.9000000000000005E-2</v>
      </c>
      <c r="J52" s="612">
        <f t="shared" si="8"/>
        <v>2.7E-2</v>
      </c>
      <c r="K52" s="612">
        <f t="shared" si="8"/>
        <v>8.9999999999999993E-3</v>
      </c>
      <c r="L52" s="612">
        <f t="shared" si="8"/>
        <v>7.1999999999999995E-2</v>
      </c>
      <c r="M52" s="612">
        <f t="shared" si="8"/>
        <v>3.3000000000000002E-2</v>
      </c>
      <c r="N52" s="612">
        <f t="shared" si="8"/>
        <v>0.04</v>
      </c>
      <c r="O52" s="612">
        <f t="shared" si="8"/>
        <v>0.156</v>
      </c>
      <c r="P52" s="619">
        <f t="shared" si="9"/>
        <v>1</v>
      </c>
      <c r="S52" s="618">
        <f t="shared" si="4"/>
        <v>2039</v>
      </c>
      <c r="T52" s="620">
        <v>0</v>
      </c>
      <c r="U52" s="620">
        <v>5</v>
      </c>
      <c r="V52" s="621">
        <f t="shared" si="5"/>
        <v>0</v>
      </c>
      <c r="W52" s="622">
        <v>1</v>
      </c>
      <c r="X52" s="623">
        <f t="shared" si="10"/>
        <v>0</v>
      </c>
    </row>
    <row r="53" spans="2:24">
      <c r="B53" s="618">
        <f t="shared" si="11"/>
        <v>2040</v>
      </c>
      <c r="C53" s="624"/>
      <c r="D53" s="611">
        <v>1</v>
      </c>
      <c r="E53" s="612">
        <f t="shared" ref="E53:O68" si="12">E$8</f>
        <v>0.435</v>
      </c>
      <c r="F53" s="612">
        <f t="shared" si="12"/>
        <v>0.129</v>
      </c>
      <c r="G53" s="612">
        <f t="shared" si="8"/>
        <v>0</v>
      </c>
      <c r="H53" s="612">
        <f t="shared" si="12"/>
        <v>0</v>
      </c>
      <c r="I53" s="612">
        <f t="shared" si="8"/>
        <v>9.9000000000000005E-2</v>
      </c>
      <c r="J53" s="612">
        <f t="shared" si="12"/>
        <v>2.7E-2</v>
      </c>
      <c r="K53" s="612">
        <f t="shared" si="12"/>
        <v>8.9999999999999993E-3</v>
      </c>
      <c r="L53" s="612">
        <f t="shared" si="12"/>
        <v>7.1999999999999995E-2</v>
      </c>
      <c r="M53" s="612">
        <f t="shared" si="12"/>
        <v>3.3000000000000002E-2</v>
      </c>
      <c r="N53" s="612">
        <f t="shared" si="12"/>
        <v>0.04</v>
      </c>
      <c r="O53" s="612">
        <f t="shared" si="12"/>
        <v>0.156</v>
      </c>
      <c r="P53" s="619">
        <f t="shared" si="9"/>
        <v>1</v>
      </c>
      <c r="S53" s="618">
        <f t="shared" si="4"/>
        <v>2040</v>
      </c>
      <c r="T53" s="620">
        <v>0</v>
      </c>
      <c r="U53" s="620">
        <v>5</v>
      </c>
      <c r="V53" s="621">
        <f t="shared" si="5"/>
        <v>0</v>
      </c>
      <c r="W53" s="622">
        <v>1</v>
      </c>
      <c r="X53" s="623">
        <f t="shared" si="10"/>
        <v>0</v>
      </c>
    </row>
    <row r="54" spans="2:24">
      <c r="B54" s="618">
        <f t="shared" si="11"/>
        <v>2041</v>
      </c>
      <c r="C54" s="624"/>
      <c r="D54" s="611">
        <v>1</v>
      </c>
      <c r="E54" s="612">
        <f t="shared" si="12"/>
        <v>0.435</v>
      </c>
      <c r="F54" s="612">
        <f t="shared" si="12"/>
        <v>0.129</v>
      </c>
      <c r="G54" s="612">
        <f t="shared" si="8"/>
        <v>0</v>
      </c>
      <c r="H54" s="612">
        <f t="shared" si="12"/>
        <v>0</v>
      </c>
      <c r="I54" s="612">
        <f t="shared" si="8"/>
        <v>9.9000000000000005E-2</v>
      </c>
      <c r="J54" s="612">
        <f t="shared" si="12"/>
        <v>2.7E-2</v>
      </c>
      <c r="K54" s="612">
        <f t="shared" si="12"/>
        <v>8.9999999999999993E-3</v>
      </c>
      <c r="L54" s="612">
        <f t="shared" si="12"/>
        <v>7.1999999999999995E-2</v>
      </c>
      <c r="M54" s="612">
        <f t="shared" si="12"/>
        <v>3.3000000000000002E-2</v>
      </c>
      <c r="N54" s="612">
        <f t="shared" si="12"/>
        <v>0.04</v>
      </c>
      <c r="O54" s="612">
        <f t="shared" si="12"/>
        <v>0.156</v>
      </c>
      <c r="P54" s="619">
        <f t="shared" si="9"/>
        <v>1</v>
      </c>
      <c r="S54" s="618">
        <f t="shared" si="4"/>
        <v>2041</v>
      </c>
      <c r="T54" s="620">
        <v>0</v>
      </c>
      <c r="U54" s="620">
        <v>5</v>
      </c>
      <c r="V54" s="621">
        <f t="shared" si="5"/>
        <v>0</v>
      </c>
      <c r="W54" s="622">
        <v>1</v>
      </c>
      <c r="X54" s="623">
        <f t="shared" si="10"/>
        <v>0</v>
      </c>
    </row>
    <row r="55" spans="2:24">
      <c r="B55" s="618">
        <f t="shared" si="11"/>
        <v>2042</v>
      </c>
      <c r="C55" s="624"/>
      <c r="D55" s="611">
        <v>1</v>
      </c>
      <c r="E55" s="612">
        <f t="shared" si="12"/>
        <v>0.435</v>
      </c>
      <c r="F55" s="612">
        <f t="shared" si="12"/>
        <v>0.129</v>
      </c>
      <c r="G55" s="612">
        <f t="shared" si="8"/>
        <v>0</v>
      </c>
      <c r="H55" s="612">
        <f t="shared" si="12"/>
        <v>0</v>
      </c>
      <c r="I55" s="612">
        <f t="shared" si="8"/>
        <v>9.9000000000000005E-2</v>
      </c>
      <c r="J55" s="612">
        <f t="shared" si="12"/>
        <v>2.7E-2</v>
      </c>
      <c r="K55" s="612">
        <f t="shared" si="12"/>
        <v>8.9999999999999993E-3</v>
      </c>
      <c r="L55" s="612">
        <f t="shared" si="12"/>
        <v>7.1999999999999995E-2</v>
      </c>
      <c r="M55" s="612">
        <f t="shared" si="12"/>
        <v>3.3000000000000002E-2</v>
      </c>
      <c r="N55" s="612">
        <f t="shared" si="12"/>
        <v>0.04</v>
      </c>
      <c r="O55" s="612">
        <f t="shared" si="12"/>
        <v>0.156</v>
      </c>
      <c r="P55" s="619">
        <f t="shared" si="9"/>
        <v>1</v>
      </c>
      <c r="S55" s="618">
        <f t="shared" si="4"/>
        <v>2042</v>
      </c>
      <c r="T55" s="620">
        <v>0</v>
      </c>
      <c r="U55" s="620">
        <v>5</v>
      </c>
      <c r="V55" s="621">
        <f t="shared" si="5"/>
        <v>0</v>
      </c>
      <c r="W55" s="622">
        <v>1</v>
      </c>
      <c r="X55" s="623">
        <f t="shared" si="10"/>
        <v>0</v>
      </c>
    </row>
    <row r="56" spans="2:24">
      <c r="B56" s="618">
        <f t="shared" si="11"/>
        <v>2043</v>
      </c>
      <c r="C56" s="624"/>
      <c r="D56" s="611">
        <v>1</v>
      </c>
      <c r="E56" s="612">
        <f t="shared" si="12"/>
        <v>0.435</v>
      </c>
      <c r="F56" s="612">
        <f t="shared" si="12"/>
        <v>0.129</v>
      </c>
      <c r="G56" s="612">
        <f t="shared" si="8"/>
        <v>0</v>
      </c>
      <c r="H56" s="612">
        <f t="shared" si="12"/>
        <v>0</v>
      </c>
      <c r="I56" s="612">
        <f t="shared" si="8"/>
        <v>9.9000000000000005E-2</v>
      </c>
      <c r="J56" s="612">
        <f t="shared" si="12"/>
        <v>2.7E-2</v>
      </c>
      <c r="K56" s="612">
        <f t="shared" si="12"/>
        <v>8.9999999999999993E-3</v>
      </c>
      <c r="L56" s="612">
        <f t="shared" si="12"/>
        <v>7.1999999999999995E-2</v>
      </c>
      <c r="M56" s="612">
        <f t="shared" si="12"/>
        <v>3.3000000000000002E-2</v>
      </c>
      <c r="N56" s="612">
        <f t="shared" si="12"/>
        <v>0.04</v>
      </c>
      <c r="O56" s="612">
        <f t="shared" si="12"/>
        <v>0.156</v>
      </c>
      <c r="P56" s="619">
        <f t="shared" si="9"/>
        <v>1</v>
      </c>
      <c r="S56" s="618">
        <f t="shared" si="4"/>
        <v>2043</v>
      </c>
      <c r="T56" s="620">
        <v>0</v>
      </c>
      <c r="U56" s="620">
        <v>5</v>
      </c>
      <c r="V56" s="621">
        <f t="shared" si="5"/>
        <v>0</v>
      </c>
      <c r="W56" s="622">
        <v>1</v>
      </c>
      <c r="X56" s="623">
        <f t="shared" si="10"/>
        <v>0</v>
      </c>
    </row>
    <row r="57" spans="2:24">
      <c r="B57" s="618">
        <f t="shared" si="11"/>
        <v>2044</v>
      </c>
      <c r="C57" s="624"/>
      <c r="D57" s="611">
        <v>1</v>
      </c>
      <c r="E57" s="612">
        <f t="shared" si="12"/>
        <v>0.435</v>
      </c>
      <c r="F57" s="612">
        <f t="shared" si="12"/>
        <v>0.129</v>
      </c>
      <c r="G57" s="612">
        <f t="shared" si="8"/>
        <v>0</v>
      </c>
      <c r="H57" s="612">
        <f t="shared" si="12"/>
        <v>0</v>
      </c>
      <c r="I57" s="612">
        <f t="shared" si="8"/>
        <v>9.9000000000000005E-2</v>
      </c>
      <c r="J57" s="612">
        <f t="shared" si="12"/>
        <v>2.7E-2</v>
      </c>
      <c r="K57" s="612">
        <f t="shared" si="12"/>
        <v>8.9999999999999993E-3</v>
      </c>
      <c r="L57" s="612">
        <f t="shared" si="12"/>
        <v>7.1999999999999995E-2</v>
      </c>
      <c r="M57" s="612">
        <f t="shared" si="12"/>
        <v>3.3000000000000002E-2</v>
      </c>
      <c r="N57" s="612">
        <f t="shared" si="12"/>
        <v>0.04</v>
      </c>
      <c r="O57" s="612">
        <f t="shared" si="12"/>
        <v>0.156</v>
      </c>
      <c r="P57" s="619">
        <f t="shared" si="9"/>
        <v>1</v>
      </c>
      <c r="S57" s="618">
        <f t="shared" si="4"/>
        <v>2044</v>
      </c>
      <c r="T57" s="620">
        <v>0</v>
      </c>
      <c r="U57" s="620">
        <v>5</v>
      </c>
      <c r="V57" s="621">
        <f t="shared" si="5"/>
        <v>0</v>
      </c>
      <c r="W57" s="622">
        <v>1</v>
      </c>
      <c r="X57" s="623">
        <f t="shared" si="10"/>
        <v>0</v>
      </c>
    </row>
    <row r="58" spans="2:24">
      <c r="B58" s="618">
        <f t="shared" si="11"/>
        <v>2045</v>
      </c>
      <c r="C58" s="624"/>
      <c r="D58" s="611">
        <v>1</v>
      </c>
      <c r="E58" s="612">
        <f t="shared" si="12"/>
        <v>0.435</v>
      </c>
      <c r="F58" s="612">
        <f t="shared" si="12"/>
        <v>0.129</v>
      </c>
      <c r="G58" s="612">
        <f t="shared" si="8"/>
        <v>0</v>
      </c>
      <c r="H58" s="612">
        <f t="shared" si="12"/>
        <v>0</v>
      </c>
      <c r="I58" s="612">
        <f t="shared" si="8"/>
        <v>9.9000000000000005E-2</v>
      </c>
      <c r="J58" s="612">
        <f t="shared" si="12"/>
        <v>2.7E-2</v>
      </c>
      <c r="K58" s="612">
        <f t="shared" si="12"/>
        <v>8.9999999999999993E-3</v>
      </c>
      <c r="L58" s="612">
        <f t="shared" si="12"/>
        <v>7.1999999999999995E-2</v>
      </c>
      <c r="M58" s="612">
        <f t="shared" si="12"/>
        <v>3.3000000000000002E-2</v>
      </c>
      <c r="N58" s="612">
        <f t="shared" si="12"/>
        <v>0.04</v>
      </c>
      <c r="O58" s="612">
        <f t="shared" si="12"/>
        <v>0.156</v>
      </c>
      <c r="P58" s="619">
        <f t="shared" si="9"/>
        <v>1</v>
      </c>
      <c r="S58" s="618">
        <f t="shared" si="4"/>
        <v>2045</v>
      </c>
      <c r="T58" s="620">
        <v>0</v>
      </c>
      <c r="U58" s="620">
        <v>5</v>
      </c>
      <c r="V58" s="621">
        <f t="shared" si="5"/>
        <v>0</v>
      </c>
      <c r="W58" s="622">
        <v>1</v>
      </c>
      <c r="X58" s="623">
        <f t="shared" si="10"/>
        <v>0</v>
      </c>
    </row>
    <row r="59" spans="2:24">
      <c r="B59" s="618">
        <f t="shared" si="11"/>
        <v>2046</v>
      </c>
      <c r="C59" s="624"/>
      <c r="D59" s="611">
        <v>1</v>
      </c>
      <c r="E59" s="612">
        <f t="shared" si="12"/>
        <v>0.435</v>
      </c>
      <c r="F59" s="612">
        <f t="shared" si="12"/>
        <v>0.129</v>
      </c>
      <c r="G59" s="612">
        <f t="shared" si="12"/>
        <v>0</v>
      </c>
      <c r="H59" s="612">
        <f t="shared" si="12"/>
        <v>0</v>
      </c>
      <c r="I59" s="612">
        <f t="shared" si="12"/>
        <v>9.9000000000000005E-2</v>
      </c>
      <c r="J59" s="612">
        <f t="shared" si="12"/>
        <v>2.7E-2</v>
      </c>
      <c r="K59" s="612">
        <f t="shared" si="12"/>
        <v>8.9999999999999993E-3</v>
      </c>
      <c r="L59" s="612">
        <f t="shared" si="12"/>
        <v>7.1999999999999995E-2</v>
      </c>
      <c r="M59" s="612">
        <f t="shared" si="12"/>
        <v>3.3000000000000002E-2</v>
      </c>
      <c r="N59" s="612">
        <f t="shared" si="12"/>
        <v>0.04</v>
      </c>
      <c r="O59" s="612">
        <f t="shared" si="12"/>
        <v>0.156</v>
      </c>
      <c r="P59" s="619">
        <f t="shared" si="9"/>
        <v>1</v>
      </c>
      <c r="S59" s="618">
        <f t="shared" si="4"/>
        <v>2046</v>
      </c>
      <c r="T59" s="620">
        <v>0</v>
      </c>
      <c r="U59" s="620">
        <v>5</v>
      </c>
      <c r="V59" s="621">
        <f t="shared" si="5"/>
        <v>0</v>
      </c>
      <c r="W59" s="622">
        <v>1</v>
      </c>
      <c r="X59" s="623">
        <f t="shared" si="10"/>
        <v>0</v>
      </c>
    </row>
    <row r="60" spans="2:24">
      <c r="B60" s="618">
        <f t="shared" si="11"/>
        <v>2047</v>
      </c>
      <c r="C60" s="624"/>
      <c r="D60" s="611">
        <v>1</v>
      </c>
      <c r="E60" s="612">
        <f t="shared" si="12"/>
        <v>0.435</v>
      </c>
      <c r="F60" s="612">
        <f t="shared" si="12"/>
        <v>0.129</v>
      </c>
      <c r="G60" s="612">
        <f t="shared" si="12"/>
        <v>0</v>
      </c>
      <c r="H60" s="612">
        <f t="shared" si="12"/>
        <v>0</v>
      </c>
      <c r="I60" s="612">
        <f t="shared" si="12"/>
        <v>9.9000000000000005E-2</v>
      </c>
      <c r="J60" s="612">
        <f t="shared" si="12"/>
        <v>2.7E-2</v>
      </c>
      <c r="K60" s="612">
        <f t="shared" si="12"/>
        <v>8.9999999999999993E-3</v>
      </c>
      <c r="L60" s="612">
        <f t="shared" si="12"/>
        <v>7.1999999999999995E-2</v>
      </c>
      <c r="M60" s="612">
        <f t="shared" si="12"/>
        <v>3.3000000000000002E-2</v>
      </c>
      <c r="N60" s="612">
        <f t="shared" si="12"/>
        <v>0.04</v>
      </c>
      <c r="O60" s="612">
        <f t="shared" si="12"/>
        <v>0.156</v>
      </c>
      <c r="P60" s="619">
        <f t="shared" si="9"/>
        <v>1</v>
      </c>
      <c r="S60" s="618">
        <f t="shared" si="4"/>
        <v>2047</v>
      </c>
      <c r="T60" s="620">
        <v>0</v>
      </c>
      <c r="U60" s="620">
        <v>5</v>
      </c>
      <c r="V60" s="621">
        <f t="shared" si="5"/>
        <v>0</v>
      </c>
      <c r="W60" s="622">
        <v>1</v>
      </c>
      <c r="X60" s="623">
        <f t="shared" si="10"/>
        <v>0</v>
      </c>
    </row>
    <row r="61" spans="2:24">
      <c r="B61" s="618">
        <f t="shared" si="11"/>
        <v>2048</v>
      </c>
      <c r="C61" s="624"/>
      <c r="D61" s="611">
        <v>1</v>
      </c>
      <c r="E61" s="612">
        <f t="shared" si="12"/>
        <v>0.435</v>
      </c>
      <c r="F61" s="612">
        <f t="shared" si="12"/>
        <v>0.129</v>
      </c>
      <c r="G61" s="612">
        <f t="shared" si="12"/>
        <v>0</v>
      </c>
      <c r="H61" s="612">
        <f t="shared" si="12"/>
        <v>0</v>
      </c>
      <c r="I61" s="612">
        <f t="shared" si="12"/>
        <v>9.9000000000000005E-2</v>
      </c>
      <c r="J61" s="612">
        <f t="shared" si="12"/>
        <v>2.7E-2</v>
      </c>
      <c r="K61" s="612">
        <f t="shared" si="12"/>
        <v>8.9999999999999993E-3</v>
      </c>
      <c r="L61" s="612">
        <f t="shared" si="12"/>
        <v>7.1999999999999995E-2</v>
      </c>
      <c r="M61" s="612">
        <f t="shared" si="12"/>
        <v>3.3000000000000002E-2</v>
      </c>
      <c r="N61" s="612">
        <f t="shared" si="12"/>
        <v>0.04</v>
      </c>
      <c r="O61" s="612">
        <f t="shared" si="12"/>
        <v>0.156</v>
      </c>
      <c r="P61" s="619">
        <f t="shared" si="9"/>
        <v>1</v>
      </c>
      <c r="S61" s="618">
        <f t="shared" si="4"/>
        <v>2048</v>
      </c>
      <c r="T61" s="620">
        <v>0</v>
      </c>
      <c r="U61" s="620">
        <v>5</v>
      </c>
      <c r="V61" s="621">
        <f t="shared" si="5"/>
        <v>0</v>
      </c>
      <c r="W61" s="622">
        <v>1</v>
      </c>
      <c r="X61" s="623">
        <f t="shared" si="10"/>
        <v>0</v>
      </c>
    </row>
    <row r="62" spans="2:24">
      <c r="B62" s="618">
        <f t="shared" si="11"/>
        <v>2049</v>
      </c>
      <c r="C62" s="624"/>
      <c r="D62" s="611">
        <v>1</v>
      </c>
      <c r="E62" s="612">
        <f t="shared" si="12"/>
        <v>0.435</v>
      </c>
      <c r="F62" s="612">
        <f t="shared" si="12"/>
        <v>0.129</v>
      </c>
      <c r="G62" s="612">
        <f t="shared" si="12"/>
        <v>0</v>
      </c>
      <c r="H62" s="612">
        <f t="shared" si="12"/>
        <v>0</v>
      </c>
      <c r="I62" s="612">
        <f t="shared" si="12"/>
        <v>9.9000000000000005E-2</v>
      </c>
      <c r="J62" s="612">
        <f t="shared" si="12"/>
        <v>2.7E-2</v>
      </c>
      <c r="K62" s="612">
        <f t="shared" si="12"/>
        <v>8.9999999999999993E-3</v>
      </c>
      <c r="L62" s="612">
        <f t="shared" si="12"/>
        <v>7.1999999999999995E-2</v>
      </c>
      <c r="M62" s="612">
        <f t="shared" si="12"/>
        <v>3.3000000000000002E-2</v>
      </c>
      <c r="N62" s="612">
        <f t="shared" si="12"/>
        <v>0.04</v>
      </c>
      <c r="O62" s="612">
        <f t="shared" si="12"/>
        <v>0.156</v>
      </c>
      <c r="P62" s="619">
        <f t="shared" si="9"/>
        <v>1</v>
      </c>
      <c r="S62" s="618">
        <f t="shared" si="4"/>
        <v>2049</v>
      </c>
      <c r="T62" s="620">
        <v>0</v>
      </c>
      <c r="U62" s="620">
        <v>5</v>
      </c>
      <c r="V62" s="621">
        <f t="shared" si="5"/>
        <v>0</v>
      </c>
      <c r="W62" s="622">
        <v>1</v>
      </c>
      <c r="X62" s="623">
        <f t="shared" si="10"/>
        <v>0</v>
      </c>
    </row>
    <row r="63" spans="2:24">
      <c r="B63" s="618">
        <f t="shared" si="11"/>
        <v>2050</v>
      </c>
      <c r="C63" s="624"/>
      <c r="D63" s="611">
        <v>1</v>
      </c>
      <c r="E63" s="612">
        <f t="shared" ref="E63:O78" si="13">E$8</f>
        <v>0.435</v>
      </c>
      <c r="F63" s="612">
        <f t="shared" si="13"/>
        <v>0.129</v>
      </c>
      <c r="G63" s="612">
        <f t="shared" si="12"/>
        <v>0</v>
      </c>
      <c r="H63" s="612">
        <f t="shared" si="13"/>
        <v>0</v>
      </c>
      <c r="I63" s="612">
        <f t="shared" si="12"/>
        <v>9.9000000000000005E-2</v>
      </c>
      <c r="J63" s="612">
        <f t="shared" si="13"/>
        <v>2.7E-2</v>
      </c>
      <c r="K63" s="612">
        <f t="shared" si="13"/>
        <v>8.9999999999999993E-3</v>
      </c>
      <c r="L63" s="612">
        <f t="shared" si="13"/>
        <v>7.1999999999999995E-2</v>
      </c>
      <c r="M63" s="612">
        <f t="shared" si="13"/>
        <v>3.3000000000000002E-2</v>
      </c>
      <c r="N63" s="612">
        <f t="shared" si="13"/>
        <v>0.04</v>
      </c>
      <c r="O63" s="612">
        <f t="shared" si="13"/>
        <v>0.156</v>
      </c>
      <c r="P63" s="619">
        <f t="shared" si="9"/>
        <v>1</v>
      </c>
      <c r="S63" s="618">
        <f t="shared" si="4"/>
        <v>2050</v>
      </c>
      <c r="T63" s="620">
        <v>0</v>
      </c>
      <c r="U63" s="620">
        <v>5</v>
      </c>
      <c r="V63" s="621">
        <f t="shared" si="5"/>
        <v>0</v>
      </c>
      <c r="W63" s="622">
        <v>1</v>
      </c>
      <c r="X63" s="623">
        <f t="shared" si="10"/>
        <v>0</v>
      </c>
    </row>
    <row r="64" spans="2:24">
      <c r="B64" s="618">
        <f t="shared" si="11"/>
        <v>2051</v>
      </c>
      <c r="C64" s="624"/>
      <c r="D64" s="611">
        <v>1</v>
      </c>
      <c r="E64" s="612">
        <f t="shared" si="13"/>
        <v>0.435</v>
      </c>
      <c r="F64" s="612">
        <f t="shared" si="13"/>
        <v>0.129</v>
      </c>
      <c r="G64" s="612">
        <f t="shared" si="12"/>
        <v>0</v>
      </c>
      <c r="H64" s="612">
        <f t="shared" si="13"/>
        <v>0</v>
      </c>
      <c r="I64" s="612">
        <f t="shared" si="12"/>
        <v>9.9000000000000005E-2</v>
      </c>
      <c r="J64" s="612">
        <f t="shared" si="13"/>
        <v>2.7E-2</v>
      </c>
      <c r="K64" s="612">
        <f t="shared" si="13"/>
        <v>8.9999999999999993E-3</v>
      </c>
      <c r="L64" s="612">
        <f t="shared" si="13"/>
        <v>7.1999999999999995E-2</v>
      </c>
      <c r="M64" s="612">
        <f t="shared" si="13"/>
        <v>3.3000000000000002E-2</v>
      </c>
      <c r="N64" s="612">
        <f t="shared" si="13"/>
        <v>0.04</v>
      </c>
      <c r="O64" s="612">
        <f t="shared" si="13"/>
        <v>0.156</v>
      </c>
      <c r="P64" s="619">
        <f t="shared" si="9"/>
        <v>1</v>
      </c>
      <c r="S64" s="618">
        <f t="shared" si="4"/>
        <v>2051</v>
      </c>
      <c r="T64" s="620">
        <v>0</v>
      </c>
      <c r="U64" s="620">
        <v>5</v>
      </c>
      <c r="V64" s="621">
        <f t="shared" si="5"/>
        <v>0</v>
      </c>
      <c r="W64" s="622">
        <v>1</v>
      </c>
      <c r="X64" s="623">
        <f t="shared" si="10"/>
        <v>0</v>
      </c>
    </row>
    <row r="65" spans="2:24">
      <c r="B65" s="618">
        <f t="shared" si="11"/>
        <v>2052</v>
      </c>
      <c r="C65" s="624"/>
      <c r="D65" s="611">
        <v>1</v>
      </c>
      <c r="E65" s="612">
        <f t="shared" si="13"/>
        <v>0.435</v>
      </c>
      <c r="F65" s="612">
        <f t="shared" si="13"/>
        <v>0.129</v>
      </c>
      <c r="G65" s="612">
        <f t="shared" si="12"/>
        <v>0</v>
      </c>
      <c r="H65" s="612">
        <f t="shared" si="13"/>
        <v>0</v>
      </c>
      <c r="I65" s="612">
        <f t="shared" si="12"/>
        <v>9.9000000000000005E-2</v>
      </c>
      <c r="J65" s="612">
        <f t="shared" si="13"/>
        <v>2.7E-2</v>
      </c>
      <c r="K65" s="612">
        <f t="shared" si="13"/>
        <v>8.9999999999999993E-3</v>
      </c>
      <c r="L65" s="612">
        <f t="shared" si="13"/>
        <v>7.1999999999999995E-2</v>
      </c>
      <c r="M65" s="612">
        <f t="shared" si="13"/>
        <v>3.3000000000000002E-2</v>
      </c>
      <c r="N65" s="612">
        <f t="shared" si="13"/>
        <v>0.04</v>
      </c>
      <c r="O65" s="612">
        <f t="shared" si="13"/>
        <v>0.156</v>
      </c>
      <c r="P65" s="619">
        <f t="shared" si="9"/>
        <v>1</v>
      </c>
      <c r="S65" s="618">
        <f t="shared" si="4"/>
        <v>2052</v>
      </c>
      <c r="T65" s="620">
        <v>0</v>
      </c>
      <c r="U65" s="620">
        <v>5</v>
      </c>
      <c r="V65" s="621">
        <f t="shared" si="5"/>
        <v>0</v>
      </c>
      <c r="W65" s="622">
        <v>1</v>
      </c>
      <c r="X65" s="623">
        <f t="shared" si="10"/>
        <v>0</v>
      </c>
    </row>
    <row r="66" spans="2:24">
      <c r="B66" s="618">
        <f t="shared" si="11"/>
        <v>2053</v>
      </c>
      <c r="C66" s="624"/>
      <c r="D66" s="611">
        <v>1</v>
      </c>
      <c r="E66" s="612">
        <f t="shared" si="13"/>
        <v>0.435</v>
      </c>
      <c r="F66" s="612">
        <f t="shared" si="13"/>
        <v>0.129</v>
      </c>
      <c r="G66" s="612">
        <f t="shared" si="12"/>
        <v>0</v>
      </c>
      <c r="H66" s="612">
        <f t="shared" si="13"/>
        <v>0</v>
      </c>
      <c r="I66" s="612">
        <f t="shared" si="12"/>
        <v>9.9000000000000005E-2</v>
      </c>
      <c r="J66" s="612">
        <f t="shared" si="13"/>
        <v>2.7E-2</v>
      </c>
      <c r="K66" s="612">
        <f t="shared" si="13"/>
        <v>8.9999999999999993E-3</v>
      </c>
      <c r="L66" s="612">
        <f t="shared" si="13"/>
        <v>7.1999999999999995E-2</v>
      </c>
      <c r="M66" s="612">
        <f t="shared" si="13"/>
        <v>3.3000000000000002E-2</v>
      </c>
      <c r="N66" s="612">
        <f t="shared" si="13"/>
        <v>0.04</v>
      </c>
      <c r="O66" s="612">
        <f t="shared" si="13"/>
        <v>0.156</v>
      </c>
      <c r="P66" s="619">
        <f t="shared" si="9"/>
        <v>1</v>
      </c>
      <c r="S66" s="618">
        <f t="shared" si="4"/>
        <v>2053</v>
      </c>
      <c r="T66" s="620">
        <v>0</v>
      </c>
      <c r="U66" s="620">
        <v>5</v>
      </c>
      <c r="V66" s="621">
        <f t="shared" si="5"/>
        <v>0</v>
      </c>
      <c r="W66" s="622">
        <v>1</v>
      </c>
      <c r="X66" s="623">
        <f t="shared" si="10"/>
        <v>0</v>
      </c>
    </row>
    <row r="67" spans="2:24">
      <c r="B67" s="618">
        <f t="shared" si="11"/>
        <v>2054</v>
      </c>
      <c r="C67" s="624"/>
      <c r="D67" s="611">
        <v>1</v>
      </c>
      <c r="E67" s="612">
        <f t="shared" si="13"/>
        <v>0.435</v>
      </c>
      <c r="F67" s="612">
        <f t="shared" si="13"/>
        <v>0.129</v>
      </c>
      <c r="G67" s="612">
        <f t="shared" si="12"/>
        <v>0</v>
      </c>
      <c r="H67" s="612">
        <f t="shared" si="13"/>
        <v>0</v>
      </c>
      <c r="I67" s="612">
        <f t="shared" si="12"/>
        <v>9.9000000000000005E-2</v>
      </c>
      <c r="J67" s="612">
        <f t="shared" si="13"/>
        <v>2.7E-2</v>
      </c>
      <c r="K67" s="612">
        <f t="shared" si="13"/>
        <v>8.9999999999999993E-3</v>
      </c>
      <c r="L67" s="612">
        <f t="shared" si="13"/>
        <v>7.1999999999999995E-2</v>
      </c>
      <c r="M67" s="612">
        <f t="shared" si="13"/>
        <v>3.3000000000000002E-2</v>
      </c>
      <c r="N67" s="612">
        <f t="shared" si="13"/>
        <v>0.04</v>
      </c>
      <c r="O67" s="612">
        <f t="shared" si="13"/>
        <v>0.156</v>
      </c>
      <c r="P67" s="619">
        <f t="shared" si="9"/>
        <v>1</v>
      </c>
      <c r="S67" s="618">
        <f t="shared" si="4"/>
        <v>2054</v>
      </c>
      <c r="T67" s="620">
        <v>0</v>
      </c>
      <c r="U67" s="620">
        <v>5</v>
      </c>
      <c r="V67" s="621">
        <f t="shared" si="5"/>
        <v>0</v>
      </c>
      <c r="W67" s="622">
        <v>1</v>
      </c>
      <c r="X67" s="623">
        <f t="shared" si="10"/>
        <v>0</v>
      </c>
    </row>
    <row r="68" spans="2:24">
      <c r="B68" s="618">
        <f t="shared" si="11"/>
        <v>2055</v>
      </c>
      <c r="C68" s="624"/>
      <c r="D68" s="611">
        <v>1</v>
      </c>
      <c r="E68" s="612">
        <f t="shared" si="13"/>
        <v>0.435</v>
      </c>
      <c r="F68" s="612">
        <f t="shared" si="13"/>
        <v>0.129</v>
      </c>
      <c r="G68" s="612">
        <f t="shared" si="12"/>
        <v>0</v>
      </c>
      <c r="H68" s="612">
        <f t="shared" si="13"/>
        <v>0</v>
      </c>
      <c r="I68" s="612">
        <f t="shared" si="12"/>
        <v>9.9000000000000005E-2</v>
      </c>
      <c r="J68" s="612">
        <f t="shared" si="13"/>
        <v>2.7E-2</v>
      </c>
      <c r="K68" s="612">
        <f t="shared" si="13"/>
        <v>8.9999999999999993E-3</v>
      </c>
      <c r="L68" s="612">
        <f t="shared" si="13"/>
        <v>7.1999999999999995E-2</v>
      </c>
      <c r="M68" s="612">
        <f t="shared" si="13"/>
        <v>3.3000000000000002E-2</v>
      </c>
      <c r="N68" s="612">
        <f t="shared" si="13"/>
        <v>0.04</v>
      </c>
      <c r="O68" s="612">
        <f t="shared" si="13"/>
        <v>0.156</v>
      </c>
      <c r="P68" s="619">
        <f t="shared" si="9"/>
        <v>1</v>
      </c>
      <c r="S68" s="618">
        <f t="shared" si="4"/>
        <v>2055</v>
      </c>
      <c r="T68" s="620">
        <v>0</v>
      </c>
      <c r="U68" s="620">
        <v>5</v>
      </c>
      <c r="V68" s="621">
        <f t="shared" si="5"/>
        <v>0</v>
      </c>
      <c r="W68" s="622">
        <v>1</v>
      </c>
      <c r="X68" s="623">
        <f t="shared" si="10"/>
        <v>0</v>
      </c>
    </row>
    <row r="69" spans="2:24">
      <c r="B69" s="618">
        <f t="shared" si="11"/>
        <v>2056</v>
      </c>
      <c r="C69" s="624"/>
      <c r="D69" s="611">
        <v>1</v>
      </c>
      <c r="E69" s="612">
        <f t="shared" si="13"/>
        <v>0.435</v>
      </c>
      <c r="F69" s="612">
        <f t="shared" si="13"/>
        <v>0.129</v>
      </c>
      <c r="G69" s="612">
        <f t="shared" si="13"/>
        <v>0</v>
      </c>
      <c r="H69" s="612">
        <f t="shared" si="13"/>
        <v>0</v>
      </c>
      <c r="I69" s="612">
        <f t="shared" si="13"/>
        <v>9.9000000000000005E-2</v>
      </c>
      <c r="J69" s="612">
        <f t="shared" si="13"/>
        <v>2.7E-2</v>
      </c>
      <c r="K69" s="612">
        <f t="shared" si="13"/>
        <v>8.9999999999999993E-3</v>
      </c>
      <c r="L69" s="612">
        <f t="shared" si="13"/>
        <v>7.1999999999999995E-2</v>
      </c>
      <c r="M69" s="612">
        <f t="shared" si="13"/>
        <v>3.3000000000000002E-2</v>
      </c>
      <c r="N69" s="612">
        <f t="shared" si="13"/>
        <v>0.04</v>
      </c>
      <c r="O69" s="612">
        <f t="shared" si="13"/>
        <v>0.156</v>
      </c>
      <c r="P69" s="619">
        <f t="shared" si="9"/>
        <v>1</v>
      </c>
      <c r="S69" s="618">
        <f t="shared" si="4"/>
        <v>2056</v>
      </c>
      <c r="T69" s="620">
        <v>0</v>
      </c>
      <c r="U69" s="620">
        <v>5</v>
      </c>
      <c r="V69" s="621">
        <f t="shared" si="5"/>
        <v>0</v>
      </c>
      <c r="W69" s="622">
        <v>1</v>
      </c>
      <c r="X69" s="623">
        <f t="shared" si="10"/>
        <v>0</v>
      </c>
    </row>
    <row r="70" spans="2:24">
      <c r="B70" s="618">
        <f t="shared" si="11"/>
        <v>2057</v>
      </c>
      <c r="C70" s="624"/>
      <c r="D70" s="611">
        <v>1</v>
      </c>
      <c r="E70" s="612">
        <f t="shared" si="13"/>
        <v>0.435</v>
      </c>
      <c r="F70" s="612">
        <f t="shared" si="13"/>
        <v>0.129</v>
      </c>
      <c r="G70" s="612">
        <f t="shared" si="13"/>
        <v>0</v>
      </c>
      <c r="H70" s="612">
        <f t="shared" si="13"/>
        <v>0</v>
      </c>
      <c r="I70" s="612">
        <f t="shared" si="13"/>
        <v>9.9000000000000005E-2</v>
      </c>
      <c r="J70" s="612">
        <f t="shared" si="13"/>
        <v>2.7E-2</v>
      </c>
      <c r="K70" s="612">
        <f t="shared" si="13"/>
        <v>8.9999999999999993E-3</v>
      </c>
      <c r="L70" s="612">
        <f t="shared" si="13"/>
        <v>7.1999999999999995E-2</v>
      </c>
      <c r="M70" s="612">
        <f t="shared" si="13"/>
        <v>3.3000000000000002E-2</v>
      </c>
      <c r="N70" s="612">
        <f t="shared" si="13"/>
        <v>0.04</v>
      </c>
      <c r="O70" s="612">
        <f t="shared" si="13"/>
        <v>0.156</v>
      </c>
      <c r="P70" s="619">
        <f t="shared" si="9"/>
        <v>1</v>
      </c>
      <c r="S70" s="618">
        <f t="shared" si="4"/>
        <v>2057</v>
      </c>
      <c r="T70" s="620">
        <v>0</v>
      </c>
      <c r="U70" s="620">
        <v>5</v>
      </c>
      <c r="V70" s="621">
        <f t="shared" si="5"/>
        <v>0</v>
      </c>
      <c r="W70" s="622">
        <v>1</v>
      </c>
      <c r="X70" s="623">
        <f t="shared" si="10"/>
        <v>0</v>
      </c>
    </row>
    <row r="71" spans="2:24">
      <c r="B71" s="618">
        <f t="shared" si="11"/>
        <v>2058</v>
      </c>
      <c r="C71" s="624"/>
      <c r="D71" s="611">
        <v>1</v>
      </c>
      <c r="E71" s="612">
        <f t="shared" si="13"/>
        <v>0.435</v>
      </c>
      <c r="F71" s="612">
        <f t="shared" si="13"/>
        <v>0.129</v>
      </c>
      <c r="G71" s="612">
        <f t="shared" si="13"/>
        <v>0</v>
      </c>
      <c r="H71" s="612">
        <f t="shared" si="13"/>
        <v>0</v>
      </c>
      <c r="I71" s="612">
        <f t="shared" si="13"/>
        <v>9.9000000000000005E-2</v>
      </c>
      <c r="J71" s="612">
        <f t="shared" si="13"/>
        <v>2.7E-2</v>
      </c>
      <c r="K71" s="612">
        <f t="shared" si="13"/>
        <v>8.9999999999999993E-3</v>
      </c>
      <c r="L71" s="612">
        <f t="shared" si="13"/>
        <v>7.1999999999999995E-2</v>
      </c>
      <c r="M71" s="612">
        <f t="shared" si="13"/>
        <v>3.3000000000000002E-2</v>
      </c>
      <c r="N71" s="612">
        <f t="shared" si="13"/>
        <v>0.04</v>
      </c>
      <c r="O71" s="612">
        <f t="shared" si="13"/>
        <v>0.156</v>
      </c>
      <c r="P71" s="619">
        <f t="shared" si="9"/>
        <v>1</v>
      </c>
      <c r="S71" s="618">
        <f t="shared" si="4"/>
        <v>2058</v>
      </c>
      <c r="T71" s="620">
        <v>0</v>
      </c>
      <c r="U71" s="620">
        <v>5</v>
      </c>
      <c r="V71" s="621">
        <f t="shared" si="5"/>
        <v>0</v>
      </c>
      <c r="W71" s="622">
        <v>1</v>
      </c>
      <c r="X71" s="623">
        <f t="shared" si="10"/>
        <v>0</v>
      </c>
    </row>
    <row r="72" spans="2:24">
      <c r="B72" s="618">
        <f t="shared" si="11"/>
        <v>2059</v>
      </c>
      <c r="C72" s="624"/>
      <c r="D72" s="611">
        <v>1</v>
      </c>
      <c r="E72" s="612">
        <f t="shared" si="13"/>
        <v>0.435</v>
      </c>
      <c r="F72" s="612">
        <f t="shared" si="13"/>
        <v>0.129</v>
      </c>
      <c r="G72" s="612">
        <f t="shared" si="13"/>
        <v>0</v>
      </c>
      <c r="H72" s="612">
        <f t="shared" si="13"/>
        <v>0</v>
      </c>
      <c r="I72" s="612">
        <f t="shared" si="13"/>
        <v>9.9000000000000005E-2</v>
      </c>
      <c r="J72" s="612">
        <f t="shared" si="13"/>
        <v>2.7E-2</v>
      </c>
      <c r="K72" s="612">
        <f t="shared" si="13"/>
        <v>8.9999999999999993E-3</v>
      </c>
      <c r="L72" s="612">
        <f t="shared" si="13"/>
        <v>7.1999999999999995E-2</v>
      </c>
      <c r="M72" s="612">
        <f t="shared" si="13"/>
        <v>3.3000000000000002E-2</v>
      </c>
      <c r="N72" s="612">
        <f t="shared" si="13"/>
        <v>0.04</v>
      </c>
      <c r="O72" s="612">
        <f t="shared" si="13"/>
        <v>0.156</v>
      </c>
      <c r="P72" s="619">
        <f t="shared" si="9"/>
        <v>1</v>
      </c>
      <c r="S72" s="618">
        <f t="shared" si="4"/>
        <v>2059</v>
      </c>
      <c r="T72" s="620">
        <v>0</v>
      </c>
      <c r="U72" s="620">
        <v>5</v>
      </c>
      <c r="V72" s="621">
        <f t="shared" si="5"/>
        <v>0</v>
      </c>
      <c r="W72" s="622">
        <v>1</v>
      </c>
      <c r="X72" s="623">
        <f t="shared" si="10"/>
        <v>0</v>
      </c>
    </row>
    <row r="73" spans="2:24">
      <c r="B73" s="618">
        <f t="shared" si="11"/>
        <v>2060</v>
      </c>
      <c r="C73" s="624"/>
      <c r="D73" s="611">
        <v>1</v>
      </c>
      <c r="E73" s="612">
        <f t="shared" ref="E73:O88" si="14">E$8</f>
        <v>0.435</v>
      </c>
      <c r="F73" s="612">
        <f t="shared" si="14"/>
        <v>0.129</v>
      </c>
      <c r="G73" s="612">
        <f t="shared" si="13"/>
        <v>0</v>
      </c>
      <c r="H73" s="612">
        <f t="shared" si="14"/>
        <v>0</v>
      </c>
      <c r="I73" s="612">
        <f t="shared" si="13"/>
        <v>9.9000000000000005E-2</v>
      </c>
      <c r="J73" s="612">
        <f t="shared" si="14"/>
        <v>2.7E-2</v>
      </c>
      <c r="K73" s="612">
        <f t="shared" si="14"/>
        <v>8.9999999999999993E-3</v>
      </c>
      <c r="L73" s="612">
        <f t="shared" si="14"/>
        <v>7.1999999999999995E-2</v>
      </c>
      <c r="M73" s="612">
        <f t="shared" si="14"/>
        <v>3.3000000000000002E-2</v>
      </c>
      <c r="N73" s="612">
        <f t="shared" si="14"/>
        <v>0.04</v>
      </c>
      <c r="O73" s="612">
        <f t="shared" si="14"/>
        <v>0.156</v>
      </c>
      <c r="P73" s="619">
        <f t="shared" si="9"/>
        <v>1</v>
      </c>
      <c r="S73" s="618">
        <f t="shared" si="4"/>
        <v>2060</v>
      </c>
      <c r="T73" s="620">
        <v>0</v>
      </c>
      <c r="U73" s="620">
        <v>5</v>
      </c>
      <c r="V73" s="621">
        <f t="shared" si="5"/>
        <v>0</v>
      </c>
      <c r="W73" s="622">
        <v>1</v>
      </c>
      <c r="X73" s="623">
        <f t="shared" si="10"/>
        <v>0</v>
      </c>
    </row>
    <row r="74" spans="2:24">
      <c r="B74" s="618">
        <f t="shared" si="11"/>
        <v>2061</v>
      </c>
      <c r="C74" s="624"/>
      <c r="D74" s="611">
        <v>1</v>
      </c>
      <c r="E74" s="612">
        <f t="shared" si="14"/>
        <v>0.435</v>
      </c>
      <c r="F74" s="612">
        <f t="shared" si="14"/>
        <v>0.129</v>
      </c>
      <c r="G74" s="612">
        <f t="shared" si="13"/>
        <v>0</v>
      </c>
      <c r="H74" s="612">
        <f t="shared" si="14"/>
        <v>0</v>
      </c>
      <c r="I74" s="612">
        <f t="shared" si="13"/>
        <v>9.9000000000000005E-2</v>
      </c>
      <c r="J74" s="612">
        <f t="shared" si="14"/>
        <v>2.7E-2</v>
      </c>
      <c r="K74" s="612">
        <f t="shared" si="14"/>
        <v>8.9999999999999993E-3</v>
      </c>
      <c r="L74" s="612">
        <f t="shared" si="14"/>
        <v>7.1999999999999995E-2</v>
      </c>
      <c r="M74" s="612">
        <f t="shared" si="14"/>
        <v>3.3000000000000002E-2</v>
      </c>
      <c r="N74" s="612">
        <f t="shared" si="14"/>
        <v>0.04</v>
      </c>
      <c r="O74" s="612">
        <f t="shared" si="14"/>
        <v>0.156</v>
      </c>
      <c r="P74" s="619">
        <f t="shared" si="9"/>
        <v>1</v>
      </c>
      <c r="S74" s="618">
        <f t="shared" si="4"/>
        <v>2061</v>
      </c>
      <c r="T74" s="620">
        <v>0</v>
      </c>
      <c r="U74" s="620">
        <v>5</v>
      </c>
      <c r="V74" s="621">
        <f t="shared" si="5"/>
        <v>0</v>
      </c>
      <c r="W74" s="622">
        <v>1</v>
      </c>
      <c r="X74" s="623">
        <f t="shared" si="10"/>
        <v>0</v>
      </c>
    </row>
    <row r="75" spans="2:24">
      <c r="B75" s="618">
        <f t="shared" si="11"/>
        <v>2062</v>
      </c>
      <c r="C75" s="624"/>
      <c r="D75" s="611">
        <v>1</v>
      </c>
      <c r="E75" s="612">
        <f t="shared" si="14"/>
        <v>0.435</v>
      </c>
      <c r="F75" s="612">
        <f t="shared" si="14"/>
        <v>0.129</v>
      </c>
      <c r="G75" s="612">
        <f t="shared" si="13"/>
        <v>0</v>
      </c>
      <c r="H75" s="612">
        <f t="shared" si="14"/>
        <v>0</v>
      </c>
      <c r="I75" s="612">
        <f t="shared" si="13"/>
        <v>9.9000000000000005E-2</v>
      </c>
      <c r="J75" s="612">
        <f t="shared" si="14"/>
        <v>2.7E-2</v>
      </c>
      <c r="K75" s="612">
        <f t="shared" si="14"/>
        <v>8.9999999999999993E-3</v>
      </c>
      <c r="L75" s="612">
        <f t="shared" si="14"/>
        <v>7.1999999999999995E-2</v>
      </c>
      <c r="M75" s="612">
        <f t="shared" si="14"/>
        <v>3.3000000000000002E-2</v>
      </c>
      <c r="N75" s="612">
        <f t="shared" si="14"/>
        <v>0.04</v>
      </c>
      <c r="O75" s="612">
        <f t="shared" si="14"/>
        <v>0.156</v>
      </c>
      <c r="P75" s="619">
        <f t="shared" si="9"/>
        <v>1</v>
      </c>
      <c r="S75" s="618">
        <f t="shared" si="4"/>
        <v>2062</v>
      </c>
      <c r="T75" s="620">
        <v>0</v>
      </c>
      <c r="U75" s="620">
        <v>5</v>
      </c>
      <c r="V75" s="621">
        <f t="shared" si="5"/>
        <v>0</v>
      </c>
      <c r="W75" s="622">
        <v>1</v>
      </c>
      <c r="X75" s="623">
        <f t="shared" si="10"/>
        <v>0</v>
      </c>
    </row>
    <row r="76" spans="2:24">
      <c r="B76" s="618">
        <f t="shared" si="11"/>
        <v>2063</v>
      </c>
      <c r="C76" s="624"/>
      <c r="D76" s="611">
        <v>1</v>
      </c>
      <c r="E76" s="612">
        <f t="shared" si="14"/>
        <v>0.435</v>
      </c>
      <c r="F76" s="612">
        <f t="shared" si="14"/>
        <v>0.129</v>
      </c>
      <c r="G76" s="612">
        <f t="shared" si="13"/>
        <v>0</v>
      </c>
      <c r="H76" s="612">
        <f t="shared" si="14"/>
        <v>0</v>
      </c>
      <c r="I76" s="612">
        <f t="shared" si="13"/>
        <v>9.9000000000000005E-2</v>
      </c>
      <c r="J76" s="612">
        <f t="shared" si="14"/>
        <v>2.7E-2</v>
      </c>
      <c r="K76" s="612">
        <f t="shared" si="14"/>
        <v>8.9999999999999993E-3</v>
      </c>
      <c r="L76" s="612">
        <f t="shared" si="14"/>
        <v>7.1999999999999995E-2</v>
      </c>
      <c r="M76" s="612">
        <f t="shared" si="14"/>
        <v>3.3000000000000002E-2</v>
      </c>
      <c r="N76" s="612">
        <f t="shared" si="14"/>
        <v>0.04</v>
      </c>
      <c r="O76" s="612">
        <f t="shared" si="14"/>
        <v>0.156</v>
      </c>
      <c r="P76" s="619">
        <f t="shared" si="9"/>
        <v>1</v>
      </c>
      <c r="S76" s="618">
        <f t="shared" si="4"/>
        <v>2063</v>
      </c>
      <c r="T76" s="620">
        <v>0</v>
      </c>
      <c r="U76" s="620">
        <v>5</v>
      </c>
      <c r="V76" s="621">
        <f t="shared" si="5"/>
        <v>0</v>
      </c>
      <c r="W76" s="622">
        <v>1</v>
      </c>
      <c r="X76" s="623">
        <f t="shared" si="10"/>
        <v>0</v>
      </c>
    </row>
    <row r="77" spans="2:24">
      <c r="B77" s="618">
        <f t="shared" si="11"/>
        <v>2064</v>
      </c>
      <c r="C77" s="624"/>
      <c r="D77" s="611">
        <v>1</v>
      </c>
      <c r="E77" s="612">
        <f t="shared" si="14"/>
        <v>0.435</v>
      </c>
      <c r="F77" s="612">
        <f t="shared" si="14"/>
        <v>0.129</v>
      </c>
      <c r="G77" s="612">
        <f t="shared" si="13"/>
        <v>0</v>
      </c>
      <c r="H77" s="612">
        <f t="shared" si="14"/>
        <v>0</v>
      </c>
      <c r="I77" s="612">
        <f t="shared" si="13"/>
        <v>9.9000000000000005E-2</v>
      </c>
      <c r="J77" s="612">
        <f t="shared" si="14"/>
        <v>2.7E-2</v>
      </c>
      <c r="K77" s="612">
        <f t="shared" si="14"/>
        <v>8.9999999999999993E-3</v>
      </c>
      <c r="L77" s="612">
        <f t="shared" si="14"/>
        <v>7.1999999999999995E-2</v>
      </c>
      <c r="M77" s="612">
        <f t="shared" si="14"/>
        <v>3.3000000000000002E-2</v>
      </c>
      <c r="N77" s="612">
        <f t="shared" si="14"/>
        <v>0.04</v>
      </c>
      <c r="O77" s="612">
        <f t="shared" si="14"/>
        <v>0.156</v>
      </c>
      <c r="P77" s="619">
        <f t="shared" ref="P77:P93" si="15">SUM(E77:O77)</f>
        <v>1</v>
      </c>
      <c r="S77" s="618">
        <f t="shared" si="4"/>
        <v>2064</v>
      </c>
      <c r="T77" s="620">
        <v>0</v>
      </c>
      <c r="U77" s="620">
        <v>5</v>
      </c>
      <c r="V77" s="621">
        <f t="shared" si="5"/>
        <v>0</v>
      </c>
      <c r="W77" s="622">
        <v>1</v>
      </c>
      <c r="X77" s="623">
        <f t="shared" ref="X77:X93" si="16">V77*W77</f>
        <v>0</v>
      </c>
    </row>
    <row r="78" spans="2:24">
      <c r="B78" s="618">
        <f t="shared" ref="B78:B93" si="17">B77+1</f>
        <v>2065</v>
      </c>
      <c r="C78" s="624"/>
      <c r="D78" s="611">
        <v>1</v>
      </c>
      <c r="E78" s="612">
        <f t="shared" si="14"/>
        <v>0.435</v>
      </c>
      <c r="F78" s="612">
        <f t="shared" si="14"/>
        <v>0.129</v>
      </c>
      <c r="G78" s="612">
        <f t="shared" si="13"/>
        <v>0</v>
      </c>
      <c r="H78" s="612">
        <f t="shared" si="14"/>
        <v>0</v>
      </c>
      <c r="I78" s="612">
        <f t="shared" si="13"/>
        <v>9.9000000000000005E-2</v>
      </c>
      <c r="J78" s="612">
        <f t="shared" si="14"/>
        <v>2.7E-2</v>
      </c>
      <c r="K78" s="612">
        <f t="shared" si="14"/>
        <v>8.9999999999999993E-3</v>
      </c>
      <c r="L78" s="612">
        <f t="shared" si="14"/>
        <v>7.1999999999999995E-2</v>
      </c>
      <c r="M78" s="612">
        <f t="shared" si="14"/>
        <v>3.3000000000000002E-2</v>
      </c>
      <c r="N78" s="612">
        <f t="shared" si="14"/>
        <v>0.04</v>
      </c>
      <c r="O78" s="612">
        <f t="shared" si="14"/>
        <v>0.156</v>
      </c>
      <c r="P78" s="619">
        <f t="shared" si="15"/>
        <v>1</v>
      </c>
      <c r="S78" s="618">
        <f t="shared" ref="S78:S93" si="18">S77+1</f>
        <v>2065</v>
      </c>
      <c r="T78" s="620">
        <v>0</v>
      </c>
      <c r="U78" s="620">
        <v>5</v>
      </c>
      <c r="V78" s="621">
        <f t="shared" si="5"/>
        <v>0</v>
      </c>
      <c r="W78" s="622">
        <v>1</v>
      </c>
      <c r="X78" s="623">
        <f t="shared" si="16"/>
        <v>0</v>
      </c>
    </row>
    <row r="79" spans="2:24">
      <c r="B79" s="618">
        <f t="shared" si="17"/>
        <v>2066</v>
      </c>
      <c r="C79" s="624"/>
      <c r="D79" s="611">
        <v>1</v>
      </c>
      <c r="E79" s="612">
        <f t="shared" si="14"/>
        <v>0.435</v>
      </c>
      <c r="F79" s="612">
        <f t="shared" si="14"/>
        <v>0.129</v>
      </c>
      <c r="G79" s="612">
        <f t="shared" si="14"/>
        <v>0</v>
      </c>
      <c r="H79" s="612">
        <f t="shared" si="14"/>
        <v>0</v>
      </c>
      <c r="I79" s="612">
        <f t="shared" si="14"/>
        <v>9.9000000000000005E-2</v>
      </c>
      <c r="J79" s="612">
        <f t="shared" si="14"/>
        <v>2.7E-2</v>
      </c>
      <c r="K79" s="612">
        <f t="shared" si="14"/>
        <v>8.9999999999999993E-3</v>
      </c>
      <c r="L79" s="612">
        <f t="shared" si="14"/>
        <v>7.1999999999999995E-2</v>
      </c>
      <c r="M79" s="612">
        <f t="shared" si="14"/>
        <v>3.3000000000000002E-2</v>
      </c>
      <c r="N79" s="612">
        <f t="shared" si="14"/>
        <v>0.04</v>
      </c>
      <c r="O79" s="612">
        <f t="shared" si="14"/>
        <v>0.156</v>
      </c>
      <c r="P79" s="619">
        <f t="shared" si="15"/>
        <v>1</v>
      </c>
      <c r="S79" s="618">
        <f t="shared" si="18"/>
        <v>2066</v>
      </c>
      <c r="T79" s="620">
        <v>0</v>
      </c>
      <c r="U79" s="620">
        <v>5</v>
      </c>
      <c r="V79" s="621">
        <f t="shared" ref="V79:V93" si="19">T79*U79</f>
        <v>0</v>
      </c>
      <c r="W79" s="622">
        <v>1</v>
      </c>
      <c r="X79" s="623">
        <f t="shared" si="16"/>
        <v>0</v>
      </c>
    </row>
    <row r="80" spans="2:24">
      <c r="B80" s="618">
        <f t="shared" si="17"/>
        <v>2067</v>
      </c>
      <c r="C80" s="624"/>
      <c r="D80" s="611">
        <v>1</v>
      </c>
      <c r="E80" s="612">
        <f t="shared" si="14"/>
        <v>0.435</v>
      </c>
      <c r="F80" s="612">
        <f t="shared" si="14"/>
        <v>0.129</v>
      </c>
      <c r="G80" s="612">
        <f t="shared" si="14"/>
        <v>0</v>
      </c>
      <c r="H80" s="612">
        <f t="shared" si="14"/>
        <v>0</v>
      </c>
      <c r="I80" s="612">
        <f t="shared" si="14"/>
        <v>9.9000000000000005E-2</v>
      </c>
      <c r="J80" s="612">
        <f t="shared" si="14"/>
        <v>2.7E-2</v>
      </c>
      <c r="K80" s="612">
        <f t="shared" si="14"/>
        <v>8.9999999999999993E-3</v>
      </c>
      <c r="L80" s="612">
        <f t="shared" si="14"/>
        <v>7.1999999999999995E-2</v>
      </c>
      <c r="M80" s="612">
        <f t="shared" si="14"/>
        <v>3.3000000000000002E-2</v>
      </c>
      <c r="N80" s="612">
        <f t="shared" si="14"/>
        <v>0.04</v>
      </c>
      <c r="O80" s="612">
        <f t="shared" si="14"/>
        <v>0.156</v>
      </c>
      <c r="P80" s="619">
        <f t="shared" si="15"/>
        <v>1</v>
      </c>
      <c r="S80" s="618">
        <f t="shared" si="18"/>
        <v>2067</v>
      </c>
      <c r="T80" s="620">
        <v>0</v>
      </c>
      <c r="U80" s="620">
        <v>5</v>
      </c>
      <c r="V80" s="621">
        <f t="shared" si="19"/>
        <v>0</v>
      </c>
      <c r="W80" s="622">
        <v>1</v>
      </c>
      <c r="X80" s="623">
        <f t="shared" si="16"/>
        <v>0</v>
      </c>
    </row>
    <row r="81" spans="2:24">
      <c r="B81" s="618">
        <f t="shared" si="17"/>
        <v>2068</v>
      </c>
      <c r="C81" s="624"/>
      <c r="D81" s="611">
        <v>1</v>
      </c>
      <c r="E81" s="612">
        <f t="shared" si="14"/>
        <v>0.435</v>
      </c>
      <c r="F81" s="612">
        <f t="shared" si="14"/>
        <v>0.129</v>
      </c>
      <c r="G81" s="612">
        <f t="shared" si="14"/>
        <v>0</v>
      </c>
      <c r="H81" s="612">
        <f t="shared" si="14"/>
        <v>0</v>
      </c>
      <c r="I81" s="612">
        <f t="shared" si="14"/>
        <v>9.9000000000000005E-2</v>
      </c>
      <c r="J81" s="612">
        <f t="shared" si="14"/>
        <v>2.7E-2</v>
      </c>
      <c r="K81" s="612">
        <f t="shared" si="14"/>
        <v>8.9999999999999993E-3</v>
      </c>
      <c r="L81" s="612">
        <f t="shared" si="14"/>
        <v>7.1999999999999995E-2</v>
      </c>
      <c r="M81" s="612">
        <f t="shared" si="14"/>
        <v>3.3000000000000002E-2</v>
      </c>
      <c r="N81" s="612">
        <f t="shared" si="14"/>
        <v>0.04</v>
      </c>
      <c r="O81" s="612">
        <f t="shared" si="14"/>
        <v>0.156</v>
      </c>
      <c r="P81" s="619">
        <f t="shared" si="15"/>
        <v>1</v>
      </c>
      <c r="S81" s="618">
        <f t="shared" si="18"/>
        <v>2068</v>
      </c>
      <c r="T81" s="620">
        <v>0</v>
      </c>
      <c r="U81" s="620">
        <v>5</v>
      </c>
      <c r="V81" s="621">
        <f t="shared" si="19"/>
        <v>0</v>
      </c>
      <c r="W81" s="622">
        <v>1</v>
      </c>
      <c r="X81" s="623">
        <f t="shared" si="16"/>
        <v>0</v>
      </c>
    </row>
    <row r="82" spans="2:24">
      <c r="B82" s="618">
        <f t="shared" si="17"/>
        <v>2069</v>
      </c>
      <c r="C82" s="624"/>
      <c r="D82" s="611">
        <v>1</v>
      </c>
      <c r="E82" s="612">
        <f t="shared" si="14"/>
        <v>0.435</v>
      </c>
      <c r="F82" s="612">
        <f t="shared" si="14"/>
        <v>0.129</v>
      </c>
      <c r="G82" s="612">
        <f t="shared" si="14"/>
        <v>0</v>
      </c>
      <c r="H82" s="612">
        <f t="shared" si="14"/>
        <v>0</v>
      </c>
      <c r="I82" s="612">
        <f t="shared" si="14"/>
        <v>9.9000000000000005E-2</v>
      </c>
      <c r="J82" s="612">
        <f t="shared" si="14"/>
        <v>2.7E-2</v>
      </c>
      <c r="K82" s="612">
        <f t="shared" si="14"/>
        <v>8.9999999999999993E-3</v>
      </c>
      <c r="L82" s="612">
        <f t="shared" si="14"/>
        <v>7.1999999999999995E-2</v>
      </c>
      <c r="M82" s="612">
        <f t="shared" si="14"/>
        <v>3.3000000000000002E-2</v>
      </c>
      <c r="N82" s="612">
        <f t="shared" si="14"/>
        <v>0.04</v>
      </c>
      <c r="O82" s="612">
        <f t="shared" si="14"/>
        <v>0.156</v>
      </c>
      <c r="P82" s="619">
        <f t="shared" si="15"/>
        <v>1</v>
      </c>
      <c r="S82" s="618">
        <f t="shared" si="18"/>
        <v>2069</v>
      </c>
      <c r="T82" s="620">
        <v>0</v>
      </c>
      <c r="U82" s="620">
        <v>5</v>
      </c>
      <c r="V82" s="621">
        <f t="shared" si="19"/>
        <v>0</v>
      </c>
      <c r="W82" s="622">
        <v>1</v>
      </c>
      <c r="X82" s="623">
        <f t="shared" si="16"/>
        <v>0</v>
      </c>
    </row>
    <row r="83" spans="2:24">
      <c r="B83" s="618">
        <f t="shared" si="17"/>
        <v>2070</v>
      </c>
      <c r="C83" s="624"/>
      <c r="D83" s="611">
        <v>1</v>
      </c>
      <c r="E83" s="612">
        <f t="shared" ref="E83:O93" si="20">E$8</f>
        <v>0.435</v>
      </c>
      <c r="F83" s="612">
        <f t="shared" si="20"/>
        <v>0.129</v>
      </c>
      <c r="G83" s="612">
        <f t="shared" si="14"/>
        <v>0</v>
      </c>
      <c r="H83" s="612">
        <f t="shared" si="20"/>
        <v>0</v>
      </c>
      <c r="I83" s="612">
        <f t="shared" si="14"/>
        <v>9.9000000000000005E-2</v>
      </c>
      <c r="J83" s="612">
        <f t="shared" si="20"/>
        <v>2.7E-2</v>
      </c>
      <c r="K83" s="612">
        <f t="shared" si="20"/>
        <v>8.9999999999999993E-3</v>
      </c>
      <c r="L83" s="612">
        <f t="shared" si="20"/>
        <v>7.1999999999999995E-2</v>
      </c>
      <c r="M83" s="612">
        <f t="shared" si="20"/>
        <v>3.3000000000000002E-2</v>
      </c>
      <c r="N83" s="612">
        <f t="shared" si="20"/>
        <v>0.04</v>
      </c>
      <c r="O83" s="612">
        <f t="shared" si="20"/>
        <v>0.156</v>
      </c>
      <c r="P83" s="619">
        <f t="shared" si="15"/>
        <v>1</v>
      </c>
      <c r="S83" s="618">
        <f t="shared" si="18"/>
        <v>2070</v>
      </c>
      <c r="T83" s="620">
        <v>0</v>
      </c>
      <c r="U83" s="620">
        <v>5</v>
      </c>
      <c r="V83" s="621">
        <f t="shared" si="19"/>
        <v>0</v>
      </c>
      <c r="W83" s="622">
        <v>1</v>
      </c>
      <c r="X83" s="623">
        <f t="shared" si="16"/>
        <v>0</v>
      </c>
    </row>
    <row r="84" spans="2:24">
      <c r="B84" s="618">
        <f t="shared" si="17"/>
        <v>2071</v>
      </c>
      <c r="C84" s="624"/>
      <c r="D84" s="611">
        <v>1</v>
      </c>
      <c r="E84" s="612">
        <f t="shared" si="20"/>
        <v>0.435</v>
      </c>
      <c r="F84" s="612">
        <f t="shared" si="20"/>
        <v>0.129</v>
      </c>
      <c r="G84" s="612">
        <f t="shared" si="14"/>
        <v>0</v>
      </c>
      <c r="H84" s="612">
        <f t="shared" si="20"/>
        <v>0</v>
      </c>
      <c r="I84" s="612">
        <f t="shared" si="14"/>
        <v>9.9000000000000005E-2</v>
      </c>
      <c r="J84" s="612">
        <f t="shared" si="20"/>
        <v>2.7E-2</v>
      </c>
      <c r="K84" s="612">
        <f t="shared" si="20"/>
        <v>8.9999999999999993E-3</v>
      </c>
      <c r="L84" s="612">
        <f t="shared" si="20"/>
        <v>7.1999999999999995E-2</v>
      </c>
      <c r="M84" s="612">
        <f t="shared" si="20"/>
        <v>3.3000000000000002E-2</v>
      </c>
      <c r="N84" s="612">
        <f t="shared" si="20"/>
        <v>0.04</v>
      </c>
      <c r="O84" s="612">
        <f t="shared" si="20"/>
        <v>0.156</v>
      </c>
      <c r="P84" s="619">
        <f t="shared" si="15"/>
        <v>1</v>
      </c>
      <c r="S84" s="618">
        <f t="shared" si="18"/>
        <v>2071</v>
      </c>
      <c r="T84" s="620">
        <v>0</v>
      </c>
      <c r="U84" s="620">
        <v>5</v>
      </c>
      <c r="V84" s="621">
        <f t="shared" si="19"/>
        <v>0</v>
      </c>
      <c r="W84" s="622">
        <v>1</v>
      </c>
      <c r="X84" s="623">
        <f t="shared" si="16"/>
        <v>0</v>
      </c>
    </row>
    <row r="85" spans="2:24">
      <c r="B85" s="618">
        <f t="shared" si="17"/>
        <v>2072</v>
      </c>
      <c r="C85" s="624"/>
      <c r="D85" s="611">
        <v>1</v>
      </c>
      <c r="E85" s="612">
        <f t="shared" si="20"/>
        <v>0.435</v>
      </c>
      <c r="F85" s="612">
        <f t="shared" si="20"/>
        <v>0.129</v>
      </c>
      <c r="G85" s="612">
        <f t="shared" si="14"/>
        <v>0</v>
      </c>
      <c r="H85" s="612">
        <f t="shared" si="20"/>
        <v>0</v>
      </c>
      <c r="I85" s="612">
        <f t="shared" si="14"/>
        <v>9.9000000000000005E-2</v>
      </c>
      <c r="J85" s="612">
        <f t="shared" si="20"/>
        <v>2.7E-2</v>
      </c>
      <c r="K85" s="612">
        <f t="shared" si="20"/>
        <v>8.9999999999999993E-3</v>
      </c>
      <c r="L85" s="612">
        <f t="shared" si="20"/>
        <v>7.1999999999999995E-2</v>
      </c>
      <c r="M85" s="612">
        <f t="shared" si="20"/>
        <v>3.3000000000000002E-2</v>
      </c>
      <c r="N85" s="612">
        <f t="shared" si="20"/>
        <v>0.04</v>
      </c>
      <c r="O85" s="612">
        <f t="shared" si="20"/>
        <v>0.156</v>
      </c>
      <c r="P85" s="619">
        <f t="shared" si="15"/>
        <v>1</v>
      </c>
      <c r="S85" s="618">
        <f t="shared" si="18"/>
        <v>2072</v>
      </c>
      <c r="T85" s="620">
        <v>0</v>
      </c>
      <c r="U85" s="620">
        <v>5</v>
      </c>
      <c r="V85" s="621">
        <f t="shared" si="19"/>
        <v>0</v>
      </c>
      <c r="W85" s="622">
        <v>1</v>
      </c>
      <c r="X85" s="623">
        <f t="shared" si="16"/>
        <v>0</v>
      </c>
    </row>
    <row r="86" spans="2:24">
      <c r="B86" s="618">
        <f t="shared" si="17"/>
        <v>2073</v>
      </c>
      <c r="C86" s="624"/>
      <c r="D86" s="611">
        <v>1</v>
      </c>
      <c r="E86" s="612">
        <f t="shared" si="20"/>
        <v>0.435</v>
      </c>
      <c r="F86" s="612">
        <f t="shared" si="20"/>
        <v>0.129</v>
      </c>
      <c r="G86" s="612">
        <f t="shared" si="14"/>
        <v>0</v>
      </c>
      <c r="H86" s="612">
        <f t="shared" si="20"/>
        <v>0</v>
      </c>
      <c r="I86" s="612">
        <f t="shared" si="14"/>
        <v>9.9000000000000005E-2</v>
      </c>
      <c r="J86" s="612">
        <f t="shared" si="20"/>
        <v>2.7E-2</v>
      </c>
      <c r="K86" s="612">
        <f t="shared" si="20"/>
        <v>8.9999999999999993E-3</v>
      </c>
      <c r="L86" s="612">
        <f t="shared" si="20"/>
        <v>7.1999999999999995E-2</v>
      </c>
      <c r="M86" s="612">
        <f t="shared" si="20"/>
        <v>3.3000000000000002E-2</v>
      </c>
      <c r="N86" s="612">
        <f t="shared" si="20"/>
        <v>0.04</v>
      </c>
      <c r="O86" s="612">
        <f t="shared" si="20"/>
        <v>0.156</v>
      </c>
      <c r="P86" s="619">
        <f t="shared" si="15"/>
        <v>1</v>
      </c>
      <c r="S86" s="618">
        <f t="shared" si="18"/>
        <v>2073</v>
      </c>
      <c r="T86" s="620">
        <v>0</v>
      </c>
      <c r="U86" s="620">
        <v>5</v>
      </c>
      <c r="V86" s="621">
        <f t="shared" si="19"/>
        <v>0</v>
      </c>
      <c r="W86" s="622">
        <v>1</v>
      </c>
      <c r="X86" s="623">
        <f t="shared" si="16"/>
        <v>0</v>
      </c>
    </row>
    <row r="87" spans="2:24">
      <c r="B87" s="618">
        <f t="shared" si="17"/>
        <v>2074</v>
      </c>
      <c r="C87" s="624"/>
      <c r="D87" s="611">
        <v>1</v>
      </c>
      <c r="E87" s="612">
        <f t="shared" si="20"/>
        <v>0.435</v>
      </c>
      <c r="F87" s="612">
        <f t="shared" si="20"/>
        <v>0.129</v>
      </c>
      <c r="G87" s="612">
        <f t="shared" si="14"/>
        <v>0</v>
      </c>
      <c r="H87" s="612">
        <f t="shared" si="20"/>
        <v>0</v>
      </c>
      <c r="I87" s="612">
        <f t="shared" si="14"/>
        <v>9.9000000000000005E-2</v>
      </c>
      <c r="J87" s="612">
        <f t="shared" si="20"/>
        <v>2.7E-2</v>
      </c>
      <c r="K87" s="612">
        <f t="shared" si="20"/>
        <v>8.9999999999999993E-3</v>
      </c>
      <c r="L87" s="612">
        <f t="shared" si="20"/>
        <v>7.1999999999999995E-2</v>
      </c>
      <c r="M87" s="612">
        <f t="shared" si="20"/>
        <v>3.3000000000000002E-2</v>
      </c>
      <c r="N87" s="612">
        <f t="shared" si="20"/>
        <v>0.04</v>
      </c>
      <c r="O87" s="612">
        <f t="shared" si="20"/>
        <v>0.156</v>
      </c>
      <c r="P87" s="619">
        <f t="shared" si="15"/>
        <v>1</v>
      </c>
      <c r="S87" s="618">
        <f t="shared" si="18"/>
        <v>2074</v>
      </c>
      <c r="T87" s="620">
        <v>0</v>
      </c>
      <c r="U87" s="620">
        <v>5</v>
      </c>
      <c r="V87" s="621">
        <f t="shared" si="19"/>
        <v>0</v>
      </c>
      <c r="W87" s="622">
        <v>1</v>
      </c>
      <c r="X87" s="623">
        <f t="shared" si="16"/>
        <v>0</v>
      </c>
    </row>
    <row r="88" spans="2:24">
      <c r="B88" s="618">
        <f t="shared" si="17"/>
        <v>2075</v>
      </c>
      <c r="C88" s="624"/>
      <c r="D88" s="611">
        <v>1</v>
      </c>
      <c r="E88" s="612">
        <f t="shared" si="20"/>
        <v>0.435</v>
      </c>
      <c r="F88" s="612">
        <f t="shared" si="20"/>
        <v>0.129</v>
      </c>
      <c r="G88" s="612">
        <f t="shared" si="14"/>
        <v>0</v>
      </c>
      <c r="H88" s="612">
        <f t="shared" si="20"/>
        <v>0</v>
      </c>
      <c r="I88" s="612">
        <f t="shared" si="14"/>
        <v>9.9000000000000005E-2</v>
      </c>
      <c r="J88" s="612">
        <f t="shared" si="20"/>
        <v>2.7E-2</v>
      </c>
      <c r="K88" s="612">
        <f t="shared" si="20"/>
        <v>8.9999999999999993E-3</v>
      </c>
      <c r="L88" s="612">
        <f t="shared" si="20"/>
        <v>7.1999999999999995E-2</v>
      </c>
      <c r="M88" s="612">
        <f t="shared" si="20"/>
        <v>3.3000000000000002E-2</v>
      </c>
      <c r="N88" s="612">
        <f t="shared" si="20"/>
        <v>0.04</v>
      </c>
      <c r="O88" s="612">
        <f t="shared" si="20"/>
        <v>0.156</v>
      </c>
      <c r="P88" s="619">
        <f t="shared" si="15"/>
        <v>1</v>
      </c>
      <c r="S88" s="618">
        <f t="shared" si="18"/>
        <v>2075</v>
      </c>
      <c r="T88" s="620">
        <v>0</v>
      </c>
      <c r="U88" s="620">
        <v>5</v>
      </c>
      <c r="V88" s="621">
        <f t="shared" si="19"/>
        <v>0</v>
      </c>
      <c r="W88" s="622">
        <v>1</v>
      </c>
      <c r="X88" s="623">
        <f t="shared" si="16"/>
        <v>0</v>
      </c>
    </row>
    <row r="89" spans="2:24">
      <c r="B89" s="618">
        <f t="shared" si="17"/>
        <v>2076</v>
      </c>
      <c r="C89" s="624"/>
      <c r="D89" s="611">
        <v>1</v>
      </c>
      <c r="E89" s="612">
        <f t="shared" si="20"/>
        <v>0.435</v>
      </c>
      <c r="F89" s="612">
        <f t="shared" si="20"/>
        <v>0.129</v>
      </c>
      <c r="G89" s="612">
        <f t="shared" si="20"/>
        <v>0</v>
      </c>
      <c r="H89" s="612">
        <f t="shared" si="20"/>
        <v>0</v>
      </c>
      <c r="I89" s="612">
        <f t="shared" si="20"/>
        <v>9.9000000000000005E-2</v>
      </c>
      <c r="J89" s="612">
        <f t="shared" si="20"/>
        <v>2.7E-2</v>
      </c>
      <c r="K89" s="612">
        <f t="shared" si="20"/>
        <v>8.9999999999999993E-3</v>
      </c>
      <c r="L89" s="612">
        <f t="shared" si="20"/>
        <v>7.1999999999999995E-2</v>
      </c>
      <c r="M89" s="612">
        <f t="shared" si="20"/>
        <v>3.3000000000000002E-2</v>
      </c>
      <c r="N89" s="612">
        <f t="shared" si="20"/>
        <v>0.04</v>
      </c>
      <c r="O89" s="612">
        <f t="shared" si="20"/>
        <v>0.156</v>
      </c>
      <c r="P89" s="619">
        <f t="shared" si="15"/>
        <v>1</v>
      </c>
      <c r="S89" s="618">
        <f t="shared" si="18"/>
        <v>2076</v>
      </c>
      <c r="T89" s="620">
        <v>0</v>
      </c>
      <c r="U89" s="620">
        <v>5</v>
      </c>
      <c r="V89" s="621">
        <f t="shared" si="19"/>
        <v>0</v>
      </c>
      <c r="W89" s="622">
        <v>1</v>
      </c>
      <c r="X89" s="623">
        <f t="shared" si="16"/>
        <v>0</v>
      </c>
    </row>
    <row r="90" spans="2:24">
      <c r="B90" s="618">
        <f t="shared" si="17"/>
        <v>2077</v>
      </c>
      <c r="C90" s="624"/>
      <c r="D90" s="611">
        <v>1</v>
      </c>
      <c r="E90" s="612">
        <f t="shared" si="20"/>
        <v>0.435</v>
      </c>
      <c r="F90" s="612">
        <f t="shared" si="20"/>
        <v>0.129</v>
      </c>
      <c r="G90" s="612">
        <f t="shared" si="20"/>
        <v>0</v>
      </c>
      <c r="H90" s="612">
        <f t="shared" si="20"/>
        <v>0</v>
      </c>
      <c r="I90" s="612">
        <f t="shared" si="20"/>
        <v>9.9000000000000005E-2</v>
      </c>
      <c r="J90" s="612">
        <f t="shared" si="20"/>
        <v>2.7E-2</v>
      </c>
      <c r="K90" s="612">
        <f t="shared" si="20"/>
        <v>8.9999999999999993E-3</v>
      </c>
      <c r="L90" s="612">
        <f t="shared" si="20"/>
        <v>7.1999999999999995E-2</v>
      </c>
      <c r="M90" s="612">
        <f t="shared" si="20"/>
        <v>3.3000000000000002E-2</v>
      </c>
      <c r="N90" s="612">
        <f t="shared" si="20"/>
        <v>0.04</v>
      </c>
      <c r="O90" s="612">
        <f t="shared" si="20"/>
        <v>0.156</v>
      </c>
      <c r="P90" s="619">
        <f t="shared" si="15"/>
        <v>1</v>
      </c>
      <c r="S90" s="618">
        <f t="shared" si="18"/>
        <v>2077</v>
      </c>
      <c r="T90" s="620">
        <v>0</v>
      </c>
      <c r="U90" s="620">
        <v>5</v>
      </c>
      <c r="V90" s="621">
        <f t="shared" si="19"/>
        <v>0</v>
      </c>
      <c r="W90" s="622">
        <v>1</v>
      </c>
      <c r="X90" s="623">
        <f t="shared" si="16"/>
        <v>0</v>
      </c>
    </row>
    <row r="91" spans="2:24">
      <c r="B91" s="618">
        <f t="shared" si="17"/>
        <v>2078</v>
      </c>
      <c r="C91" s="624"/>
      <c r="D91" s="611">
        <v>1</v>
      </c>
      <c r="E91" s="612">
        <f t="shared" si="20"/>
        <v>0.435</v>
      </c>
      <c r="F91" s="612">
        <f t="shared" si="20"/>
        <v>0.129</v>
      </c>
      <c r="G91" s="612">
        <f t="shared" si="20"/>
        <v>0</v>
      </c>
      <c r="H91" s="612">
        <f t="shared" si="20"/>
        <v>0</v>
      </c>
      <c r="I91" s="612">
        <f t="shared" si="20"/>
        <v>9.9000000000000005E-2</v>
      </c>
      <c r="J91" s="612">
        <f t="shared" si="20"/>
        <v>2.7E-2</v>
      </c>
      <c r="K91" s="612">
        <f t="shared" si="20"/>
        <v>8.9999999999999993E-3</v>
      </c>
      <c r="L91" s="612">
        <f t="shared" si="20"/>
        <v>7.1999999999999995E-2</v>
      </c>
      <c r="M91" s="612">
        <f t="shared" si="20"/>
        <v>3.3000000000000002E-2</v>
      </c>
      <c r="N91" s="612">
        <f t="shared" si="20"/>
        <v>0.04</v>
      </c>
      <c r="O91" s="612">
        <f t="shared" si="20"/>
        <v>0.156</v>
      </c>
      <c r="P91" s="619">
        <f t="shared" si="15"/>
        <v>1</v>
      </c>
      <c r="S91" s="618">
        <f t="shared" si="18"/>
        <v>2078</v>
      </c>
      <c r="T91" s="620">
        <v>0</v>
      </c>
      <c r="U91" s="620">
        <v>5</v>
      </c>
      <c r="V91" s="621">
        <f t="shared" si="19"/>
        <v>0</v>
      </c>
      <c r="W91" s="622">
        <v>1</v>
      </c>
      <c r="X91" s="623">
        <f t="shared" si="16"/>
        <v>0</v>
      </c>
    </row>
    <row r="92" spans="2:24">
      <c r="B92" s="618">
        <f t="shared" si="17"/>
        <v>2079</v>
      </c>
      <c r="C92" s="624"/>
      <c r="D92" s="611">
        <v>1</v>
      </c>
      <c r="E92" s="612">
        <f t="shared" si="20"/>
        <v>0.435</v>
      </c>
      <c r="F92" s="612">
        <f t="shared" si="20"/>
        <v>0.129</v>
      </c>
      <c r="G92" s="612">
        <f t="shared" si="20"/>
        <v>0</v>
      </c>
      <c r="H92" s="612">
        <f t="shared" si="20"/>
        <v>0</v>
      </c>
      <c r="I92" s="612">
        <f t="shared" si="20"/>
        <v>9.9000000000000005E-2</v>
      </c>
      <c r="J92" s="612">
        <f t="shared" si="20"/>
        <v>2.7E-2</v>
      </c>
      <c r="K92" s="612">
        <f t="shared" si="20"/>
        <v>8.9999999999999993E-3</v>
      </c>
      <c r="L92" s="612">
        <f t="shared" si="20"/>
        <v>7.1999999999999995E-2</v>
      </c>
      <c r="M92" s="612">
        <f t="shared" si="20"/>
        <v>3.3000000000000002E-2</v>
      </c>
      <c r="N92" s="612">
        <f t="shared" si="20"/>
        <v>0.04</v>
      </c>
      <c r="O92" s="612">
        <f t="shared" si="20"/>
        <v>0.156</v>
      </c>
      <c r="P92" s="619">
        <f t="shared" si="15"/>
        <v>1</v>
      </c>
      <c r="S92" s="618">
        <f t="shared" si="18"/>
        <v>2079</v>
      </c>
      <c r="T92" s="620">
        <v>0</v>
      </c>
      <c r="U92" s="620">
        <v>5</v>
      </c>
      <c r="V92" s="621">
        <f t="shared" si="19"/>
        <v>0</v>
      </c>
      <c r="W92" s="622">
        <v>1</v>
      </c>
      <c r="X92" s="623">
        <f t="shared" si="16"/>
        <v>0</v>
      </c>
    </row>
    <row r="93" spans="2:24" ht="13.5" thickBot="1">
      <c r="B93" s="625">
        <f t="shared" si="17"/>
        <v>2080</v>
      </c>
      <c r="C93" s="626"/>
      <c r="D93" s="611">
        <v>1</v>
      </c>
      <c r="E93" s="627">
        <f t="shared" si="20"/>
        <v>0.435</v>
      </c>
      <c r="F93" s="627">
        <f t="shared" si="20"/>
        <v>0.129</v>
      </c>
      <c r="G93" s="627">
        <f t="shared" si="20"/>
        <v>0</v>
      </c>
      <c r="H93" s="627">
        <f t="shared" si="20"/>
        <v>0</v>
      </c>
      <c r="I93" s="627">
        <f t="shared" si="20"/>
        <v>9.9000000000000005E-2</v>
      </c>
      <c r="J93" s="627">
        <f t="shared" si="20"/>
        <v>2.7E-2</v>
      </c>
      <c r="K93" s="627">
        <f t="shared" si="20"/>
        <v>8.9999999999999993E-3</v>
      </c>
      <c r="L93" s="627">
        <f t="shared" si="20"/>
        <v>7.1999999999999995E-2</v>
      </c>
      <c r="M93" s="627">
        <f t="shared" si="20"/>
        <v>3.3000000000000002E-2</v>
      </c>
      <c r="N93" s="627">
        <f t="shared" si="20"/>
        <v>0.04</v>
      </c>
      <c r="O93" s="628">
        <f t="shared" si="20"/>
        <v>0.156</v>
      </c>
      <c r="P93" s="629">
        <f t="shared" si="15"/>
        <v>1</v>
      </c>
      <c r="S93" s="625">
        <f t="shared" si="18"/>
        <v>2080</v>
      </c>
      <c r="T93" s="630">
        <v>0</v>
      </c>
      <c r="U93" s="631">
        <v>5</v>
      </c>
      <c r="V93" s="632">
        <f t="shared" si="19"/>
        <v>0</v>
      </c>
      <c r="W93" s="633">
        <v>1</v>
      </c>
      <c r="X93" s="634">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2" t="str">
        <f>city</f>
        <v>Samarinda</v>
      </c>
      <c r="J2" s="823"/>
      <c r="K2" s="823"/>
      <c r="L2" s="823"/>
      <c r="M2" s="823"/>
      <c r="N2" s="823"/>
      <c r="O2" s="823"/>
    </row>
    <row r="3" spans="2:16" ht="16.5" thickBot="1">
      <c r="C3" s="4"/>
      <c r="H3" s="5" t="s">
        <v>276</v>
      </c>
      <c r="I3" s="822" t="str">
        <f>province</f>
        <v>Kalimantan Timur</v>
      </c>
      <c r="J3" s="823"/>
      <c r="K3" s="823"/>
      <c r="L3" s="823"/>
      <c r="M3" s="823"/>
      <c r="N3" s="823"/>
      <c r="O3" s="823"/>
    </row>
    <row r="4" spans="2:16" ht="16.5" thickBot="1">
      <c r="D4" s="4"/>
      <c r="E4" s="4"/>
      <c r="H4" s="5" t="s">
        <v>30</v>
      </c>
      <c r="I4" s="822" t="str">
        <f>country</f>
        <v>Indonesia</v>
      </c>
      <c r="J4" s="823"/>
      <c r="K4" s="823"/>
      <c r="L4" s="823"/>
      <c r="M4" s="823"/>
      <c r="N4" s="823"/>
      <c r="O4" s="823"/>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28" t="s">
        <v>32</v>
      </c>
      <c r="D10" s="829"/>
      <c r="E10" s="829"/>
      <c r="F10" s="829"/>
      <c r="G10" s="829"/>
      <c r="H10" s="829"/>
      <c r="I10" s="829"/>
      <c r="J10" s="829"/>
      <c r="K10" s="829"/>
      <c r="L10" s="829"/>
      <c r="M10" s="829"/>
      <c r="N10" s="829"/>
      <c r="O10" s="829"/>
      <c r="P10" s="830"/>
    </row>
    <row r="11" spans="2:16" ht="13.5" customHeight="1" thickBot="1">
      <c r="C11" s="811" t="s">
        <v>228</v>
      </c>
      <c r="D11" s="811" t="s">
        <v>262</v>
      </c>
      <c r="E11" s="811" t="s">
        <v>267</v>
      </c>
      <c r="F11" s="811" t="s">
        <v>261</v>
      </c>
      <c r="G11" s="811" t="s">
        <v>2</v>
      </c>
      <c r="H11" s="811" t="s">
        <v>16</v>
      </c>
      <c r="I11" s="811" t="s">
        <v>229</v>
      </c>
      <c r="J11" s="824" t="s">
        <v>273</v>
      </c>
      <c r="K11" s="825"/>
      <c r="L11" s="825"/>
      <c r="M11" s="826"/>
      <c r="N11" s="811" t="s">
        <v>146</v>
      </c>
      <c r="O11" s="811" t="s">
        <v>210</v>
      </c>
      <c r="P11" s="810" t="s">
        <v>308</v>
      </c>
    </row>
    <row r="12" spans="2:16" s="1" customFormat="1">
      <c r="B12" s="365" t="s">
        <v>1</v>
      </c>
      <c r="C12" s="827"/>
      <c r="D12" s="827"/>
      <c r="E12" s="827"/>
      <c r="F12" s="827"/>
      <c r="G12" s="827"/>
      <c r="H12" s="827"/>
      <c r="I12" s="827"/>
      <c r="J12" s="369" t="s">
        <v>230</v>
      </c>
      <c r="K12" s="369" t="s">
        <v>231</v>
      </c>
      <c r="L12" s="369" t="s">
        <v>232</v>
      </c>
      <c r="M12" s="365" t="s">
        <v>233</v>
      </c>
      <c r="N12" s="827"/>
      <c r="O12" s="827"/>
      <c r="P12" s="827"/>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13.983317870940001</v>
      </c>
      <c r="D14" s="549">
        <f>Activity!$C13*Activity!$D13*Activity!F13</f>
        <v>4.146777023796</v>
      </c>
      <c r="E14" s="549">
        <f>Activity!$C13*Activity!$D13*Activity!G13</f>
        <v>0</v>
      </c>
      <c r="F14" s="549">
        <f>Activity!$C13*Activity!$D13*Activity!H13</f>
        <v>0</v>
      </c>
      <c r="G14" s="549">
        <f>Activity!$C13*Activity!$D13*Activity!I13</f>
        <v>3.1824102740760001</v>
      </c>
      <c r="H14" s="549">
        <f>Activity!$C13*Activity!$D13*Activity!J13</f>
        <v>0.86793007474799999</v>
      </c>
      <c r="I14" s="549">
        <f>Activity!$C13*Activity!$D13*Activity!K13</f>
        <v>0.289310024916</v>
      </c>
      <c r="J14" s="549">
        <f>Activity!$C13*Activity!$D13*Activity!L13</f>
        <v>2.314480199328</v>
      </c>
      <c r="K14" s="550">
        <f>Activity!$C13*Activity!$D13*Activity!M13</f>
        <v>1.060803424692</v>
      </c>
      <c r="L14" s="550">
        <f>Activity!$C13*Activity!$D13*Activity!N13</f>
        <v>1.28582233296</v>
      </c>
      <c r="M14" s="549">
        <f>Activity!$C13*Activity!$D13*Activity!O13</f>
        <v>5.0147070985440001</v>
      </c>
      <c r="N14" s="412">
        <v>0</v>
      </c>
      <c r="O14" s="557">
        <f>Activity!C13*Activity!D13</f>
        <v>32.145558324</v>
      </c>
      <c r="P14" s="558">
        <f>Activity!X13</f>
        <v>0</v>
      </c>
    </row>
    <row r="15" spans="2:16">
      <c r="B15" s="34">
        <f>B14+1</f>
        <v>2001</v>
      </c>
      <c r="C15" s="551">
        <f>Activity!$C14*Activity!$D14*Activity!E14</f>
        <v>14.26329474768</v>
      </c>
      <c r="D15" s="552">
        <f>Activity!$C14*Activity!$D14*Activity!F14</f>
        <v>4.2298046493120003</v>
      </c>
      <c r="E15" s="550">
        <f>Activity!$C14*Activity!$D14*Activity!G14</f>
        <v>0</v>
      </c>
      <c r="F15" s="552">
        <f>Activity!$C14*Activity!$D14*Activity!H14</f>
        <v>0</v>
      </c>
      <c r="G15" s="552">
        <f>Activity!$C14*Activity!$D14*Activity!I14</f>
        <v>3.2461291494720004</v>
      </c>
      <c r="H15" s="552">
        <f>Activity!$C14*Activity!$D14*Activity!J14</f>
        <v>0.88530794985600003</v>
      </c>
      <c r="I15" s="552">
        <f>Activity!$C14*Activity!$D14*Activity!K14</f>
        <v>0.29510264995199997</v>
      </c>
      <c r="J15" s="553">
        <f>Activity!$C14*Activity!$D14*Activity!L14</f>
        <v>2.3608211996159998</v>
      </c>
      <c r="K15" s="552">
        <f>Activity!$C14*Activity!$D14*Activity!M14</f>
        <v>1.0820430498240001</v>
      </c>
      <c r="L15" s="552">
        <f>Activity!$C14*Activity!$D14*Activity!N14</f>
        <v>1.31156733312</v>
      </c>
      <c r="M15" s="550">
        <f>Activity!$C14*Activity!$D14*Activity!O14</f>
        <v>5.1151125991680004</v>
      </c>
      <c r="N15" s="413">
        <v>0</v>
      </c>
      <c r="O15" s="552">
        <f>Activity!C14*Activity!D14</f>
        <v>32.789183328</v>
      </c>
      <c r="P15" s="559">
        <f>Activity!X14</f>
        <v>0</v>
      </c>
    </row>
    <row r="16" spans="2:16">
      <c r="B16" s="7">
        <f t="shared" ref="B16:B21" si="0">B15+1</f>
        <v>2002</v>
      </c>
      <c r="C16" s="551">
        <f>Activity!$C15*Activity!$D15*Activity!E15</f>
        <v>14.588616026160002</v>
      </c>
      <c r="D16" s="552">
        <f>Activity!$C15*Activity!$D15*Activity!F15</f>
        <v>4.3262792353440007</v>
      </c>
      <c r="E16" s="550">
        <f>Activity!$C15*Activity!$D15*Activity!G15</f>
        <v>0</v>
      </c>
      <c r="F16" s="552">
        <f>Activity!$C15*Activity!$D15*Activity!H15</f>
        <v>0</v>
      </c>
      <c r="G16" s="552">
        <f>Activity!$C15*Activity!$D15*Activity!I15</f>
        <v>3.3201677852640006</v>
      </c>
      <c r="H16" s="552">
        <f>Activity!$C15*Activity!$D15*Activity!J15</f>
        <v>0.90550030507200008</v>
      </c>
      <c r="I16" s="552">
        <f>Activity!$C15*Activity!$D15*Activity!K15</f>
        <v>0.30183343502400001</v>
      </c>
      <c r="J16" s="553">
        <f>Activity!$C15*Activity!$D15*Activity!L15</f>
        <v>2.4146674801920001</v>
      </c>
      <c r="K16" s="552">
        <f>Activity!$C15*Activity!$D15*Activity!M15</f>
        <v>1.1067225950880002</v>
      </c>
      <c r="L16" s="552">
        <f>Activity!$C15*Activity!$D15*Activity!N15</f>
        <v>1.3414819334400003</v>
      </c>
      <c r="M16" s="550">
        <f>Activity!$C15*Activity!$D15*Activity!O15</f>
        <v>5.2317795404160004</v>
      </c>
      <c r="N16" s="413">
        <v>0</v>
      </c>
      <c r="O16" s="552">
        <f>Activity!C15*Activity!D15</f>
        <v>33.537048336000005</v>
      </c>
      <c r="P16" s="559">
        <f>Activity!X15</f>
        <v>0</v>
      </c>
    </row>
    <row r="17" spans="2:16">
      <c r="B17" s="7">
        <f t="shared" si="0"/>
        <v>2003</v>
      </c>
      <c r="C17" s="551">
        <f>Activity!$C16*Activity!$D16*Activity!E16</f>
        <v>15.055923470939998</v>
      </c>
      <c r="D17" s="552">
        <f>Activity!$C16*Activity!$D16*Activity!F16</f>
        <v>4.4648600637959994</v>
      </c>
      <c r="E17" s="550">
        <f>Activity!$C16*Activity!$D16*Activity!G16</f>
        <v>0</v>
      </c>
      <c r="F17" s="552">
        <f>Activity!$C16*Activity!$D16*Activity!H16</f>
        <v>0</v>
      </c>
      <c r="G17" s="552">
        <f>Activity!$C16*Activity!$D16*Activity!I16</f>
        <v>3.4265205140759996</v>
      </c>
      <c r="H17" s="552">
        <f>Activity!$C16*Activity!$D16*Activity!J16</f>
        <v>0.93450559474799988</v>
      </c>
      <c r="I17" s="552">
        <f>Activity!$C16*Activity!$D16*Activity!K16</f>
        <v>0.31150186491599996</v>
      </c>
      <c r="J17" s="553">
        <f>Activity!$C16*Activity!$D16*Activity!L16</f>
        <v>2.4920149193279997</v>
      </c>
      <c r="K17" s="552">
        <f>Activity!$C16*Activity!$D16*Activity!M16</f>
        <v>1.1421735046919999</v>
      </c>
      <c r="L17" s="552">
        <f>Activity!$C16*Activity!$D16*Activity!N16</f>
        <v>1.3844527329599998</v>
      </c>
      <c r="M17" s="550">
        <f>Activity!$C16*Activity!$D16*Activity!O16</f>
        <v>5.3993656585439993</v>
      </c>
      <c r="N17" s="413">
        <v>0</v>
      </c>
      <c r="O17" s="552">
        <f>Activity!C16*Activity!D16</f>
        <v>34.611318323999996</v>
      </c>
      <c r="P17" s="559">
        <f>Activity!X16</f>
        <v>0</v>
      </c>
    </row>
    <row r="18" spans="2:16">
      <c r="B18" s="7">
        <f t="shared" si="0"/>
        <v>2004</v>
      </c>
      <c r="C18" s="551">
        <f>Activity!$C17*Activity!$D17*Activity!E17</f>
        <v>15.230919074579999</v>
      </c>
      <c r="D18" s="552">
        <f>Activity!$C17*Activity!$D17*Activity!F17</f>
        <v>4.5167553117720001</v>
      </c>
      <c r="E18" s="550">
        <f>Activity!$C17*Activity!$D17*Activity!G17</f>
        <v>0</v>
      </c>
      <c r="F18" s="552">
        <f>Activity!$C17*Activity!$D17*Activity!H17</f>
        <v>0</v>
      </c>
      <c r="G18" s="552">
        <f>Activity!$C17*Activity!$D17*Activity!I17</f>
        <v>3.4663470997319998</v>
      </c>
      <c r="H18" s="552">
        <f>Activity!$C17*Activity!$D17*Activity!J17</f>
        <v>0.94536739083599997</v>
      </c>
      <c r="I18" s="552">
        <f>Activity!$C17*Activity!$D17*Activity!K17</f>
        <v>0.31512246361199997</v>
      </c>
      <c r="J18" s="553">
        <f>Activity!$C17*Activity!$D17*Activity!L17</f>
        <v>2.5209797088959998</v>
      </c>
      <c r="K18" s="552">
        <f>Activity!$C17*Activity!$D17*Activity!M17</f>
        <v>1.1554490332439999</v>
      </c>
      <c r="L18" s="552">
        <f>Activity!$C17*Activity!$D17*Activity!N17</f>
        <v>1.4005442827200001</v>
      </c>
      <c r="M18" s="550">
        <f>Activity!$C17*Activity!$D17*Activity!O17</f>
        <v>5.4621227026080001</v>
      </c>
      <c r="N18" s="413">
        <v>0</v>
      </c>
      <c r="O18" s="552">
        <f>Activity!C17*Activity!D17</f>
        <v>35.013607067999999</v>
      </c>
      <c r="P18" s="559">
        <f>Activity!X17</f>
        <v>0</v>
      </c>
    </row>
    <row r="19" spans="2:16">
      <c r="B19" s="7">
        <f t="shared" si="0"/>
        <v>2005</v>
      </c>
      <c r="C19" s="551">
        <f>Activity!$C18*Activity!$D18*Activity!E18</f>
        <v>15.654303320039999</v>
      </c>
      <c r="D19" s="552">
        <f>Activity!$C18*Activity!$D18*Activity!F18</f>
        <v>4.6423106397359994</v>
      </c>
      <c r="E19" s="550">
        <f>Activity!$C18*Activity!$D18*Activity!G18</f>
        <v>0</v>
      </c>
      <c r="F19" s="552">
        <f>Activity!$C18*Activity!$D18*Activity!H18</f>
        <v>0</v>
      </c>
      <c r="G19" s="552">
        <f>Activity!$C18*Activity!$D18*Activity!I18</f>
        <v>3.562703514216</v>
      </c>
      <c r="H19" s="552">
        <f>Activity!$C18*Activity!$D18*Activity!J18</f>
        <v>0.97164641296799992</v>
      </c>
      <c r="I19" s="552">
        <f>Activity!$C18*Activity!$D18*Activity!K18</f>
        <v>0.32388213765599994</v>
      </c>
      <c r="J19" s="553">
        <f>Activity!$C18*Activity!$D18*Activity!L18</f>
        <v>2.5910571012479995</v>
      </c>
      <c r="K19" s="552">
        <f>Activity!$C18*Activity!$D18*Activity!M18</f>
        <v>1.1875678380719998</v>
      </c>
      <c r="L19" s="552">
        <f>Activity!$C18*Activity!$D18*Activity!N18</f>
        <v>1.4394761673599998</v>
      </c>
      <c r="M19" s="550">
        <f>Activity!$C18*Activity!$D18*Activity!O18</f>
        <v>5.6139570527039995</v>
      </c>
      <c r="N19" s="413">
        <v>0</v>
      </c>
      <c r="O19" s="552">
        <f>Activity!C18*Activity!D18</f>
        <v>35.986904183999997</v>
      </c>
      <c r="P19" s="559">
        <f>Activity!X18</f>
        <v>0</v>
      </c>
    </row>
    <row r="20" spans="2:16">
      <c r="B20" s="7">
        <f t="shared" si="0"/>
        <v>2006</v>
      </c>
      <c r="C20" s="551">
        <f>Activity!$C19*Activity!$D19*Activity!E19</f>
        <v>15.834849657660001</v>
      </c>
      <c r="D20" s="552">
        <f>Activity!$C19*Activity!$D19*Activity!F19</f>
        <v>4.6958519674440007</v>
      </c>
      <c r="E20" s="550">
        <f>Activity!$C19*Activity!$D19*Activity!G19</f>
        <v>0</v>
      </c>
      <c r="F20" s="552">
        <f>Activity!$C19*Activity!$D19*Activity!H19</f>
        <v>0</v>
      </c>
      <c r="G20" s="552">
        <f>Activity!$C19*Activity!$D19*Activity!I19</f>
        <v>3.6037933703640004</v>
      </c>
      <c r="H20" s="552">
        <f>Activity!$C19*Activity!$D19*Activity!J19</f>
        <v>0.98285273737200007</v>
      </c>
      <c r="I20" s="552">
        <f>Activity!$C19*Activity!$D19*Activity!K19</f>
        <v>0.32761757912400002</v>
      </c>
      <c r="J20" s="553">
        <f>Activity!$C19*Activity!$D19*Activity!L19</f>
        <v>2.6209406329920002</v>
      </c>
      <c r="K20" s="552">
        <f>Activity!$C19*Activity!$D19*Activity!M19</f>
        <v>1.2012644567880002</v>
      </c>
      <c r="L20" s="552">
        <f>Activity!$C19*Activity!$D19*Activity!N19</f>
        <v>1.4560781294400003</v>
      </c>
      <c r="M20" s="550">
        <f>Activity!$C19*Activity!$D19*Activity!O19</f>
        <v>5.6787047048160009</v>
      </c>
      <c r="N20" s="413">
        <v>0</v>
      </c>
      <c r="O20" s="552">
        <f>Activity!C19*Activity!D19</f>
        <v>36.401953236000004</v>
      </c>
      <c r="P20" s="559">
        <f>Activity!X19</f>
        <v>0</v>
      </c>
    </row>
    <row r="21" spans="2:16">
      <c r="B21" s="7">
        <f t="shared" si="0"/>
        <v>2007</v>
      </c>
      <c r="C21" s="551">
        <f>Activity!$C20*Activity!$D20*Activity!E20</f>
        <v>16.010649715500001</v>
      </c>
      <c r="D21" s="552">
        <f>Activity!$C20*Activity!$D20*Activity!F20</f>
        <v>4.7479857777000012</v>
      </c>
      <c r="E21" s="550">
        <f>Activity!$C20*Activity!$D20*Activity!G20</f>
        <v>0</v>
      </c>
      <c r="F21" s="552">
        <f>Activity!$C20*Activity!$D20*Activity!H20</f>
        <v>0</v>
      </c>
      <c r="G21" s="552">
        <f>Activity!$C20*Activity!$D20*Activity!I20</f>
        <v>3.6438030387000007</v>
      </c>
      <c r="H21" s="552">
        <f>Activity!$C20*Activity!$D20*Activity!J20</f>
        <v>0.99376446510000016</v>
      </c>
      <c r="I21" s="552">
        <f>Activity!$C20*Activity!$D20*Activity!K20</f>
        <v>0.33125482170000004</v>
      </c>
      <c r="J21" s="553">
        <f>Activity!$C20*Activity!$D20*Activity!L20</f>
        <v>2.6500385736000003</v>
      </c>
      <c r="K21" s="552">
        <f>Activity!$C20*Activity!$D20*Activity!M20</f>
        <v>1.2146010129000002</v>
      </c>
      <c r="L21" s="552">
        <f>Activity!$C20*Activity!$D20*Activity!N20</f>
        <v>1.4722436520000002</v>
      </c>
      <c r="M21" s="550">
        <f>Activity!$C20*Activity!$D20*Activity!O20</f>
        <v>5.7417502428000011</v>
      </c>
      <c r="N21" s="413">
        <v>0</v>
      </c>
      <c r="O21" s="552">
        <f>Activity!C20*Activity!D20</f>
        <v>36.806091300000006</v>
      </c>
      <c r="P21" s="559">
        <f>Activity!X20</f>
        <v>0</v>
      </c>
    </row>
    <row r="22" spans="2:16">
      <c r="B22" s="7">
        <f t="shared" ref="B22:B85" si="1">B21+1</f>
        <v>2008</v>
      </c>
      <c r="C22" s="551">
        <f>Activity!$C21*Activity!$D21*Activity!E21</f>
        <v>16.179960509459999</v>
      </c>
      <c r="D22" s="552">
        <f>Activity!$C21*Activity!$D21*Activity!F21</f>
        <v>4.7981951855639995</v>
      </c>
      <c r="E22" s="550">
        <f>Activity!$C21*Activity!$D21*Activity!G21</f>
        <v>0</v>
      </c>
      <c r="F22" s="552">
        <f>Activity!$C21*Activity!$D21*Activity!H21</f>
        <v>0</v>
      </c>
      <c r="G22" s="552">
        <f>Activity!$C21*Activity!$D21*Activity!I21</f>
        <v>3.6823358400839998</v>
      </c>
      <c r="H22" s="552">
        <f>Activity!$C21*Activity!$D21*Activity!J21</f>
        <v>1.004273410932</v>
      </c>
      <c r="I22" s="552">
        <f>Activity!$C21*Activity!$D21*Activity!K21</f>
        <v>0.33475780364399993</v>
      </c>
      <c r="J22" s="553">
        <f>Activity!$C21*Activity!$D21*Activity!L21</f>
        <v>2.6780624291519994</v>
      </c>
      <c r="K22" s="552">
        <f>Activity!$C21*Activity!$D21*Activity!M21</f>
        <v>1.227445280028</v>
      </c>
      <c r="L22" s="552">
        <f>Activity!$C21*Activity!$D21*Activity!N21</f>
        <v>1.4878124606399998</v>
      </c>
      <c r="M22" s="550">
        <f>Activity!$C21*Activity!$D21*Activity!O21</f>
        <v>5.8024685964959994</v>
      </c>
      <c r="N22" s="413">
        <v>0</v>
      </c>
      <c r="O22" s="552">
        <f>Activity!C21*Activity!D21</f>
        <v>37.195311515999997</v>
      </c>
      <c r="P22" s="559">
        <f>Activity!X21</f>
        <v>0</v>
      </c>
    </row>
    <row r="23" spans="2:16">
      <c r="B23" s="7">
        <f t="shared" si="1"/>
        <v>2009</v>
      </c>
      <c r="C23" s="551">
        <f>Activity!$C22*Activity!$D22*Activity!E22</f>
        <v>16.340610013199999</v>
      </c>
      <c r="D23" s="552">
        <f>Activity!$C22*Activity!$D22*Activity!F22</f>
        <v>4.8458360728800001</v>
      </c>
      <c r="E23" s="550">
        <f>Activity!$C22*Activity!$D22*Activity!G22</f>
        <v>0</v>
      </c>
      <c r="F23" s="552">
        <f>Activity!$C22*Activity!$D22*Activity!H22</f>
        <v>0</v>
      </c>
      <c r="G23" s="552">
        <f>Activity!$C22*Activity!$D22*Activity!I22</f>
        <v>3.7188974512800002</v>
      </c>
      <c r="H23" s="552">
        <f>Activity!$C22*Activity!$D22*Activity!J22</f>
        <v>1.0142447594399999</v>
      </c>
      <c r="I23" s="552">
        <f>Activity!$C22*Activity!$D22*Activity!K22</f>
        <v>0.33808158647999997</v>
      </c>
      <c r="J23" s="553">
        <f>Activity!$C22*Activity!$D22*Activity!L22</f>
        <v>2.7046526918399998</v>
      </c>
      <c r="K23" s="552">
        <f>Activity!$C22*Activity!$D22*Activity!M22</f>
        <v>1.2396324837600001</v>
      </c>
      <c r="L23" s="552">
        <f>Activity!$C22*Activity!$D22*Activity!N22</f>
        <v>1.5025848288000001</v>
      </c>
      <c r="M23" s="550">
        <f>Activity!$C22*Activity!$D22*Activity!O22</f>
        <v>5.8600808323200004</v>
      </c>
      <c r="N23" s="413">
        <v>0</v>
      </c>
      <c r="O23" s="552">
        <f>Activity!C22*Activity!D22</f>
        <v>37.564620720000001</v>
      </c>
      <c r="P23" s="559">
        <f>Activity!X22</f>
        <v>0</v>
      </c>
    </row>
    <row r="24" spans="2:16">
      <c r="B24" s="7">
        <f t="shared" si="1"/>
        <v>2010</v>
      </c>
      <c r="C24" s="551">
        <f>Activity!$C23*Activity!$D23*Activity!E23</f>
        <v>19.508014350000003</v>
      </c>
      <c r="D24" s="552">
        <f>Activity!$C23*Activity!$D23*Activity!F23</f>
        <v>5.7851352900000013</v>
      </c>
      <c r="E24" s="550">
        <f>Activity!$C23*Activity!$D23*Activity!G23</f>
        <v>0</v>
      </c>
      <c r="F24" s="552">
        <f>Activity!$C23*Activity!$D23*Activity!H23</f>
        <v>0</v>
      </c>
      <c r="G24" s="552">
        <f>Activity!$C23*Activity!$D23*Activity!I23</f>
        <v>4.4397549900000008</v>
      </c>
      <c r="H24" s="552">
        <f>Activity!$C23*Activity!$D23*Activity!J23</f>
        <v>1.2108422700000001</v>
      </c>
      <c r="I24" s="552">
        <f>Activity!$C23*Activity!$D23*Activity!K23</f>
        <v>0.40361409000000004</v>
      </c>
      <c r="J24" s="553">
        <f>Activity!$C23*Activity!$D23*Activity!L23</f>
        <v>3.2289127200000003</v>
      </c>
      <c r="K24" s="552">
        <f>Activity!$C23*Activity!$D23*Activity!M23</f>
        <v>1.4799183300000003</v>
      </c>
      <c r="L24" s="552">
        <f>Activity!$C23*Activity!$D23*Activity!N23</f>
        <v>1.7938404000000003</v>
      </c>
      <c r="M24" s="550">
        <f>Activity!$C23*Activity!$D23*Activity!O23</f>
        <v>6.9959775600000009</v>
      </c>
      <c r="N24" s="413">
        <v>0</v>
      </c>
      <c r="O24" s="552">
        <f>Activity!C23*Activity!D23</f>
        <v>44.846010000000007</v>
      </c>
      <c r="P24" s="559">
        <f>Activity!X23</f>
        <v>0</v>
      </c>
    </row>
    <row r="25" spans="2:16">
      <c r="B25" s="7">
        <f t="shared" si="1"/>
        <v>2011</v>
      </c>
      <c r="C25" s="551">
        <f>Activity!$C24*Activity!$D24*Activity!E24</f>
        <v>20.29093599258</v>
      </c>
      <c r="D25" s="552">
        <f>Activity!$C24*Activity!$D24*Activity!F24</f>
        <v>6.0173120529720006</v>
      </c>
      <c r="E25" s="550">
        <f>Activity!$C24*Activity!$D24*Activity!G24</f>
        <v>0</v>
      </c>
      <c r="F25" s="552">
        <f>Activity!$C24*Activity!$D24*Activity!H24</f>
        <v>0</v>
      </c>
      <c r="G25" s="552">
        <f>Activity!$C24*Activity!$D24*Activity!I24</f>
        <v>4.6179371569320002</v>
      </c>
      <c r="H25" s="552">
        <f>Activity!$C24*Activity!$D24*Activity!J24</f>
        <v>1.2594374064359999</v>
      </c>
      <c r="I25" s="552">
        <f>Activity!$C24*Activity!$D24*Activity!K24</f>
        <v>0.41981246881199996</v>
      </c>
      <c r="J25" s="553">
        <f>Activity!$C24*Activity!$D24*Activity!L24</f>
        <v>3.3584997504959997</v>
      </c>
      <c r="K25" s="552">
        <f>Activity!$C24*Activity!$D24*Activity!M24</f>
        <v>1.5393123856440001</v>
      </c>
      <c r="L25" s="552">
        <f>Activity!$C24*Activity!$D24*Activity!N24</f>
        <v>1.86583319472</v>
      </c>
      <c r="M25" s="550">
        <f>Activity!$C24*Activity!$D24*Activity!O24</f>
        <v>7.2767494594080002</v>
      </c>
      <c r="N25" s="413">
        <v>0</v>
      </c>
      <c r="O25" s="552">
        <f>Activity!C24*Activity!D24</f>
        <v>46.645829868</v>
      </c>
      <c r="P25" s="559">
        <f>Activity!X24</f>
        <v>0</v>
      </c>
    </row>
    <row r="26" spans="2:16">
      <c r="B26" s="7">
        <f t="shared" si="1"/>
        <v>2012</v>
      </c>
      <c r="C26" s="551">
        <f>Activity!$C25*Activity!$D25*Activity!E25</f>
        <v>20.511115107120002</v>
      </c>
      <c r="D26" s="552">
        <f>Activity!$C25*Activity!$D25*Activity!F25</f>
        <v>6.0826065490080001</v>
      </c>
      <c r="E26" s="550">
        <f>Activity!$C25*Activity!$D25*Activity!G25</f>
        <v>0</v>
      </c>
      <c r="F26" s="552">
        <f>Activity!$C25*Activity!$D25*Activity!H25</f>
        <v>0</v>
      </c>
      <c r="G26" s="552">
        <f>Activity!$C25*Activity!$D25*Activity!I25</f>
        <v>4.6680468864480007</v>
      </c>
      <c r="H26" s="552">
        <f>Activity!$C25*Activity!$D25*Activity!J25</f>
        <v>1.2731036963040001</v>
      </c>
      <c r="I26" s="552">
        <f>Activity!$C25*Activity!$D25*Activity!K25</f>
        <v>0.42436789876799996</v>
      </c>
      <c r="J26" s="553">
        <f>Activity!$C25*Activity!$D25*Activity!L25</f>
        <v>3.3949431901439997</v>
      </c>
      <c r="K26" s="552">
        <f>Activity!$C25*Activity!$D25*Activity!M25</f>
        <v>1.5560156288160001</v>
      </c>
      <c r="L26" s="552">
        <f>Activity!$C25*Activity!$D25*Activity!N25</f>
        <v>1.8860795500800001</v>
      </c>
      <c r="M26" s="550">
        <f>Activity!$C25*Activity!$D25*Activity!O25</f>
        <v>7.3557102453120002</v>
      </c>
      <c r="N26" s="413">
        <v>0</v>
      </c>
      <c r="O26" s="552">
        <f>Activity!C25*Activity!D25</f>
        <v>47.151988752000001</v>
      </c>
      <c r="P26" s="559">
        <f>Activity!X25</f>
        <v>0</v>
      </c>
    </row>
    <row r="27" spans="2:16">
      <c r="B27" s="7">
        <f t="shared" si="1"/>
        <v>2013</v>
      </c>
      <c r="C27" s="551">
        <f>Activity!$C26*Activity!$D26*Activity!E26</f>
        <v>20.943026567099999</v>
      </c>
      <c r="D27" s="552">
        <f>Activity!$C26*Activity!$D26*Activity!F26</f>
        <v>6.2106906371399999</v>
      </c>
      <c r="E27" s="550">
        <f>Activity!$C26*Activity!$D26*Activity!G26</f>
        <v>0</v>
      </c>
      <c r="F27" s="552">
        <f>Activity!$C26*Activity!$D26*Activity!H26</f>
        <v>0</v>
      </c>
      <c r="G27" s="552">
        <f>Activity!$C26*Activity!$D26*Activity!I26</f>
        <v>4.76634397734</v>
      </c>
      <c r="H27" s="552">
        <f>Activity!$C26*Activity!$D26*Activity!J26</f>
        <v>1.2999119938199999</v>
      </c>
      <c r="I27" s="552">
        <f>Activity!$C26*Activity!$D26*Activity!K26</f>
        <v>0.43330399793999996</v>
      </c>
      <c r="J27" s="553">
        <f>Activity!$C26*Activity!$D26*Activity!L26</f>
        <v>3.4664319835199997</v>
      </c>
      <c r="K27" s="552">
        <f>Activity!$C26*Activity!$D26*Activity!M26</f>
        <v>1.5887813257800001</v>
      </c>
      <c r="L27" s="552">
        <f>Activity!$C26*Activity!$D26*Activity!N26</f>
        <v>1.9257955464000001</v>
      </c>
      <c r="M27" s="550">
        <f>Activity!$C26*Activity!$D26*Activity!O26</f>
        <v>7.5106026309600002</v>
      </c>
      <c r="N27" s="413">
        <v>0</v>
      </c>
      <c r="O27" s="552">
        <f>Activity!C26*Activity!D26</f>
        <v>48.144888659999999</v>
      </c>
      <c r="P27" s="559">
        <f>Activity!X26</f>
        <v>0</v>
      </c>
    </row>
    <row r="28" spans="2:16">
      <c r="B28" s="7">
        <f t="shared" si="1"/>
        <v>2014</v>
      </c>
      <c r="C28" s="551">
        <f>Activity!$C27*Activity!$D27*Activity!E27</f>
        <v>21.37182747084</v>
      </c>
      <c r="D28" s="552">
        <f>Activity!$C27*Activity!$D27*Activity!F27</f>
        <v>6.3378522844559999</v>
      </c>
      <c r="E28" s="550">
        <f>Activity!$C27*Activity!$D27*Activity!G27</f>
        <v>0</v>
      </c>
      <c r="F28" s="552">
        <f>Activity!$C27*Activity!$D27*Activity!H27</f>
        <v>0</v>
      </c>
      <c r="G28" s="552">
        <f>Activity!$C27*Activity!$D27*Activity!I27</f>
        <v>4.8639331485360007</v>
      </c>
      <c r="H28" s="552">
        <f>Activity!$C27*Activity!$D27*Activity!J27</f>
        <v>1.326527222328</v>
      </c>
      <c r="I28" s="552">
        <f>Activity!$C27*Activity!$D27*Activity!K27</f>
        <v>0.44217574077599997</v>
      </c>
      <c r="J28" s="553">
        <f>Activity!$C27*Activity!$D27*Activity!L27</f>
        <v>3.5374059262079998</v>
      </c>
      <c r="K28" s="552">
        <f>Activity!$C27*Activity!$D27*Activity!M27</f>
        <v>1.621311049512</v>
      </c>
      <c r="L28" s="552">
        <f>Activity!$C27*Activity!$D27*Activity!N27</f>
        <v>1.9652255145600002</v>
      </c>
      <c r="M28" s="550">
        <f>Activity!$C27*Activity!$D27*Activity!O27</f>
        <v>7.6643795067839999</v>
      </c>
      <c r="N28" s="413">
        <v>0</v>
      </c>
      <c r="O28" s="552">
        <f>Activity!C27*Activity!D27</f>
        <v>49.130637864000001</v>
      </c>
      <c r="P28" s="559">
        <f>Activity!X27</f>
        <v>0</v>
      </c>
    </row>
    <row r="29" spans="2:16">
      <c r="B29" s="7">
        <f t="shared" si="1"/>
        <v>2015</v>
      </c>
      <c r="C29" s="551">
        <f>Activity!$C28*Activity!$D28*Activity!E28</f>
        <v>21.789902318580001</v>
      </c>
      <c r="D29" s="552">
        <f>Activity!$C28*Activity!$D28*Activity!F28</f>
        <v>6.461833101372001</v>
      </c>
      <c r="E29" s="550">
        <f>Activity!$C28*Activity!$D28*Activity!G28</f>
        <v>0</v>
      </c>
      <c r="F29" s="552">
        <f>Activity!$C28*Activity!$D28*Activity!H28</f>
        <v>0</v>
      </c>
      <c r="G29" s="552">
        <f>Activity!$C28*Activity!$D28*Activity!I28</f>
        <v>4.9590812173320007</v>
      </c>
      <c r="H29" s="552">
        <f>Activity!$C28*Activity!$D28*Activity!J28</f>
        <v>1.3524766956360001</v>
      </c>
      <c r="I29" s="552">
        <f>Activity!$C28*Activity!$D28*Activity!K28</f>
        <v>0.45082556521200001</v>
      </c>
      <c r="J29" s="553">
        <f>Activity!$C28*Activity!$D28*Activity!L28</f>
        <v>3.6066045216960001</v>
      </c>
      <c r="K29" s="552">
        <f>Activity!$C28*Activity!$D28*Activity!M28</f>
        <v>1.6530270724440002</v>
      </c>
      <c r="L29" s="552">
        <f>Activity!$C28*Activity!$D28*Activity!N28</f>
        <v>2.0036691787200001</v>
      </c>
      <c r="M29" s="550">
        <f>Activity!$C28*Activity!$D28*Activity!O28</f>
        <v>7.8143097970080007</v>
      </c>
      <c r="N29" s="413">
        <v>0</v>
      </c>
      <c r="O29" s="552">
        <f>Activity!C28*Activity!D28</f>
        <v>50.091729468000004</v>
      </c>
      <c r="P29" s="559">
        <f>Activity!X28</f>
        <v>0</v>
      </c>
    </row>
    <row r="30" spans="2:16">
      <c r="B30" s="7">
        <f t="shared" si="1"/>
        <v>2016</v>
      </c>
      <c r="C30" s="551">
        <f>Activity!$C29*Activity!$D29*Activity!E29</f>
        <v>22.211060907420002</v>
      </c>
      <c r="D30" s="552">
        <f>Activity!$C29*Activity!$D29*Activity!F29</f>
        <v>6.5867284070280006</v>
      </c>
      <c r="E30" s="550">
        <f>Activity!$C29*Activity!$D29*Activity!G29</f>
        <v>0</v>
      </c>
      <c r="F30" s="552">
        <f>Activity!$C29*Activity!$D29*Activity!H29</f>
        <v>0</v>
      </c>
      <c r="G30" s="552">
        <f>Activity!$C29*Activity!$D29*Activity!I29</f>
        <v>5.0549311030680011</v>
      </c>
      <c r="H30" s="552">
        <f>Activity!$C29*Activity!$D29*Activity!J29</f>
        <v>1.3786175735640001</v>
      </c>
      <c r="I30" s="552">
        <f>Activity!$C29*Activity!$D29*Activity!K29</f>
        <v>0.45953919118800002</v>
      </c>
      <c r="J30" s="553">
        <f>Activity!$C29*Activity!$D29*Activity!L29</f>
        <v>3.6763135295040001</v>
      </c>
      <c r="K30" s="552">
        <f>Activity!$C29*Activity!$D29*Activity!M29</f>
        <v>1.6849770343560002</v>
      </c>
      <c r="L30" s="552">
        <f>Activity!$C29*Activity!$D29*Activity!N29</f>
        <v>2.0423964052800003</v>
      </c>
      <c r="M30" s="550">
        <f>Activity!$C29*Activity!$D29*Activity!O29</f>
        <v>7.9653459805920006</v>
      </c>
      <c r="N30" s="413">
        <v>0</v>
      </c>
      <c r="O30" s="552">
        <f>Activity!C29*Activity!D29</f>
        <v>51.059910132000006</v>
      </c>
      <c r="P30" s="559">
        <f>Activity!X29</f>
        <v>0</v>
      </c>
    </row>
    <row r="31" spans="2:16">
      <c r="B31" s="7">
        <f t="shared" si="1"/>
        <v>2017</v>
      </c>
      <c r="C31" s="551">
        <f>Activity!$C30*Activity!$D30*Activity!E30</f>
        <v>22.195584206135209</v>
      </c>
      <c r="D31" s="552">
        <f>Activity!$C30*Activity!$D30*Activity!F30</f>
        <v>6.582138764578028</v>
      </c>
      <c r="E31" s="550">
        <f>Activity!$C30*Activity!$D30*Activity!G30</f>
        <v>0</v>
      </c>
      <c r="F31" s="552">
        <f>Activity!$C30*Activity!$D30*Activity!H30</f>
        <v>0</v>
      </c>
      <c r="G31" s="552">
        <f>Activity!$C30*Activity!$D30*Activity!I30</f>
        <v>5.0514088193273237</v>
      </c>
      <c r="H31" s="552">
        <f>Activity!$C30*Activity!$D30*Activity!J30</f>
        <v>1.3776569507256335</v>
      </c>
      <c r="I31" s="552">
        <f>Activity!$C30*Activity!$D30*Activity!K30</f>
        <v>0.45921898357521118</v>
      </c>
      <c r="J31" s="553">
        <f>Activity!$C30*Activity!$D30*Activity!L30</f>
        <v>3.6737518686016895</v>
      </c>
      <c r="K31" s="552">
        <f>Activity!$C30*Activity!$D30*Activity!M30</f>
        <v>1.6838029397757746</v>
      </c>
      <c r="L31" s="552">
        <f>Activity!$C30*Activity!$D30*Activity!N30</f>
        <v>2.0409732603342721</v>
      </c>
      <c r="M31" s="550">
        <f>Activity!$C30*Activity!$D30*Activity!O30</f>
        <v>7.9597957153036614</v>
      </c>
      <c r="N31" s="413">
        <v>0</v>
      </c>
      <c r="O31" s="552">
        <f>Activity!C30*Activity!D30</f>
        <v>51.024331508356802</v>
      </c>
      <c r="P31" s="559">
        <f>Activity!X30</f>
        <v>0</v>
      </c>
    </row>
    <row r="32" spans="2:16">
      <c r="B32" s="7">
        <f t="shared" si="1"/>
        <v>2018</v>
      </c>
      <c r="C32" s="551">
        <f>Activity!$C31*Activity!$D31*Activity!E31</f>
        <v>22.207692674172694</v>
      </c>
      <c r="D32" s="552">
        <f>Activity!$C31*Activity!$D31*Activity!F31</f>
        <v>6.5857295516512124</v>
      </c>
      <c r="E32" s="550">
        <f>Activity!$C31*Activity!$D31*Activity!G31</f>
        <v>0</v>
      </c>
      <c r="F32" s="552">
        <f>Activity!$C31*Activity!$D31*Activity!H31</f>
        <v>0</v>
      </c>
      <c r="G32" s="552">
        <f>Activity!$C31*Activity!$D31*Activity!I31</f>
        <v>5.0541645396393031</v>
      </c>
      <c r="H32" s="552">
        <f>Activity!$C31*Activity!$D31*Activity!J31</f>
        <v>1.3784085108107189</v>
      </c>
      <c r="I32" s="552">
        <f>Activity!$C31*Activity!$D31*Activity!K31</f>
        <v>0.45946950360357292</v>
      </c>
      <c r="J32" s="553">
        <f>Activity!$C31*Activity!$D31*Activity!L31</f>
        <v>3.6757560288285833</v>
      </c>
      <c r="K32" s="552">
        <f>Activity!$C31*Activity!$D31*Activity!M31</f>
        <v>1.684721513213101</v>
      </c>
      <c r="L32" s="552">
        <f>Activity!$C31*Activity!$D31*Activity!N31</f>
        <v>2.0420866826825468</v>
      </c>
      <c r="M32" s="550">
        <f>Activity!$C31*Activity!$D31*Activity!O31</f>
        <v>7.9641380624619318</v>
      </c>
      <c r="N32" s="413">
        <v>0</v>
      </c>
      <c r="O32" s="552">
        <f>Activity!C31*Activity!D31</f>
        <v>51.052167067063664</v>
      </c>
      <c r="P32" s="559">
        <f>Activity!X31</f>
        <v>0</v>
      </c>
    </row>
    <row r="33" spans="2:16">
      <c r="B33" s="7">
        <f t="shared" si="1"/>
        <v>2019</v>
      </c>
      <c r="C33" s="551">
        <f>Activity!$C32*Activity!$D32*Activity!E32</f>
        <v>22.206652312413869</v>
      </c>
      <c r="D33" s="552">
        <f>Activity!$C32*Activity!$D32*Activity!F32</f>
        <v>6.5854210305779066</v>
      </c>
      <c r="E33" s="550">
        <f>Activity!$C32*Activity!$D32*Activity!G32</f>
        <v>0</v>
      </c>
      <c r="F33" s="552">
        <f>Activity!$C32*Activity!$D32*Activity!H32</f>
        <v>0</v>
      </c>
      <c r="G33" s="552">
        <f>Activity!$C32*Activity!$D32*Activity!I32</f>
        <v>5.0539277676528123</v>
      </c>
      <c r="H33" s="552">
        <f>Activity!$C32*Activity!$D32*Activity!J32</f>
        <v>1.3783439366325851</v>
      </c>
      <c r="I33" s="552">
        <f>Activity!$C32*Activity!$D32*Activity!K32</f>
        <v>0.45944797887752831</v>
      </c>
      <c r="J33" s="553">
        <f>Activity!$C32*Activity!$D32*Activity!L32</f>
        <v>3.6755838310202265</v>
      </c>
      <c r="K33" s="552">
        <f>Activity!$C32*Activity!$D32*Activity!M32</f>
        <v>1.684642589217604</v>
      </c>
      <c r="L33" s="552">
        <f>Activity!$C32*Activity!$D32*Activity!N32</f>
        <v>2.0419910172334594</v>
      </c>
      <c r="M33" s="550">
        <f>Activity!$C32*Activity!$D32*Activity!O32</f>
        <v>7.9637649672104915</v>
      </c>
      <c r="N33" s="413">
        <v>0</v>
      </c>
      <c r="O33" s="552">
        <f>Activity!C32*Activity!D32</f>
        <v>51.049775430836483</v>
      </c>
      <c r="P33" s="559">
        <f>Activity!X32</f>
        <v>0</v>
      </c>
    </row>
    <row r="34" spans="2:16">
      <c r="B34" s="7">
        <f t="shared" si="1"/>
        <v>2020</v>
      </c>
      <c r="C34" s="551">
        <f>Activity!$C33*Activity!$D33*Activity!E33</f>
        <v>22.19308214643641</v>
      </c>
      <c r="D34" s="552">
        <f>Activity!$C33*Activity!$D33*Activity!F33</f>
        <v>6.581396774460452</v>
      </c>
      <c r="E34" s="550">
        <f>Activity!$C33*Activity!$D33*Activity!G33</f>
        <v>0</v>
      </c>
      <c r="F34" s="552">
        <f>Activity!$C33*Activity!$D33*Activity!H33</f>
        <v>0</v>
      </c>
      <c r="G34" s="552">
        <f>Activity!$C33*Activity!$D33*Activity!I33</f>
        <v>5.0508393850510451</v>
      </c>
      <c r="H34" s="552">
        <f>Activity!$C33*Activity!$D33*Activity!J33</f>
        <v>1.3775016504684667</v>
      </c>
      <c r="I34" s="552">
        <f>Activity!$C33*Activity!$D33*Activity!K33</f>
        <v>0.45916721682282219</v>
      </c>
      <c r="J34" s="553">
        <f>Activity!$C33*Activity!$D33*Activity!L33</f>
        <v>3.6733377345825775</v>
      </c>
      <c r="K34" s="552">
        <f>Activity!$C33*Activity!$D33*Activity!M33</f>
        <v>1.6836131283503484</v>
      </c>
      <c r="L34" s="552">
        <f>Activity!$C33*Activity!$D33*Activity!N33</f>
        <v>2.0407431858792102</v>
      </c>
      <c r="M34" s="550">
        <f>Activity!$C33*Activity!$D33*Activity!O33</f>
        <v>7.9588984249289192</v>
      </c>
      <c r="N34" s="413">
        <v>0</v>
      </c>
      <c r="O34" s="552">
        <f>Activity!C33*Activity!D33</f>
        <v>51.01857964698025</v>
      </c>
      <c r="P34" s="559">
        <f>Activity!X33</f>
        <v>0</v>
      </c>
    </row>
    <row r="35" spans="2:16">
      <c r="B35" s="7">
        <f t="shared" si="1"/>
        <v>2021</v>
      </c>
      <c r="C35" s="551">
        <f>Activity!$C34*Activity!$D34*Activity!E34</f>
        <v>22.16757918422363</v>
      </c>
      <c r="D35" s="552">
        <f>Activity!$C34*Activity!$D34*Activity!F34</f>
        <v>6.573833827045628</v>
      </c>
      <c r="E35" s="550">
        <f>Activity!$C34*Activity!$D34*Activity!G34</f>
        <v>0</v>
      </c>
      <c r="F35" s="552">
        <f>Activity!$C34*Activity!$D34*Activity!H34</f>
        <v>0</v>
      </c>
      <c r="G35" s="552">
        <f>Activity!$C34*Activity!$D34*Activity!I34</f>
        <v>5.0450352626164126</v>
      </c>
      <c r="H35" s="552">
        <f>Activity!$C34*Activity!$D34*Activity!J34</f>
        <v>1.3759187079862942</v>
      </c>
      <c r="I35" s="552">
        <f>Activity!$C34*Activity!$D34*Activity!K34</f>
        <v>0.45863956932876471</v>
      </c>
      <c r="J35" s="553">
        <f>Activity!$C34*Activity!$D34*Activity!L34</f>
        <v>3.6691165546301177</v>
      </c>
      <c r="K35" s="552">
        <f>Activity!$C34*Activity!$D34*Activity!M34</f>
        <v>1.6816784208721376</v>
      </c>
      <c r="L35" s="552">
        <f>Activity!$C34*Activity!$D34*Activity!N34</f>
        <v>2.0383980859056212</v>
      </c>
      <c r="M35" s="550">
        <f>Activity!$C34*Activity!$D34*Activity!O34</f>
        <v>7.949752535031922</v>
      </c>
      <c r="N35" s="413">
        <v>0</v>
      </c>
      <c r="O35" s="552">
        <f>Activity!C34*Activity!D34</f>
        <v>50.959952147640529</v>
      </c>
      <c r="P35" s="559">
        <f>Activity!X34</f>
        <v>0</v>
      </c>
    </row>
    <row r="36" spans="2:16">
      <c r="B36" s="7">
        <f t="shared" si="1"/>
        <v>2022</v>
      </c>
      <c r="C36" s="551">
        <f>Activity!$C35*Activity!$D35*Activity!E35</f>
        <v>22.130719113561153</v>
      </c>
      <c r="D36" s="552">
        <f>Activity!$C35*Activity!$D35*Activity!F35</f>
        <v>6.5629029095388249</v>
      </c>
      <c r="E36" s="550">
        <f>Activity!$C35*Activity!$D35*Activity!G35</f>
        <v>0</v>
      </c>
      <c r="F36" s="552">
        <f>Activity!$C35*Activity!$D35*Activity!H35</f>
        <v>0</v>
      </c>
      <c r="G36" s="552">
        <f>Activity!$C35*Activity!$D35*Activity!I35</f>
        <v>5.0366464189484006</v>
      </c>
      <c r="H36" s="552">
        <f>Activity!$C35*Activity!$D35*Activity!J35</f>
        <v>1.3736308415313818</v>
      </c>
      <c r="I36" s="552">
        <f>Activity!$C35*Activity!$D35*Activity!K35</f>
        <v>0.45787694717712729</v>
      </c>
      <c r="J36" s="553">
        <f>Activity!$C35*Activity!$D35*Activity!L35</f>
        <v>3.6630155774170183</v>
      </c>
      <c r="K36" s="552">
        <f>Activity!$C35*Activity!$D35*Activity!M35</f>
        <v>1.6788821396494669</v>
      </c>
      <c r="L36" s="552">
        <f>Activity!$C35*Activity!$D35*Activity!N35</f>
        <v>2.0350086541205661</v>
      </c>
      <c r="M36" s="550">
        <f>Activity!$C35*Activity!$D35*Activity!O35</f>
        <v>7.9365337510702068</v>
      </c>
      <c r="N36" s="413">
        <v>0</v>
      </c>
      <c r="O36" s="552">
        <f>Activity!C35*Activity!D35</f>
        <v>50.875216353014146</v>
      </c>
      <c r="P36" s="559">
        <f>Activity!X35</f>
        <v>0</v>
      </c>
    </row>
    <row r="37" spans="2:16">
      <c r="B37" s="7">
        <f t="shared" si="1"/>
        <v>2023</v>
      </c>
      <c r="C37" s="551">
        <f>Activity!$C36*Activity!$D36*Activity!E36</f>
        <v>22.083056978709099</v>
      </c>
      <c r="D37" s="552">
        <f>Activity!$C36*Activity!$D36*Activity!F36</f>
        <v>6.5487686212723535</v>
      </c>
      <c r="E37" s="550">
        <f>Activity!$C36*Activity!$D36*Activity!G36</f>
        <v>0</v>
      </c>
      <c r="F37" s="552">
        <f>Activity!$C36*Activity!$D36*Activity!H36</f>
        <v>0</v>
      </c>
      <c r="G37" s="552">
        <f>Activity!$C36*Activity!$D36*Activity!I36</f>
        <v>5.0257991744648294</v>
      </c>
      <c r="H37" s="552">
        <f>Activity!$C36*Activity!$D36*Activity!J36</f>
        <v>1.3706725021267716</v>
      </c>
      <c r="I37" s="552">
        <f>Activity!$C36*Activity!$D36*Activity!K36</f>
        <v>0.45689083404225722</v>
      </c>
      <c r="J37" s="553">
        <f>Activity!$C36*Activity!$D36*Activity!L36</f>
        <v>3.6551266723380578</v>
      </c>
      <c r="K37" s="552">
        <f>Activity!$C36*Activity!$D36*Activity!M36</f>
        <v>1.6752663914882766</v>
      </c>
      <c r="L37" s="552">
        <f>Activity!$C36*Activity!$D36*Activity!N36</f>
        <v>2.0306259290766988</v>
      </c>
      <c r="M37" s="550">
        <f>Activity!$C36*Activity!$D36*Activity!O36</f>
        <v>7.9194411233991255</v>
      </c>
      <c r="N37" s="413">
        <v>0</v>
      </c>
      <c r="O37" s="552">
        <f>Activity!C36*Activity!D36</f>
        <v>50.76564822691747</v>
      </c>
      <c r="P37" s="559">
        <f>Activity!X36</f>
        <v>0</v>
      </c>
    </row>
    <row r="38" spans="2:16">
      <c r="B38" s="7">
        <f t="shared" si="1"/>
        <v>2024</v>
      </c>
      <c r="C38" s="551">
        <f>Activity!$C37*Activity!$D37*Activity!E37</f>
        <v>22.025127836941316</v>
      </c>
      <c r="D38" s="552">
        <f>Activity!$C37*Activity!$D37*Activity!F37</f>
        <v>6.5315896344032867</v>
      </c>
      <c r="E38" s="550">
        <f>Activity!$C37*Activity!$D37*Activity!G37</f>
        <v>0</v>
      </c>
      <c r="F38" s="552">
        <f>Activity!$C37*Activity!$D37*Activity!H37</f>
        <v>0</v>
      </c>
      <c r="G38" s="552">
        <f>Activity!$C37*Activity!$D37*Activity!I37</f>
        <v>5.0126153008211274</v>
      </c>
      <c r="H38" s="552">
        <f>Activity!$C37*Activity!$D37*Activity!J37</f>
        <v>1.3670769002239436</v>
      </c>
      <c r="I38" s="552">
        <f>Activity!$C37*Activity!$D37*Activity!K37</f>
        <v>0.45569230007464784</v>
      </c>
      <c r="J38" s="553">
        <f>Activity!$C37*Activity!$D37*Activity!L37</f>
        <v>3.6455384005971827</v>
      </c>
      <c r="K38" s="552">
        <f>Activity!$C37*Activity!$D37*Activity!M37</f>
        <v>1.6708717669403756</v>
      </c>
      <c r="L38" s="552">
        <f>Activity!$C37*Activity!$D37*Activity!N37</f>
        <v>2.0252991114428793</v>
      </c>
      <c r="M38" s="550">
        <f>Activity!$C37*Activity!$D37*Activity!O37</f>
        <v>7.89866653462723</v>
      </c>
      <c r="N38" s="413">
        <v>0</v>
      </c>
      <c r="O38" s="552">
        <f>Activity!C37*Activity!D37</f>
        <v>50.632477786071988</v>
      </c>
      <c r="P38" s="559">
        <f>Activity!X37</f>
        <v>0</v>
      </c>
    </row>
    <row r="39" spans="2:16">
      <c r="B39" s="7">
        <f t="shared" si="1"/>
        <v>2025</v>
      </c>
      <c r="C39" s="551">
        <f>Activity!$C38*Activity!$D38*Activity!E38</f>
        <v>21.957447395526657</v>
      </c>
      <c r="D39" s="552">
        <f>Activity!$C38*Activity!$D38*Activity!F38</f>
        <v>6.5115188828113535</v>
      </c>
      <c r="E39" s="550">
        <f>Activity!$C38*Activity!$D38*Activity!G38</f>
        <v>0</v>
      </c>
      <c r="F39" s="552">
        <f>Activity!$C38*Activity!$D38*Activity!H38</f>
        <v>0</v>
      </c>
      <c r="G39" s="552">
        <f>Activity!$C38*Activity!$D38*Activity!I38</f>
        <v>4.9972121658784809</v>
      </c>
      <c r="H39" s="552">
        <f>Activity!$C38*Activity!$D38*Activity!J38</f>
        <v>1.3628760452395856</v>
      </c>
      <c r="I39" s="552">
        <f>Activity!$C38*Activity!$D38*Activity!K38</f>
        <v>0.45429201507986183</v>
      </c>
      <c r="J39" s="553">
        <f>Activity!$C38*Activity!$D38*Activity!L38</f>
        <v>3.6343361206388947</v>
      </c>
      <c r="K39" s="552">
        <f>Activity!$C38*Activity!$D38*Activity!M38</f>
        <v>1.6657373886261604</v>
      </c>
      <c r="L39" s="552">
        <f>Activity!$C38*Activity!$D38*Activity!N38</f>
        <v>2.019075622577164</v>
      </c>
      <c r="M39" s="550">
        <f>Activity!$C38*Activity!$D38*Activity!O38</f>
        <v>7.8743949280509389</v>
      </c>
      <c r="N39" s="413">
        <v>0</v>
      </c>
      <c r="O39" s="552">
        <f>Activity!C38*Activity!D38</f>
        <v>50.476890564429098</v>
      </c>
      <c r="P39" s="559">
        <f>Activity!X38</f>
        <v>0</v>
      </c>
    </row>
    <row r="40" spans="2:16">
      <c r="B40" s="7">
        <f t="shared" si="1"/>
        <v>2026</v>
      </c>
      <c r="C40" s="551">
        <f>Activity!$C39*Activity!$D39*Activity!E39</f>
        <v>21.880512629711383</v>
      </c>
      <c r="D40" s="552">
        <f>Activity!$C39*Activity!$D39*Activity!F39</f>
        <v>6.4887037453626863</v>
      </c>
      <c r="E40" s="550">
        <f>Activity!$C39*Activity!$D39*Activity!G39</f>
        <v>0</v>
      </c>
      <c r="F40" s="552">
        <f>Activity!$C39*Activity!$D39*Activity!H39</f>
        <v>0</v>
      </c>
      <c r="G40" s="552">
        <f>Activity!$C39*Activity!$D39*Activity!I39</f>
        <v>4.9797028743481082</v>
      </c>
      <c r="H40" s="552">
        <f>Activity!$C39*Activity!$D39*Activity!J39</f>
        <v>1.3581007839131203</v>
      </c>
      <c r="I40" s="552">
        <f>Activity!$C39*Activity!$D39*Activity!K39</f>
        <v>0.45270026130437341</v>
      </c>
      <c r="J40" s="553">
        <f>Activity!$C39*Activity!$D39*Activity!L39</f>
        <v>3.6216020904349873</v>
      </c>
      <c r="K40" s="552">
        <f>Activity!$C39*Activity!$D39*Activity!M39</f>
        <v>1.659900958116036</v>
      </c>
      <c r="L40" s="552">
        <f>Activity!$C39*Activity!$D39*Activity!N39</f>
        <v>2.0120011613527709</v>
      </c>
      <c r="M40" s="550">
        <f>Activity!$C39*Activity!$D39*Activity!O39</f>
        <v>7.846804529275806</v>
      </c>
      <c r="N40" s="413">
        <v>0</v>
      </c>
      <c r="O40" s="552">
        <f>Activity!C39*Activity!D39</f>
        <v>50.300029033819271</v>
      </c>
      <c r="P40" s="559">
        <f>Activity!X39</f>
        <v>0</v>
      </c>
    </row>
    <row r="41" spans="2:16">
      <c r="B41" s="7">
        <f t="shared" si="1"/>
        <v>2027</v>
      </c>
      <c r="C41" s="551">
        <f>Activity!$C40*Activity!$D40*Activity!E40</f>
        <v>21.794802382246189</v>
      </c>
      <c r="D41" s="552">
        <f>Activity!$C40*Activity!$D40*Activity!F40</f>
        <v>6.4632862237005941</v>
      </c>
      <c r="E41" s="550">
        <f>Activity!$C40*Activity!$D40*Activity!G40</f>
        <v>0</v>
      </c>
      <c r="F41" s="552">
        <f>Activity!$C40*Activity!$D40*Activity!H40</f>
        <v>0</v>
      </c>
      <c r="G41" s="552">
        <f>Activity!$C40*Activity!$D40*Activity!I40</f>
        <v>4.9601964042353401</v>
      </c>
      <c r="H41" s="552">
        <f>Activity!$C40*Activity!$D40*Activity!J40</f>
        <v>1.3527808375187291</v>
      </c>
      <c r="I41" s="552">
        <f>Activity!$C40*Activity!$D40*Activity!K40</f>
        <v>0.45092694583957632</v>
      </c>
      <c r="J41" s="553">
        <f>Activity!$C40*Activity!$D40*Activity!L40</f>
        <v>3.6074155667166106</v>
      </c>
      <c r="K41" s="552">
        <f>Activity!$C40*Activity!$D40*Activity!M40</f>
        <v>1.65339880141178</v>
      </c>
      <c r="L41" s="552">
        <f>Activity!$C40*Activity!$D40*Activity!N40</f>
        <v>2.0041197592870059</v>
      </c>
      <c r="M41" s="550">
        <f>Activity!$C40*Activity!$D40*Activity!O40</f>
        <v>7.8160670612193233</v>
      </c>
      <c r="N41" s="413">
        <v>0</v>
      </c>
      <c r="O41" s="552">
        <f>Activity!C40*Activity!D40</f>
        <v>50.10299398217515</v>
      </c>
      <c r="P41" s="559">
        <f>Activity!X40</f>
        <v>0</v>
      </c>
    </row>
    <row r="42" spans="2:16">
      <c r="B42" s="7">
        <f t="shared" si="1"/>
        <v>2028</v>
      </c>
      <c r="C42" s="551">
        <f>Activity!$C41*Activity!$D41*Activity!E41</f>
        <v>21.700777944986367</v>
      </c>
      <c r="D42" s="552">
        <f>Activity!$C41*Activity!$D41*Activity!F41</f>
        <v>6.4354031147200956</v>
      </c>
      <c r="E42" s="550">
        <f>Activity!$C41*Activity!$D41*Activity!G41</f>
        <v>0</v>
      </c>
      <c r="F42" s="552">
        <f>Activity!$C41*Activity!$D41*Activity!H41</f>
        <v>0</v>
      </c>
      <c r="G42" s="552">
        <f>Activity!$C41*Activity!$D41*Activity!I41</f>
        <v>4.9387977392037943</v>
      </c>
      <c r="H42" s="552">
        <f>Activity!$C41*Activity!$D41*Activity!J41</f>
        <v>1.3469448379646711</v>
      </c>
      <c r="I42" s="552">
        <f>Activity!$C41*Activity!$D41*Activity!K41</f>
        <v>0.44898161265489034</v>
      </c>
      <c r="J42" s="553">
        <f>Activity!$C41*Activity!$D41*Activity!L41</f>
        <v>3.5918529012391227</v>
      </c>
      <c r="K42" s="552">
        <f>Activity!$C41*Activity!$D41*Activity!M41</f>
        <v>1.6462659130679314</v>
      </c>
      <c r="L42" s="552">
        <f>Activity!$C41*Activity!$D41*Activity!N41</f>
        <v>1.9954738340217351</v>
      </c>
      <c r="M42" s="550">
        <f>Activity!$C41*Activity!$D41*Activity!O41</f>
        <v>7.7823479526847663</v>
      </c>
      <c r="N42" s="413">
        <v>0</v>
      </c>
      <c r="O42" s="552">
        <f>Activity!C41*Activity!D41</f>
        <v>49.886845850543374</v>
      </c>
      <c r="P42" s="559">
        <f>Activity!X41</f>
        <v>0</v>
      </c>
    </row>
    <row r="43" spans="2:16">
      <c r="B43" s="7">
        <f t="shared" si="1"/>
        <v>2029</v>
      </c>
      <c r="C43" s="551">
        <f>Activity!$C42*Activity!$D42*Activity!E42</f>
        <v>21.598883623078713</v>
      </c>
      <c r="D43" s="552">
        <f>Activity!$C42*Activity!$D42*Activity!F42</f>
        <v>6.405186177878516</v>
      </c>
      <c r="E43" s="550">
        <f>Activity!$C42*Activity!$D42*Activity!G42</f>
        <v>0</v>
      </c>
      <c r="F43" s="552">
        <f>Activity!$C42*Activity!$D42*Activity!H42</f>
        <v>0</v>
      </c>
      <c r="G43" s="552">
        <f>Activity!$C42*Activity!$D42*Activity!I42</f>
        <v>4.9156079969765356</v>
      </c>
      <c r="H43" s="552">
        <f>Activity!$C42*Activity!$D42*Activity!J42</f>
        <v>1.3406203628117823</v>
      </c>
      <c r="I43" s="552">
        <f>Activity!$C42*Activity!$D42*Activity!K42</f>
        <v>0.44687345427059405</v>
      </c>
      <c r="J43" s="553">
        <f>Activity!$C42*Activity!$D42*Activity!L42</f>
        <v>3.5749876341647524</v>
      </c>
      <c r="K43" s="552">
        <f>Activity!$C42*Activity!$D42*Activity!M42</f>
        <v>1.6385359989921784</v>
      </c>
      <c r="L43" s="552">
        <f>Activity!$C42*Activity!$D42*Activity!N42</f>
        <v>1.9861042412026404</v>
      </c>
      <c r="M43" s="550">
        <f>Activity!$C42*Activity!$D42*Activity!O42</f>
        <v>7.7458065406902978</v>
      </c>
      <c r="N43" s="413">
        <v>0</v>
      </c>
      <c r="O43" s="552">
        <f>Activity!C42*Activity!D42</f>
        <v>49.652606030066011</v>
      </c>
      <c r="P43" s="559">
        <f>Activity!X42</f>
        <v>0</v>
      </c>
    </row>
    <row r="44" spans="2:16">
      <c r="B44" s="7">
        <f t="shared" si="1"/>
        <v>2030</v>
      </c>
      <c r="C44" s="551">
        <f>Activity!$C43*Activity!$D43*Activity!E43</f>
        <v>21.490468560000004</v>
      </c>
      <c r="D44" s="552">
        <f>Activity!$C43*Activity!$D43*Activity!F43</f>
        <v>6.3730355040000015</v>
      </c>
      <c r="E44" s="550">
        <f>Activity!$C43*Activity!$D43*Activity!G43</f>
        <v>0</v>
      </c>
      <c r="F44" s="552">
        <f>Activity!$C43*Activity!$D43*Activity!H43</f>
        <v>0</v>
      </c>
      <c r="G44" s="552">
        <f>Activity!$C43*Activity!$D43*Activity!I43</f>
        <v>4.8909342240000013</v>
      </c>
      <c r="H44" s="552">
        <f>Activity!$C43*Activity!$D43*Activity!J43</f>
        <v>1.3338911520000003</v>
      </c>
      <c r="I44" s="552">
        <f>Activity!$C43*Activity!$D43*Activity!K43</f>
        <v>0.44463038400000005</v>
      </c>
      <c r="J44" s="553">
        <f>Activity!$C43*Activity!$D43*Activity!L43</f>
        <v>3.5570430720000004</v>
      </c>
      <c r="K44" s="552">
        <f>Activity!$C43*Activity!$D43*Activity!M43</f>
        <v>1.6303114080000003</v>
      </c>
      <c r="L44" s="552">
        <f>Activity!$C43*Activity!$D43*Activity!N43</f>
        <v>1.9761350400000004</v>
      </c>
      <c r="M44" s="550">
        <f>Activity!$C43*Activity!$D43*Activity!O43</f>
        <v>7.7069266560000012</v>
      </c>
      <c r="N44" s="413">
        <v>0</v>
      </c>
      <c r="O44" s="552">
        <f>Activity!C43*Activity!D43</f>
        <v>49.403376000000009</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17" zoomScale="85" zoomScaleNormal="85" workbookViewId="0">
      <selection activeCell="C17" sqref="C17:O47"/>
    </sheetView>
  </sheetViews>
  <sheetFormatPr defaultColWidth="8.85546875" defaultRowHeight="12.75"/>
  <cols>
    <col min="1" max="1" width="8.85546875" style="640"/>
    <col min="2" max="2" width="7" style="636" customWidth="1"/>
    <col min="3" max="3" width="8.85546875" style="636"/>
    <col min="4" max="4" width="13" style="636" bestFit="1" customWidth="1"/>
    <col min="5" max="5" width="12" style="636" customWidth="1"/>
    <col min="6" max="6" width="9.140625" style="636" bestFit="1" customWidth="1"/>
    <col min="7" max="10" width="8.85546875" style="636"/>
    <col min="11" max="11" width="11.42578125" style="636" bestFit="1" customWidth="1"/>
    <col min="12" max="12" width="8.85546875" style="636"/>
    <col min="13" max="13" width="10.7109375" style="636" bestFit="1" customWidth="1"/>
    <col min="14" max="14" width="3" style="636" customWidth="1"/>
    <col min="15" max="15" width="17.140625" style="637" customWidth="1"/>
    <col min="16" max="16" width="4.7109375" style="636" customWidth="1"/>
    <col min="17" max="17" width="2" style="639" customWidth="1"/>
    <col min="18" max="20" width="8.85546875" style="640"/>
    <col min="21" max="21" width="10.7109375" style="640" customWidth="1"/>
    <col min="22" max="27" width="8.85546875" style="640"/>
    <col min="28" max="28" width="8.85546875" style="636"/>
    <col min="29" max="30" width="8.85546875" style="640"/>
    <col min="31" max="31" width="2.7109375" style="640" customWidth="1"/>
    <col min="32" max="32" width="11.7109375" style="640" bestFit="1" customWidth="1"/>
    <col min="33" max="16384" width="8.85546875" style="640"/>
  </cols>
  <sheetData>
    <row r="1" spans="1:32">
      <c r="A1" s="635"/>
      <c r="P1" s="638"/>
    </row>
    <row r="2" spans="1:32">
      <c r="A2" s="635"/>
      <c r="B2" s="641" t="s">
        <v>94</v>
      </c>
      <c r="D2" s="641"/>
      <c r="E2" s="641"/>
    </row>
    <row r="3" spans="1:32">
      <c r="A3" s="635"/>
      <c r="B3" s="641"/>
      <c r="D3" s="641"/>
      <c r="E3" s="641"/>
      <c r="I3" s="641"/>
      <c r="J3" s="642"/>
      <c r="K3" s="642"/>
      <c r="L3" s="642"/>
      <c r="M3" s="642"/>
      <c r="N3" s="642"/>
      <c r="O3" s="643"/>
      <c r="AB3" s="642"/>
    </row>
    <row r="4" spans="1:32" ht="13.5" thickBot="1">
      <c r="A4" s="635"/>
      <c r="B4" s="641" t="s">
        <v>265</v>
      </c>
      <c r="D4" s="641"/>
      <c r="E4" s="641" t="s">
        <v>276</v>
      </c>
      <c r="H4" s="641" t="s">
        <v>30</v>
      </c>
      <c r="I4" s="641"/>
      <c r="J4" s="642"/>
      <c r="K4" s="642"/>
      <c r="L4" s="642"/>
      <c r="M4" s="642"/>
      <c r="N4" s="642"/>
      <c r="O4" s="643"/>
      <c r="AB4" s="642"/>
    </row>
    <row r="5" spans="1:32" ht="13.5" thickBot="1">
      <c r="A5" s="635"/>
      <c r="B5" s="644" t="str">
        <f>city</f>
        <v>Samarinda</v>
      </c>
      <c r="C5" s="645"/>
      <c r="D5" s="645"/>
      <c r="E5" s="644" t="str">
        <f>province</f>
        <v>Kalimantan Timur</v>
      </c>
      <c r="F5" s="645"/>
      <c r="G5" s="645"/>
      <c r="H5" s="644" t="str">
        <f>country</f>
        <v>Indonesia</v>
      </c>
      <c r="I5" s="645"/>
      <c r="J5" s="646"/>
      <c r="K5" s="642"/>
      <c r="L5" s="642"/>
      <c r="M5" s="642"/>
      <c r="N5" s="642"/>
      <c r="O5" s="643"/>
      <c r="AB5" s="642"/>
    </row>
    <row r="6" spans="1:32">
      <c r="A6" s="635"/>
      <c r="C6" s="641"/>
      <c r="D6" s="641"/>
      <c r="E6" s="641"/>
    </row>
    <row r="7" spans="1:32">
      <c r="A7" s="635"/>
      <c r="B7" s="636" t="s">
        <v>35</v>
      </c>
      <c r="P7" s="638"/>
    </row>
    <row r="8" spans="1:32">
      <c r="A8" s="635"/>
      <c r="B8" s="636" t="s">
        <v>37</v>
      </c>
      <c r="P8" s="638"/>
    </row>
    <row r="9" spans="1:32">
      <c r="B9" s="647"/>
      <c r="P9" s="638"/>
    </row>
    <row r="10" spans="1:32">
      <c r="P10" s="648"/>
    </row>
    <row r="11" spans="1:32" ht="13.5" thickBot="1">
      <c r="A11" s="649"/>
      <c r="P11" s="649"/>
      <c r="Q11" s="650"/>
    </row>
    <row r="12" spans="1:32" ht="13.5" thickBot="1">
      <c r="A12" s="651"/>
      <c r="B12" s="652"/>
      <c r="C12" s="831" t="s">
        <v>91</v>
      </c>
      <c r="D12" s="832"/>
      <c r="E12" s="832"/>
      <c r="F12" s="832"/>
      <c r="G12" s="832"/>
      <c r="H12" s="832"/>
      <c r="I12" s="832"/>
      <c r="J12" s="832"/>
      <c r="K12" s="832"/>
      <c r="L12" s="832"/>
      <c r="M12" s="833"/>
      <c r="N12" s="653"/>
      <c r="O12" s="654"/>
      <c r="P12" s="651"/>
      <c r="Q12" s="650"/>
      <c r="S12" s="652"/>
      <c r="T12" s="831" t="s">
        <v>91</v>
      </c>
      <c r="U12" s="832"/>
      <c r="V12" s="832"/>
      <c r="W12" s="832"/>
      <c r="X12" s="832"/>
      <c r="Y12" s="832"/>
      <c r="Z12" s="832"/>
      <c r="AA12" s="832"/>
      <c r="AB12" s="832"/>
      <c r="AC12" s="832"/>
      <c r="AD12" s="833"/>
      <c r="AE12" s="653"/>
      <c r="AF12" s="655"/>
    </row>
    <row r="13" spans="1:32" ht="39" thickBot="1">
      <c r="A13" s="651"/>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51"/>
      <c r="Q13" s="650"/>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51"/>
      <c r="B14" s="656"/>
      <c r="C14" s="657" t="s">
        <v>81</v>
      </c>
      <c r="D14" s="658" t="s">
        <v>87</v>
      </c>
      <c r="E14" s="658" t="s">
        <v>88</v>
      </c>
      <c r="F14" s="658" t="s">
        <v>275</v>
      </c>
      <c r="G14" s="658" t="s">
        <v>89</v>
      </c>
      <c r="H14" s="658" t="s">
        <v>82</v>
      </c>
      <c r="I14" s="659" t="s">
        <v>92</v>
      </c>
      <c r="J14" s="660" t="s">
        <v>93</v>
      </c>
      <c r="K14" s="660" t="s">
        <v>316</v>
      </c>
      <c r="L14" s="661" t="s">
        <v>194</v>
      </c>
      <c r="M14" s="660" t="s">
        <v>162</v>
      </c>
      <c r="N14" s="662"/>
      <c r="O14" s="663" t="s">
        <v>163</v>
      </c>
      <c r="P14" s="651"/>
      <c r="Q14" s="650"/>
      <c r="S14" s="656"/>
      <c r="T14" s="657" t="s">
        <v>81</v>
      </c>
      <c r="U14" s="658" t="s">
        <v>87</v>
      </c>
      <c r="V14" s="658" t="s">
        <v>88</v>
      </c>
      <c r="W14" s="658" t="s">
        <v>275</v>
      </c>
      <c r="X14" s="658" t="s">
        <v>89</v>
      </c>
      <c r="Y14" s="658" t="s">
        <v>82</v>
      </c>
      <c r="Z14" s="659" t="s">
        <v>92</v>
      </c>
      <c r="AA14" s="660" t="s">
        <v>93</v>
      </c>
      <c r="AB14" s="660" t="s">
        <v>316</v>
      </c>
      <c r="AC14" s="661" t="s">
        <v>194</v>
      </c>
      <c r="AD14" s="660" t="s">
        <v>162</v>
      </c>
      <c r="AE14" s="662"/>
      <c r="AF14" s="664" t="s">
        <v>163</v>
      </c>
    </row>
    <row r="15" spans="1:32" ht="13.5" thickBot="1">
      <c r="B15" s="665"/>
      <c r="C15" s="666" t="s">
        <v>15</v>
      </c>
      <c r="D15" s="667" t="s">
        <v>15</v>
      </c>
      <c r="E15" s="667" t="s">
        <v>15</v>
      </c>
      <c r="F15" s="667" t="s">
        <v>15</v>
      </c>
      <c r="G15" s="667" t="s">
        <v>15</v>
      </c>
      <c r="H15" s="667" t="s">
        <v>15</v>
      </c>
      <c r="I15" s="668" t="s">
        <v>15</v>
      </c>
      <c r="J15" s="668" t="s">
        <v>15</v>
      </c>
      <c r="K15" s="668" t="s">
        <v>15</v>
      </c>
      <c r="L15" s="669" t="s">
        <v>15</v>
      </c>
      <c r="M15" s="668" t="s">
        <v>15</v>
      </c>
      <c r="N15" s="662"/>
      <c r="O15" s="663" t="s">
        <v>15</v>
      </c>
      <c r="P15" s="640"/>
      <c r="Q15" s="650"/>
      <c r="S15" s="665"/>
      <c r="T15" s="666" t="s">
        <v>15</v>
      </c>
      <c r="U15" s="667" t="s">
        <v>15</v>
      </c>
      <c r="V15" s="667" t="s">
        <v>15</v>
      </c>
      <c r="W15" s="667" t="s">
        <v>15</v>
      </c>
      <c r="X15" s="667" t="s">
        <v>15</v>
      </c>
      <c r="Y15" s="667" t="s">
        <v>15</v>
      </c>
      <c r="Z15" s="668" t="s">
        <v>15</v>
      </c>
      <c r="AA15" s="668" t="s">
        <v>15</v>
      </c>
      <c r="AB15" s="668" t="s">
        <v>15</v>
      </c>
      <c r="AC15" s="669" t="s">
        <v>15</v>
      </c>
      <c r="AD15" s="668" t="s">
        <v>15</v>
      </c>
      <c r="AE15" s="662"/>
      <c r="AF15" s="664" t="s">
        <v>15</v>
      </c>
    </row>
    <row r="16" spans="1:32" ht="13.5" thickBot="1">
      <c r="B16" s="670"/>
      <c r="C16" s="671"/>
      <c r="D16" s="672"/>
      <c r="E16" s="672"/>
      <c r="F16" s="672"/>
      <c r="G16" s="672"/>
      <c r="H16" s="672"/>
      <c r="I16" s="673"/>
      <c r="J16" s="673"/>
      <c r="K16" s="674"/>
      <c r="L16" s="675"/>
      <c r="M16" s="674"/>
      <c r="N16" s="676"/>
      <c r="O16" s="677"/>
      <c r="P16" s="640"/>
      <c r="Q16" s="650"/>
      <c r="S16" s="670"/>
      <c r="T16" s="671"/>
      <c r="U16" s="672"/>
      <c r="V16" s="672"/>
      <c r="W16" s="672"/>
      <c r="X16" s="672"/>
      <c r="Y16" s="672"/>
      <c r="Z16" s="673"/>
      <c r="AA16" s="673"/>
      <c r="AB16" s="674"/>
      <c r="AC16" s="675"/>
      <c r="AD16" s="674"/>
      <c r="AE16" s="676"/>
      <c r="AF16" s="678"/>
    </row>
    <row r="17" spans="2:32">
      <c r="B17" s="679">
        <f>year</f>
        <v>2000</v>
      </c>
      <c r="C17" s="763">
        <f>IF(Select2=1,Food!$K19,"")</f>
        <v>0</v>
      </c>
      <c r="D17" s="764">
        <f>IF(Select2=1,Paper!$K19,"")</f>
        <v>0</v>
      </c>
      <c r="E17" s="764">
        <f>IF(Select2=1,Nappies!$K19,"")</f>
        <v>0</v>
      </c>
      <c r="F17" s="764">
        <f>IF(Select2=1,Garden!$K19,"")</f>
        <v>0</v>
      </c>
      <c r="G17" s="764">
        <f>IF(Select2=1,Wood!$K19,"")</f>
        <v>0</v>
      </c>
      <c r="H17" s="764">
        <f>IF(Select2=1,Textiles!$K19,"")</f>
        <v>0</v>
      </c>
      <c r="I17" s="765">
        <f>Sludge!K19</f>
        <v>0</v>
      </c>
      <c r="J17" s="766" t="str">
        <f>IF(Select2=2,MSW!$K19,"")</f>
        <v/>
      </c>
      <c r="K17" s="765">
        <f>Industry!$K19</f>
        <v>0</v>
      </c>
      <c r="L17" s="767">
        <f>SUM(C17:K17)</f>
        <v>0</v>
      </c>
      <c r="M17" s="768">
        <f>Recovery_OX!C12</f>
        <v>0</v>
      </c>
      <c r="N17" s="769"/>
      <c r="O17" s="770">
        <f>(L17-M17)*(1-Recovery_OX!F12)</f>
        <v>0</v>
      </c>
      <c r="P17" s="640"/>
      <c r="Q17" s="650"/>
      <c r="S17" s="679">
        <f>year</f>
        <v>2000</v>
      </c>
      <c r="T17" s="680">
        <f>IF(Select2=1,Food!$W19,"")</f>
        <v>0</v>
      </c>
      <c r="U17" s="681">
        <f>IF(Select2=1,Paper!$W19,"")</f>
        <v>0</v>
      </c>
      <c r="V17" s="681">
        <f>IF(Select2=1,Nappies!$W19,"")</f>
        <v>0</v>
      </c>
      <c r="W17" s="681">
        <f>IF(Select2=1,Garden!$W19,"")</f>
        <v>0</v>
      </c>
      <c r="X17" s="681">
        <f>IF(Select2=1,Wood!$W19,"")</f>
        <v>0</v>
      </c>
      <c r="Y17" s="681">
        <f>IF(Select2=1,Textiles!$W19,"")</f>
        <v>0</v>
      </c>
      <c r="Z17" s="682">
        <f>Sludge!W19</f>
        <v>0</v>
      </c>
      <c r="AA17" s="683" t="str">
        <f>IF(Select2=2,MSW!$W19,"")</f>
        <v/>
      </c>
      <c r="AB17" s="682">
        <f>Industry!$W19</f>
        <v>0</v>
      </c>
      <c r="AC17" s="684">
        <f t="shared" ref="AC17:AC48" si="0">SUM(T17:AA17)</f>
        <v>0</v>
      </c>
      <c r="AD17" s="685">
        <f>Recovery_OX!R12</f>
        <v>0</v>
      </c>
      <c r="AE17" s="648"/>
      <c r="AF17" s="686">
        <f>(AC17-AD17)*(1-Recovery_OX!U12)</f>
        <v>0</v>
      </c>
    </row>
    <row r="18" spans="2:32">
      <c r="B18" s="687">
        <f t="shared" ref="B18:B81" si="1">B17+1</f>
        <v>2001</v>
      </c>
      <c r="C18" s="771">
        <f>IF(Select2=1,Food!$K20,"")</f>
        <v>0.27561770467134639</v>
      </c>
      <c r="D18" s="772">
        <f>IF(Select2=1,Paper!$K20,"")</f>
        <v>1.4473420060994566E-2</v>
      </c>
      <c r="E18" s="764">
        <f>IF(Select2=1,Nappies!$K20,"")</f>
        <v>4.5639415117053113E-2</v>
      </c>
      <c r="F18" s="772">
        <f>IF(Select2=1,Garden!$K20,"")</f>
        <v>0</v>
      </c>
      <c r="G18" s="764">
        <f>IF(Select2=1,Wood!$K20,"")</f>
        <v>0</v>
      </c>
      <c r="H18" s="772">
        <f>IF(Select2=1,Textiles!$K20,"")</f>
        <v>3.426762317439493E-3</v>
      </c>
      <c r="I18" s="773">
        <f>Sludge!K20</f>
        <v>0</v>
      </c>
      <c r="J18" s="773" t="str">
        <f>IF(Select2=2,MSW!$K20,"")</f>
        <v/>
      </c>
      <c r="K18" s="773">
        <f>Industry!$K20</f>
        <v>0</v>
      </c>
      <c r="L18" s="774">
        <f>SUM(C18:K18)</f>
        <v>0.33915730216683354</v>
      </c>
      <c r="M18" s="775">
        <f>Recovery_OX!C13</f>
        <v>0</v>
      </c>
      <c r="N18" s="769"/>
      <c r="O18" s="776">
        <f>(L18-M18)*(1-Recovery_OX!F13)</f>
        <v>0.33915730216683354</v>
      </c>
      <c r="P18" s="640"/>
      <c r="Q18" s="650"/>
      <c r="S18" s="687">
        <f t="shared" ref="S18:S81" si="2">S17+1</f>
        <v>2001</v>
      </c>
      <c r="T18" s="688">
        <f>IF(Select2=1,Food!$W20,"")</f>
        <v>0.18440078367842086</v>
      </c>
      <c r="U18" s="689">
        <f>IF(Select2=1,Paper!$W20,"")</f>
        <v>2.9903760456600342E-2</v>
      </c>
      <c r="V18" s="681">
        <f>IF(Select2=1,Nappies!$W20,"")</f>
        <v>0</v>
      </c>
      <c r="W18" s="689">
        <f>IF(Select2=1,Garden!$W20,"")</f>
        <v>0</v>
      </c>
      <c r="X18" s="681">
        <f>IF(Select2=1,Wood!$W20,"")</f>
        <v>1.2551146925341271E-2</v>
      </c>
      <c r="Y18" s="689">
        <f>IF(Select2=1,Textiles!$W20,"")</f>
        <v>3.7553559643172521E-3</v>
      </c>
      <c r="Z18" s="683">
        <f>Sludge!W20</f>
        <v>0</v>
      </c>
      <c r="AA18" s="683" t="str">
        <f>IF(Select2=2,MSW!$W20,"")</f>
        <v/>
      </c>
      <c r="AB18" s="690">
        <f>Industry!$W20</f>
        <v>0</v>
      </c>
      <c r="AC18" s="691">
        <f t="shared" si="0"/>
        <v>0.23061104702467972</v>
      </c>
      <c r="AD18" s="692">
        <f>Recovery_OX!R13</f>
        <v>0</v>
      </c>
      <c r="AE18" s="648"/>
      <c r="AF18" s="694">
        <f>(AC18-AD18)*(1-Recovery_OX!U13)</f>
        <v>0.23061104702467972</v>
      </c>
    </row>
    <row r="19" spans="2:32">
      <c r="B19" s="687">
        <f t="shared" si="1"/>
        <v>2002</v>
      </c>
      <c r="C19" s="771">
        <f>IF(Select2=1,Food!$K21,"")</f>
        <v>0.46588825172867943</v>
      </c>
      <c r="D19" s="772">
        <f>IF(Select2=1,Paper!$K21,"")</f>
        <v>2.8258137282721037E-2</v>
      </c>
      <c r="E19" s="764">
        <f>IF(Select2=1,Nappies!$K21,"")</f>
        <v>8.5057585691355714E-2</v>
      </c>
      <c r="F19" s="772">
        <f>IF(Select2=1,Garden!$K21,"")</f>
        <v>0</v>
      </c>
      <c r="G19" s="764">
        <f>IF(Select2=1,Wood!$K21,"")</f>
        <v>0</v>
      </c>
      <c r="H19" s="772">
        <f>IF(Select2=1,Textiles!$K21,"")</f>
        <v>6.6904656669521398E-3</v>
      </c>
      <c r="I19" s="773">
        <f>Sludge!K21</f>
        <v>0</v>
      </c>
      <c r="J19" s="773" t="str">
        <f>IF(Select2=2,MSW!$K21,"")</f>
        <v/>
      </c>
      <c r="K19" s="773">
        <f>Industry!$K21</f>
        <v>0</v>
      </c>
      <c r="L19" s="774">
        <f t="shared" ref="L19:L82" si="3">SUM(C19:K19)</f>
        <v>0.58589444036970839</v>
      </c>
      <c r="M19" s="775">
        <f>Recovery_OX!C14</f>
        <v>0</v>
      </c>
      <c r="N19" s="769"/>
      <c r="O19" s="776">
        <f>(L19-M19)*(1-Recovery_OX!F14)</f>
        <v>0.58589444036970839</v>
      </c>
      <c r="P19" s="640"/>
      <c r="Q19" s="650"/>
      <c r="S19" s="687">
        <f t="shared" si="2"/>
        <v>2002</v>
      </c>
      <c r="T19" s="688">
        <f>IF(Select2=1,Food!$W21,"")</f>
        <v>0.31170043603613701</v>
      </c>
      <c r="U19" s="689">
        <f>IF(Select2=1,Paper!$W21,"")</f>
        <v>5.8384581162646776E-2</v>
      </c>
      <c r="V19" s="681">
        <f>IF(Select2=1,Nappies!$W21,"")</f>
        <v>0</v>
      </c>
      <c r="W19" s="689">
        <f>IF(Select2=1,Garden!$W21,"")</f>
        <v>0</v>
      </c>
      <c r="X19" s="681">
        <f>IF(Select2=1,Wood!$W21,"")</f>
        <v>2.4921904031144915E-2</v>
      </c>
      <c r="Y19" s="689">
        <f>IF(Select2=1,Textiles!$W21,"")</f>
        <v>7.3320171692626175E-3</v>
      </c>
      <c r="Z19" s="683">
        <f>Sludge!W21</f>
        <v>0</v>
      </c>
      <c r="AA19" s="683" t="str">
        <f>IF(Select2=2,MSW!$W21,"")</f>
        <v/>
      </c>
      <c r="AB19" s="690">
        <f>Industry!$W21</f>
        <v>0</v>
      </c>
      <c r="AC19" s="691">
        <f t="shared" si="0"/>
        <v>0.40233893839919133</v>
      </c>
      <c r="AD19" s="692">
        <f>Recovery_OX!R14</f>
        <v>0</v>
      </c>
      <c r="AE19" s="648"/>
      <c r="AF19" s="694">
        <f>(AC19-AD19)*(1-Recovery_OX!U14)</f>
        <v>0.40233893839919133</v>
      </c>
    </row>
    <row r="20" spans="2:32">
      <c r="B20" s="687">
        <f t="shared" si="1"/>
        <v>2003</v>
      </c>
      <c r="C20" s="771">
        <f>IF(Select2=1,Food!$K22,"")</f>
        <v>0.59984264743194138</v>
      </c>
      <c r="D20" s="772">
        <f>IF(Select2=1,Paper!$K22,"")</f>
        <v>4.1447645913898941E-2</v>
      </c>
      <c r="E20" s="764">
        <f>IF(Select2=1,Nappies!$K22,"")</f>
        <v>0.11937510833540718</v>
      </c>
      <c r="F20" s="772">
        <f>IF(Select2=1,Garden!$K22,"")</f>
        <v>0</v>
      </c>
      <c r="G20" s="764">
        <f>IF(Select2=1,Wood!$K22,"")</f>
        <v>0</v>
      </c>
      <c r="H20" s="772">
        <f>IF(Select2=1,Textiles!$K22,"")</f>
        <v>9.8132459754342212E-3</v>
      </c>
      <c r="I20" s="773">
        <f>Sludge!K22</f>
        <v>0</v>
      </c>
      <c r="J20" s="773" t="str">
        <f>IF(Select2=2,MSW!$K22,"")</f>
        <v/>
      </c>
      <c r="K20" s="773">
        <f>Industry!$K22</f>
        <v>0</v>
      </c>
      <c r="L20" s="774">
        <f t="shared" si="3"/>
        <v>0.77047864765668173</v>
      </c>
      <c r="M20" s="775">
        <f>Recovery_OX!C15</f>
        <v>0</v>
      </c>
      <c r="N20" s="769"/>
      <c r="O20" s="776">
        <f>(L20-M20)*(1-Recovery_OX!F15)</f>
        <v>0.77047864765668173</v>
      </c>
      <c r="P20" s="640"/>
      <c r="Q20" s="650"/>
      <c r="S20" s="687">
        <f t="shared" si="2"/>
        <v>2003</v>
      </c>
      <c r="T20" s="688">
        <f>IF(Select2=1,Food!$W22,"")</f>
        <v>0.40132202102939873</v>
      </c>
      <c r="U20" s="689">
        <f>IF(Select2=1,Paper!$W22,"")</f>
        <v>8.5635632053510213E-2</v>
      </c>
      <c r="V20" s="681">
        <f>IF(Select2=1,Nappies!$W22,"")</f>
        <v>0</v>
      </c>
      <c r="W20" s="689">
        <f>IF(Select2=1,Garden!$W22,"")</f>
        <v>0</v>
      </c>
      <c r="X20" s="681">
        <f>IF(Select2=1,Wood!$W22,"")</f>
        <v>3.7159175979805573E-2</v>
      </c>
      <c r="Y20" s="689">
        <f>IF(Select2=1,Textiles!$W22,"")</f>
        <v>1.0754242164859422E-2</v>
      </c>
      <c r="Z20" s="683">
        <f>Sludge!W22</f>
        <v>0</v>
      </c>
      <c r="AA20" s="683" t="str">
        <f>IF(Select2=2,MSW!$W22,"")</f>
        <v/>
      </c>
      <c r="AB20" s="690">
        <f>Industry!$W22</f>
        <v>0</v>
      </c>
      <c r="AC20" s="691">
        <f t="shared" si="0"/>
        <v>0.53487107122757394</v>
      </c>
      <c r="AD20" s="692">
        <f>Recovery_OX!R15</f>
        <v>0</v>
      </c>
      <c r="AE20" s="648"/>
      <c r="AF20" s="694">
        <f>(AC20-AD20)*(1-Recovery_OX!U15)</f>
        <v>0.53487107122757394</v>
      </c>
    </row>
    <row r="21" spans="2:32">
      <c r="B21" s="687">
        <f t="shared" si="1"/>
        <v>2004</v>
      </c>
      <c r="C21" s="771">
        <f>IF(Select2=1,Food!$K23,"")</f>
        <v>0.69884581140136304</v>
      </c>
      <c r="D21" s="772">
        <f>IF(Select2=1,Paper!$K23,"")</f>
        <v>5.4229148382092821E-2</v>
      </c>
      <c r="E21" s="764">
        <f>IF(Select2=1,Nappies!$K23,"")</f>
        <v>0.14985281495289482</v>
      </c>
      <c r="F21" s="772">
        <f>IF(Select2=1,Garden!$K23,"")</f>
        <v>0</v>
      </c>
      <c r="G21" s="764">
        <f>IF(Select2=1,Wood!$K23,"")</f>
        <v>0</v>
      </c>
      <c r="H21" s="772">
        <f>IF(Select2=1,Textiles!$K23,"")</f>
        <v>1.2839425747297829E-2</v>
      </c>
      <c r="I21" s="773">
        <f>Sludge!K23</f>
        <v>0</v>
      </c>
      <c r="J21" s="773" t="str">
        <f>IF(Select2=2,MSW!$K23,"")</f>
        <v/>
      </c>
      <c r="K21" s="773">
        <f>Industry!$K23</f>
        <v>0</v>
      </c>
      <c r="L21" s="774">
        <f t="shared" si="3"/>
        <v>0.91576720048364846</v>
      </c>
      <c r="M21" s="775">
        <f>Recovery_OX!C16</f>
        <v>0</v>
      </c>
      <c r="N21" s="769"/>
      <c r="O21" s="776">
        <f>(L21-M21)*(1-Recovery_OX!F16)</f>
        <v>0.91576720048364846</v>
      </c>
      <c r="P21" s="640"/>
      <c r="Q21" s="650"/>
      <c r="S21" s="687">
        <f t="shared" si="2"/>
        <v>2004</v>
      </c>
      <c r="T21" s="688">
        <f>IF(Select2=1,Food!$W23,"")</f>
        <v>0.46755964188315985</v>
      </c>
      <c r="U21" s="689">
        <f>IF(Select2=1,Paper!$W23,"")</f>
        <v>0.11204369500432404</v>
      </c>
      <c r="V21" s="681">
        <f>IF(Select2=1,Nappies!$W23,"")</f>
        <v>0</v>
      </c>
      <c r="W21" s="689">
        <f>IF(Select2=1,Garden!$W23,"")</f>
        <v>0</v>
      </c>
      <c r="X21" s="681">
        <f>IF(Select2=1,Wood!$W23,"")</f>
        <v>4.9394997885666453E-2</v>
      </c>
      <c r="Y21" s="689">
        <f>IF(Select2=1,Textiles!$W23,"")</f>
        <v>1.4070603558682549E-2</v>
      </c>
      <c r="Z21" s="683">
        <f>Sludge!W23</f>
        <v>0</v>
      </c>
      <c r="AA21" s="683" t="str">
        <f>IF(Select2=2,MSW!$W23,"")</f>
        <v/>
      </c>
      <c r="AB21" s="690">
        <f>Industry!$W23</f>
        <v>0</v>
      </c>
      <c r="AC21" s="691">
        <f t="shared" si="0"/>
        <v>0.64306893833183287</v>
      </c>
      <c r="AD21" s="692">
        <f>Recovery_OX!R16</f>
        <v>0</v>
      </c>
      <c r="AE21" s="648"/>
      <c r="AF21" s="694">
        <f>(AC21-AD21)*(1-Recovery_OX!U16)</f>
        <v>0.64306893833183287</v>
      </c>
    </row>
    <row r="22" spans="2:32">
      <c r="B22" s="687">
        <f t="shared" si="1"/>
        <v>2005</v>
      </c>
      <c r="C22" s="771">
        <f>IF(Select2=1,Food!$K24,"")</f>
        <v>0.76865886164172859</v>
      </c>
      <c r="D22" s="772">
        <f>IF(Select2=1,Paper!$K24,"")</f>
        <v>6.6327671328139243E-2</v>
      </c>
      <c r="E22" s="764">
        <f>IF(Select2=1,Nappies!$K24,"")</f>
        <v>0.17613694265556723</v>
      </c>
      <c r="F22" s="772">
        <f>IF(Select2=1,Garden!$K24,"")</f>
        <v>0</v>
      </c>
      <c r="G22" s="764">
        <f>IF(Select2=1,Wood!$K24,"")</f>
        <v>0</v>
      </c>
      <c r="H22" s="772">
        <f>IF(Select2=1,Textiles!$K24,"")</f>
        <v>1.5703901617788105E-2</v>
      </c>
      <c r="I22" s="773">
        <f>Sludge!K24</f>
        <v>0</v>
      </c>
      <c r="J22" s="773" t="str">
        <f>IF(Select2=2,MSW!$K24,"")</f>
        <v/>
      </c>
      <c r="K22" s="773">
        <f>Industry!$K24</f>
        <v>0</v>
      </c>
      <c r="L22" s="774">
        <f t="shared" si="3"/>
        <v>1.026827377243223</v>
      </c>
      <c r="M22" s="775">
        <f>Recovery_OX!C17</f>
        <v>0</v>
      </c>
      <c r="N22" s="769"/>
      <c r="O22" s="776">
        <f>(L22-M22)*(1-Recovery_OX!F17)</f>
        <v>1.026827377243223</v>
      </c>
      <c r="P22" s="640"/>
      <c r="Q22" s="650"/>
      <c r="S22" s="687">
        <f t="shared" si="2"/>
        <v>2005</v>
      </c>
      <c r="T22" s="688">
        <f>IF(Select2=1,Food!$W24,"")</f>
        <v>0.51426774864522429</v>
      </c>
      <c r="U22" s="689">
        <f>IF(Select2=1,Paper!$W24,"")</f>
        <v>0.1370406432399571</v>
      </c>
      <c r="V22" s="681">
        <f>IF(Select2=1,Nappies!$W24,"")</f>
        <v>0</v>
      </c>
      <c r="W22" s="689">
        <f>IF(Select2=1,Garden!$W24,"")</f>
        <v>0</v>
      </c>
      <c r="X22" s="681">
        <f>IF(Select2=1,Wood!$W24,"")</f>
        <v>6.1367046350135047E-2</v>
      </c>
      <c r="Y22" s="689">
        <f>IF(Select2=1,Textiles!$W24,"")</f>
        <v>1.7209755197576004E-2</v>
      </c>
      <c r="Z22" s="683">
        <f>Sludge!W24</f>
        <v>0</v>
      </c>
      <c r="AA22" s="683" t="str">
        <f>IF(Select2=2,MSW!$W24,"")</f>
        <v/>
      </c>
      <c r="AB22" s="690">
        <f>Industry!$W24</f>
        <v>0</v>
      </c>
      <c r="AC22" s="691">
        <f t="shared" si="0"/>
        <v>0.72988519343289249</v>
      </c>
      <c r="AD22" s="692">
        <f>Recovery_OX!R17</f>
        <v>0</v>
      </c>
      <c r="AE22" s="648"/>
      <c r="AF22" s="694">
        <f>(AC22-AD22)*(1-Recovery_OX!U17)</f>
        <v>0.72988519343289249</v>
      </c>
    </row>
    <row r="23" spans="2:32">
      <c r="B23" s="687">
        <f t="shared" si="1"/>
        <v>2006</v>
      </c>
      <c r="C23" s="771">
        <f>IF(Select2=1,Food!$K25,"")</f>
        <v>0.82380104926219677</v>
      </c>
      <c r="D23" s="772">
        <f>IF(Select2=1,Paper!$K25,"")</f>
        <v>7.8046482819607244E-2</v>
      </c>
      <c r="E23" s="764">
        <f>IF(Select2=1,Nappies!$K25,"")</f>
        <v>0.19969379798504683</v>
      </c>
      <c r="F23" s="772">
        <f>IF(Select2=1,Garden!$K25,"")</f>
        <v>0</v>
      </c>
      <c r="G23" s="764">
        <f>IF(Select2=1,Wood!$K25,"")</f>
        <v>0</v>
      </c>
      <c r="H23" s="772">
        <f>IF(Select2=1,Textiles!$K25,"")</f>
        <v>1.8478476075995322E-2</v>
      </c>
      <c r="I23" s="773">
        <f>Sludge!K25</f>
        <v>0</v>
      </c>
      <c r="J23" s="773" t="str">
        <f>IF(Select2=2,MSW!$K25,"")</f>
        <v/>
      </c>
      <c r="K23" s="773">
        <f>Industry!$K25</f>
        <v>0</v>
      </c>
      <c r="L23" s="774">
        <f t="shared" si="3"/>
        <v>1.1200198061428461</v>
      </c>
      <c r="M23" s="775">
        <f>Recovery_OX!C18</f>
        <v>0</v>
      </c>
      <c r="N23" s="769"/>
      <c r="O23" s="776">
        <f>(L23-M23)*(1-Recovery_OX!F18)</f>
        <v>1.1200198061428461</v>
      </c>
      <c r="P23" s="640"/>
      <c r="Q23" s="650"/>
      <c r="S23" s="687">
        <f t="shared" si="2"/>
        <v>2006</v>
      </c>
      <c r="T23" s="688">
        <f>IF(Select2=1,Food!$W25,"")</f>
        <v>0.55116038086230834</v>
      </c>
      <c r="U23" s="689">
        <f>IF(Select2=1,Paper!$W25,"")</f>
        <v>0.16125306367687448</v>
      </c>
      <c r="V23" s="681">
        <f>IF(Select2=1,Nappies!$W25,"")</f>
        <v>0</v>
      </c>
      <c r="W23" s="689">
        <f>IF(Select2=1,Garden!$W25,"")</f>
        <v>0</v>
      </c>
      <c r="X23" s="681">
        <f>IF(Select2=1,Wood!$W25,"")</f>
        <v>7.3307342436417053E-2</v>
      </c>
      <c r="Y23" s="689">
        <f>IF(Select2=1,Textiles!$W25,"")</f>
        <v>2.0250384740816793E-2</v>
      </c>
      <c r="Z23" s="683">
        <f>Sludge!W25</f>
        <v>0</v>
      </c>
      <c r="AA23" s="683" t="str">
        <f>IF(Select2=2,MSW!$W25,"")</f>
        <v/>
      </c>
      <c r="AB23" s="690">
        <f>Industry!$W25</f>
        <v>0</v>
      </c>
      <c r="AC23" s="691">
        <f t="shared" si="0"/>
        <v>0.80597117171641652</v>
      </c>
      <c r="AD23" s="692">
        <f>Recovery_OX!R18</f>
        <v>0</v>
      </c>
      <c r="AE23" s="648"/>
      <c r="AF23" s="694">
        <f>(AC23-AD23)*(1-Recovery_OX!U18)</f>
        <v>0.80597117171641652</v>
      </c>
    </row>
    <row r="24" spans="2:32">
      <c r="B24" s="687">
        <f t="shared" si="1"/>
        <v>2007</v>
      </c>
      <c r="C24" s="771">
        <f>IF(Select2=1,Food!$K26,"")</f>
        <v>0.86432261536785626</v>
      </c>
      <c r="D24" s="772">
        <f>IF(Select2=1,Paper!$K26,"")</f>
        <v>8.9159904548490002E-2</v>
      </c>
      <c r="E24" s="764">
        <f>IF(Select2=1,Nappies!$K26,"")</f>
        <v>0.22015716370357777</v>
      </c>
      <c r="F24" s="772">
        <f>IF(Select2=1,Garden!$K26,"")</f>
        <v>0</v>
      </c>
      <c r="G24" s="764">
        <f>IF(Select2=1,Wood!$K26,"")</f>
        <v>0</v>
      </c>
      <c r="H24" s="772">
        <f>IF(Select2=1,Textiles!$K26,"")</f>
        <v>2.1109716973990222E-2</v>
      </c>
      <c r="I24" s="773">
        <f>Sludge!K26</f>
        <v>0</v>
      </c>
      <c r="J24" s="773" t="str">
        <f>IF(Select2=2,MSW!$K26,"")</f>
        <v/>
      </c>
      <c r="K24" s="773">
        <f>Industry!$K26</f>
        <v>0</v>
      </c>
      <c r="L24" s="774">
        <f t="shared" si="3"/>
        <v>1.1947494005939143</v>
      </c>
      <c r="M24" s="775">
        <f>Recovery_OX!C19</f>
        <v>0</v>
      </c>
      <c r="N24" s="769"/>
      <c r="O24" s="776">
        <f>(L24-M24)*(1-Recovery_OX!F19)</f>
        <v>1.1947494005939143</v>
      </c>
      <c r="P24" s="640"/>
      <c r="Q24" s="650"/>
      <c r="S24" s="687">
        <f t="shared" si="2"/>
        <v>2007</v>
      </c>
      <c r="T24" s="688">
        <f>IF(Select2=1,Food!$W26,"")</f>
        <v>0.5782711521194398</v>
      </c>
      <c r="U24" s="689">
        <f>IF(Select2=1,Paper!$W26,"")</f>
        <v>0.18421467881919423</v>
      </c>
      <c r="V24" s="681">
        <f>IF(Select2=1,Nappies!$W26,"")</f>
        <v>0</v>
      </c>
      <c r="W24" s="689">
        <f>IF(Select2=1,Garden!$W26,"")</f>
        <v>0</v>
      </c>
      <c r="X24" s="681">
        <f>IF(Select2=1,Wood!$W26,"")</f>
        <v>8.4999011796848961E-2</v>
      </c>
      <c r="Y24" s="689">
        <f>IF(Select2=1,Textiles!$W26,"")</f>
        <v>2.3133936409852299E-2</v>
      </c>
      <c r="Z24" s="683">
        <f>Sludge!W26</f>
        <v>0</v>
      </c>
      <c r="AA24" s="683" t="str">
        <f>IF(Select2=2,MSW!$W26,"")</f>
        <v/>
      </c>
      <c r="AB24" s="690">
        <f>Industry!$W26</f>
        <v>0</v>
      </c>
      <c r="AC24" s="691">
        <f t="shared" si="0"/>
        <v>0.87061877914533525</v>
      </c>
      <c r="AD24" s="692">
        <f>Recovery_OX!R19</f>
        <v>0</v>
      </c>
      <c r="AE24" s="648"/>
      <c r="AF24" s="694">
        <f>(AC24-AD24)*(1-Recovery_OX!U19)</f>
        <v>0.87061877914533525</v>
      </c>
    </row>
    <row r="25" spans="2:32">
      <c r="B25" s="687">
        <f t="shared" si="1"/>
        <v>2008</v>
      </c>
      <c r="C25" s="771">
        <f>IF(Select2=1,Food!$K27,"")</f>
        <v>0.89495013440271376</v>
      </c>
      <c r="D25" s="772">
        <f>IF(Select2=1,Paper!$K27,"")</f>
        <v>9.9703951971664567E-2</v>
      </c>
      <c r="E25" s="764">
        <f>IF(Select2=1,Nappies!$K27,"")</f>
        <v>0.23799516994411518</v>
      </c>
      <c r="F25" s="772">
        <f>IF(Select2=1,Garden!$K27,"")</f>
        <v>0</v>
      </c>
      <c r="G25" s="764">
        <f>IF(Select2=1,Wood!$K27,"")</f>
        <v>0</v>
      </c>
      <c r="H25" s="772">
        <f>IF(Select2=1,Textiles!$K27,"")</f>
        <v>2.3606151419391562E-2</v>
      </c>
      <c r="I25" s="773">
        <f>Sludge!K27</f>
        <v>0</v>
      </c>
      <c r="J25" s="773" t="str">
        <f>IF(Select2=2,MSW!$K27,"")</f>
        <v/>
      </c>
      <c r="K25" s="773">
        <f>Industry!$K27</f>
        <v>0</v>
      </c>
      <c r="L25" s="774">
        <f t="shared" si="3"/>
        <v>1.2562554077378849</v>
      </c>
      <c r="M25" s="775">
        <f>Recovery_OX!C20</f>
        <v>0</v>
      </c>
      <c r="N25" s="769"/>
      <c r="O25" s="776">
        <f>(L25-M25)*(1-Recovery_OX!F20)</f>
        <v>1.2562554077378849</v>
      </c>
      <c r="P25" s="640"/>
      <c r="Q25" s="650"/>
      <c r="S25" s="687">
        <f t="shared" si="2"/>
        <v>2008</v>
      </c>
      <c r="T25" s="688">
        <f>IF(Select2=1,Food!$W27,"")</f>
        <v>0.59876235575560688</v>
      </c>
      <c r="U25" s="689">
        <f>IF(Select2=1,Paper!$W27,"")</f>
        <v>0.20599990076790209</v>
      </c>
      <c r="V25" s="681">
        <f>IF(Select2=1,Nappies!$W27,"")</f>
        <v>0</v>
      </c>
      <c r="W25" s="689">
        <f>IF(Select2=1,Garden!$W27,"")</f>
        <v>0</v>
      </c>
      <c r="X25" s="681">
        <f>IF(Select2=1,Wood!$W27,"")</f>
        <v>9.6446345678208936E-2</v>
      </c>
      <c r="Y25" s="689">
        <f>IF(Select2=1,Textiles!$W27,"")</f>
        <v>2.5869754980155136E-2</v>
      </c>
      <c r="Z25" s="683">
        <f>Sludge!W27</f>
        <v>0</v>
      </c>
      <c r="AA25" s="683" t="str">
        <f>IF(Select2=2,MSW!$W27,"")</f>
        <v/>
      </c>
      <c r="AB25" s="690">
        <f>Industry!$W27</f>
        <v>0</v>
      </c>
      <c r="AC25" s="691">
        <f t="shared" si="0"/>
        <v>0.92707835718187304</v>
      </c>
      <c r="AD25" s="692">
        <f>Recovery_OX!R20</f>
        <v>0</v>
      </c>
      <c r="AE25" s="648"/>
      <c r="AF25" s="694">
        <f>(AC25-AD25)*(1-Recovery_OX!U20)</f>
        <v>0.92707835718187304</v>
      </c>
    </row>
    <row r="26" spans="2:32">
      <c r="B26" s="687">
        <f t="shared" si="1"/>
        <v>2009</v>
      </c>
      <c r="C26" s="771">
        <f>IF(Select2=1,Food!$K28,"")</f>
        <v>0.91881756893767252</v>
      </c>
      <c r="D26" s="772">
        <f>IF(Select2=1,Paper!$K28,"")</f>
        <v>0.10971040160448454</v>
      </c>
      <c r="E26" s="764">
        <f>IF(Select2=1,Nappies!$K28,"")</f>
        <v>0.25359707279536847</v>
      </c>
      <c r="F26" s="772">
        <f>IF(Select2=1,Garden!$K28,"")</f>
        <v>0</v>
      </c>
      <c r="G26" s="764">
        <f>IF(Select2=1,Wood!$K28,"")</f>
        <v>0</v>
      </c>
      <c r="H26" s="772">
        <f>IF(Select2=1,Textiles!$K28,"")</f>
        <v>2.5975302897659886E-2</v>
      </c>
      <c r="I26" s="773">
        <f>Sludge!K28</f>
        <v>0</v>
      </c>
      <c r="J26" s="773" t="str">
        <f>IF(Select2=2,MSW!$K28,"")</f>
        <v/>
      </c>
      <c r="K26" s="773">
        <f>Industry!$K28</f>
        <v>0</v>
      </c>
      <c r="L26" s="774">
        <f t="shared" si="3"/>
        <v>1.3081003462351855</v>
      </c>
      <c r="M26" s="775">
        <f>Recovery_OX!C21</f>
        <v>0</v>
      </c>
      <c r="N26" s="769"/>
      <c r="O26" s="776">
        <f>(L26-M26)*(1-Recovery_OX!F21)</f>
        <v>1.3081003462351855</v>
      </c>
      <c r="P26" s="640"/>
      <c r="Q26" s="650"/>
      <c r="S26" s="687">
        <f t="shared" si="2"/>
        <v>2009</v>
      </c>
      <c r="T26" s="688">
        <f>IF(Select2=1,Food!$W28,"")</f>
        <v>0.61473075531066412</v>
      </c>
      <c r="U26" s="689">
        <f>IF(Select2=1,Paper!$W28,"")</f>
        <v>0.22667438348034</v>
      </c>
      <c r="V26" s="681">
        <f>IF(Select2=1,Nappies!$W28,"")</f>
        <v>0</v>
      </c>
      <c r="W26" s="689">
        <f>IF(Select2=1,Garden!$W28,"")</f>
        <v>0</v>
      </c>
      <c r="X26" s="681">
        <f>IF(Select2=1,Wood!$W28,"")</f>
        <v>0.10765192326390127</v>
      </c>
      <c r="Y26" s="689">
        <f>IF(Select2=1,Textiles!$W28,"")</f>
        <v>2.8466085367298506E-2</v>
      </c>
      <c r="Z26" s="683">
        <f>Sludge!W28</f>
        <v>0</v>
      </c>
      <c r="AA26" s="683" t="str">
        <f>IF(Select2=2,MSW!$W28,"")</f>
        <v/>
      </c>
      <c r="AB26" s="690">
        <f>Industry!$W28</f>
        <v>0</v>
      </c>
      <c r="AC26" s="691">
        <f t="shared" si="0"/>
        <v>0.97752314742220392</v>
      </c>
      <c r="AD26" s="692">
        <f>Recovery_OX!R21</f>
        <v>0</v>
      </c>
      <c r="AE26" s="648"/>
      <c r="AF26" s="694">
        <f>(AC26-AD26)*(1-Recovery_OX!U21)</f>
        <v>0.97752314742220392</v>
      </c>
    </row>
    <row r="27" spans="2:32">
      <c r="B27" s="687">
        <f t="shared" si="1"/>
        <v>2010</v>
      </c>
      <c r="C27" s="771">
        <f>IF(Select2=1,Food!$K29,"")</f>
        <v>0.93798286525726327</v>
      </c>
      <c r="D27" s="772">
        <f>IF(Select2=1,Paper!$K29,"")</f>
        <v>0.11920663351965556</v>
      </c>
      <c r="E27" s="764">
        <f>IF(Select2=1,Nappies!$K29,"")</f>
        <v>0.26728418476159216</v>
      </c>
      <c r="F27" s="772">
        <f>IF(Select2=1,Garden!$K29,"")</f>
        <v>0</v>
      </c>
      <c r="G27" s="764">
        <f>IF(Select2=1,Wood!$K29,"")</f>
        <v>0</v>
      </c>
      <c r="H27" s="772">
        <f>IF(Select2=1,Textiles!$K29,"")</f>
        <v>2.8223653981746241E-2</v>
      </c>
      <c r="I27" s="773">
        <f>Sludge!K29</f>
        <v>0</v>
      </c>
      <c r="J27" s="773" t="str">
        <f>IF(Select2=2,MSW!$K29,"")</f>
        <v/>
      </c>
      <c r="K27" s="773">
        <f>Industry!$K29</f>
        <v>0</v>
      </c>
      <c r="L27" s="774">
        <f t="shared" si="3"/>
        <v>1.3526973375202571</v>
      </c>
      <c r="M27" s="775">
        <f>Recovery_OX!C22</f>
        <v>0</v>
      </c>
      <c r="N27" s="769"/>
      <c r="O27" s="776">
        <f>(L27-M27)*(1-Recovery_OX!F22)</f>
        <v>1.3526973375202571</v>
      </c>
      <c r="P27" s="640"/>
      <c r="Q27" s="650"/>
      <c r="S27" s="687">
        <f t="shared" si="2"/>
        <v>2010</v>
      </c>
      <c r="T27" s="688">
        <f>IF(Select2=1,Food!$W29,"")</f>
        <v>0.62755321047542156</v>
      </c>
      <c r="U27" s="689">
        <f>IF(Select2=1,Paper!$W29,"")</f>
        <v>0.24629469735466028</v>
      </c>
      <c r="V27" s="681">
        <f>IF(Select2=1,Nappies!$W29,"")</f>
        <v>0</v>
      </c>
      <c r="W27" s="689">
        <f>IF(Select2=1,Garden!$W29,"")</f>
        <v>0</v>
      </c>
      <c r="X27" s="681">
        <f>IF(Select2=1,Wood!$W29,"")</f>
        <v>0.11861628545991532</v>
      </c>
      <c r="Y27" s="689">
        <f>IF(Select2=1,Textiles!$W29,"")</f>
        <v>3.0930031760817798E-2</v>
      </c>
      <c r="Z27" s="683">
        <f>Sludge!W29</f>
        <v>0</v>
      </c>
      <c r="AA27" s="683" t="str">
        <f>IF(Select2=2,MSW!$W29,"")</f>
        <v/>
      </c>
      <c r="AB27" s="690">
        <f>Industry!$W29</f>
        <v>0</v>
      </c>
      <c r="AC27" s="691">
        <f t="shared" si="0"/>
        <v>1.023394225050815</v>
      </c>
      <c r="AD27" s="692">
        <f>Recovery_OX!R22</f>
        <v>0</v>
      </c>
      <c r="AE27" s="648"/>
      <c r="AF27" s="694">
        <f>(AC27-AD27)*(1-Recovery_OX!U22)</f>
        <v>1.023394225050815</v>
      </c>
    </row>
    <row r="28" spans="2:32">
      <c r="B28" s="687">
        <f t="shared" si="1"/>
        <v>2011</v>
      </c>
      <c r="C28" s="771">
        <f>IF(Select2=1,Food!$K30,"")</f>
        <v>1.013260761518995</v>
      </c>
      <c r="D28" s="772">
        <f>IF(Select2=1,Paper!$K30,"")</f>
        <v>0.13133928036093878</v>
      </c>
      <c r="E28" s="764">
        <f>IF(Select2=1,Nappies!$K30,"")</f>
        <v>0.28916944385101517</v>
      </c>
      <c r="F28" s="772">
        <f>IF(Select2=1,Garden!$K30,"")</f>
        <v>0</v>
      </c>
      <c r="G28" s="764">
        <f>IF(Select2=1,Wood!$K30,"")</f>
        <v>0</v>
      </c>
      <c r="H28" s="772">
        <f>IF(Select2=1,Textiles!$K30,"")</f>
        <v>3.1096209109096946E-2</v>
      </c>
      <c r="I28" s="773">
        <f>Sludge!K30</f>
        <v>0</v>
      </c>
      <c r="J28" s="773" t="str">
        <f>IF(Select2=2,MSW!$K30,"")</f>
        <v/>
      </c>
      <c r="K28" s="773">
        <f>Industry!$K30</f>
        <v>0</v>
      </c>
      <c r="L28" s="774">
        <f t="shared" si="3"/>
        <v>1.464865694840046</v>
      </c>
      <c r="M28" s="775">
        <f>Recovery_OX!C23</f>
        <v>0</v>
      </c>
      <c r="N28" s="769"/>
      <c r="O28" s="776">
        <f>(L28-M28)*(1-Recovery_OX!F23)</f>
        <v>1.464865694840046</v>
      </c>
      <c r="P28" s="640"/>
      <c r="Q28" s="650"/>
      <c r="S28" s="687">
        <f t="shared" si="2"/>
        <v>2011</v>
      </c>
      <c r="T28" s="688">
        <f>IF(Select2=1,Food!$W30,"")</f>
        <v>0.67791754784946134</v>
      </c>
      <c r="U28" s="689">
        <f>IF(Select2=1,Paper!$W30,"")</f>
        <v>0.2713621495060719</v>
      </c>
      <c r="V28" s="681">
        <f>IF(Select2=1,Nappies!$W30,"")</f>
        <v>0</v>
      </c>
      <c r="W28" s="689">
        <f>IF(Select2=1,Garden!$W30,"")</f>
        <v>0</v>
      </c>
      <c r="X28" s="681">
        <f>IF(Select2=1,Wood!$W30,"")</f>
        <v>0.13204653187345056</v>
      </c>
      <c r="Y28" s="689">
        <f>IF(Select2=1,Textiles!$W30,"")</f>
        <v>3.4078037379832275E-2</v>
      </c>
      <c r="Z28" s="683">
        <f>Sludge!W30</f>
        <v>0</v>
      </c>
      <c r="AA28" s="683" t="str">
        <f>IF(Select2=2,MSW!$W30,"")</f>
        <v/>
      </c>
      <c r="AB28" s="690">
        <f>Industry!$W30</f>
        <v>0</v>
      </c>
      <c r="AC28" s="691">
        <f t="shared" si="0"/>
        <v>1.115404266608816</v>
      </c>
      <c r="AD28" s="692">
        <f>Recovery_OX!R23</f>
        <v>0</v>
      </c>
      <c r="AE28" s="648"/>
      <c r="AF28" s="694">
        <f>(AC28-AD28)*(1-Recovery_OX!U23)</f>
        <v>1.115404266608816</v>
      </c>
    </row>
    <row r="29" spans="2:32">
      <c r="B29" s="687">
        <f t="shared" si="1"/>
        <v>2012</v>
      </c>
      <c r="C29" s="771">
        <f>IF(Select2=1,Food!$K31,"")</f>
        <v>1.0791527944431356</v>
      </c>
      <c r="D29" s="772">
        <f>IF(Select2=1,Paper!$K31,"")</f>
        <v>0.14346204760746611</v>
      </c>
      <c r="E29" s="764">
        <f>IF(Select2=1,Nappies!$K31,"")</f>
        <v>0.31018860368307605</v>
      </c>
      <c r="F29" s="772">
        <f>IF(Select2=1,Garden!$K31,"")</f>
        <v>0</v>
      </c>
      <c r="G29" s="764">
        <f>IF(Select2=1,Wood!$K31,"")</f>
        <v>0</v>
      </c>
      <c r="H29" s="772">
        <f>IF(Select2=1,Textiles!$K31,"")</f>
        <v>3.3966425119440188E-2</v>
      </c>
      <c r="I29" s="773">
        <f>Sludge!K31</f>
        <v>0</v>
      </c>
      <c r="J29" s="773" t="str">
        <f>IF(Select2=2,MSW!$K31,"")</f>
        <v/>
      </c>
      <c r="K29" s="773">
        <f>Industry!$K31</f>
        <v>0</v>
      </c>
      <c r="L29" s="774">
        <f>SUM(C29:K29)</f>
        <v>1.5667698708531181</v>
      </c>
      <c r="M29" s="775">
        <f>Recovery_OX!C24</f>
        <v>0</v>
      </c>
      <c r="N29" s="769"/>
      <c r="O29" s="776">
        <f>(L29-M29)*(1-Recovery_OX!F24)</f>
        <v>1.5667698708531181</v>
      </c>
      <c r="P29" s="640"/>
      <c r="Q29" s="650"/>
      <c r="S29" s="687">
        <f t="shared" si="2"/>
        <v>2012</v>
      </c>
      <c r="T29" s="688">
        <f>IF(Select2=1,Food!$W31,"")</f>
        <v>0.72200231563992112</v>
      </c>
      <c r="U29" s="689">
        <f>IF(Select2=1,Paper!$W31,"")</f>
        <v>0.2964091892716243</v>
      </c>
      <c r="V29" s="681">
        <f>IF(Select2=1,Nappies!$W31,"")</f>
        <v>0</v>
      </c>
      <c r="W29" s="689">
        <f>IF(Select2=1,Garden!$W31,"")</f>
        <v>0</v>
      </c>
      <c r="X29" s="681">
        <f>IF(Select2=1,Wood!$W31,"")</f>
        <v>0.14571758538633767</v>
      </c>
      <c r="Y29" s="689">
        <f>IF(Select2=1,Textiles!$W31,"")</f>
        <v>3.7223479582948159E-2</v>
      </c>
      <c r="Z29" s="683">
        <f>Sludge!W31</f>
        <v>0</v>
      </c>
      <c r="AA29" s="683" t="str">
        <f>IF(Select2=2,MSW!$W31,"")</f>
        <v/>
      </c>
      <c r="AB29" s="690">
        <f>Industry!$W31</f>
        <v>0</v>
      </c>
      <c r="AC29" s="691">
        <f t="shared" si="0"/>
        <v>1.2013525698808314</v>
      </c>
      <c r="AD29" s="692">
        <f>Recovery_OX!R24</f>
        <v>0</v>
      </c>
      <c r="AE29" s="648"/>
      <c r="AF29" s="694">
        <f>(AC29-AD29)*(1-Recovery_OX!U24)</f>
        <v>1.2013525698808314</v>
      </c>
    </row>
    <row r="30" spans="2:32">
      <c r="B30" s="687">
        <f t="shared" si="1"/>
        <v>2013</v>
      </c>
      <c r="C30" s="771">
        <f>IF(Select2=1,Food!$K32,"")</f>
        <v>1.1276613778303481</v>
      </c>
      <c r="D30" s="772">
        <f>IF(Select2=1,Paper!$K32,"")</f>
        <v>0.15499313705449974</v>
      </c>
      <c r="E30" s="764">
        <f>IF(Select2=1,Nappies!$K32,"")</f>
        <v>0.32864036032951943</v>
      </c>
      <c r="F30" s="772">
        <f>IF(Select2=1,Garden!$K32,"")</f>
        <v>0</v>
      </c>
      <c r="G30" s="764">
        <f>IF(Select2=1,Wood!$K32,"")</f>
        <v>0</v>
      </c>
      <c r="H30" s="772">
        <f>IF(Select2=1,Textiles!$K32,"")</f>
        <v>3.6696554047474891E-2</v>
      </c>
      <c r="I30" s="773">
        <f>Sludge!K32</f>
        <v>0</v>
      </c>
      <c r="J30" s="773" t="str">
        <f>IF(Select2=2,MSW!$K32,"")</f>
        <v/>
      </c>
      <c r="K30" s="773">
        <f>Industry!$K32</f>
        <v>0</v>
      </c>
      <c r="L30" s="774">
        <f t="shared" si="3"/>
        <v>1.6479914292618421</v>
      </c>
      <c r="M30" s="775">
        <f>Recovery_OX!C25</f>
        <v>0</v>
      </c>
      <c r="N30" s="769"/>
      <c r="O30" s="776">
        <f>(L30-M30)*(1-Recovery_OX!F25)</f>
        <v>1.6479914292618421</v>
      </c>
      <c r="P30" s="640"/>
      <c r="Q30" s="650"/>
      <c r="S30" s="687">
        <f t="shared" si="2"/>
        <v>2013</v>
      </c>
      <c r="T30" s="688">
        <f>IF(Select2=1,Food!$W32,"")</f>
        <v>0.7544567648285111</v>
      </c>
      <c r="U30" s="689">
        <f>IF(Select2=1,Paper!$W32,"")</f>
        <v>0.3202337542448343</v>
      </c>
      <c r="V30" s="681">
        <f>IF(Select2=1,Nappies!$W32,"")</f>
        <v>0</v>
      </c>
      <c r="W30" s="689">
        <f>IF(Select2=1,Garden!$W32,"")</f>
        <v>0</v>
      </c>
      <c r="X30" s="681">
        <f>IF(Select2=1,Wood!$W32,"")</f>
        <v>0.1591160570813695</v>
      </c>
      <c r="Y30" s="689">
        <f>IF(Select2=1,Textiles!$W32,"")</f>
        <v>4.0215401695862907E-2</v>
      </c>
      <c r="Z30" s="683">
        <f>Sludge!W32</f>
        <v>0</v>
      </c>
      <c r="AA30" s="683" t="str">
        <f>IF(Select2=2,MSW!$W32,"")</f>
        <v/>
      </c>
      <c r="AB30" s="690">
        <f>Industry!$W32</f>
        <v>0</v>
      </c>
      <c r="AC30" s="691">
        <f t="shared" si="0"/>
        <v>1.2740219778505777</v>
      </c>
      <c r="AD30" s="692">
        <f>Recovery_OX!R25</f>
        <v>0</v>
      </c>
      <c r="AE30" s="648"/>
      <c r="AF30" s="694">
        <f>(AC30-AD30)*(1-Recovery_OX!U25)</f>
        <v>1.2740219778505777</v>
      </c>
    </row>
    <row r="31" spans="2:32">
      <c r="B31" s="687">
        <f t="shared" si="1"/>
        <v>2014</v>
      </c>
      <c r="C31" s="771">
        <f>IF(Select2=1,Food!$K33,"")</f>
        <v>1.168690829616776</v>
      </c>
      <c r="D31" s="772">
        <f>IF(Select2=1,Paper!$K33,"")</f>
        <v>0.1661917031436802</v>
      </c>
      <c r="E31" s="764">
        <f>IF(Select2=1,Nappies!$K33,"")</f>
        <v>0.34561715129492998</v>
      </c>
      <c r="F31" s="772">
        <f>IF(Select2=1,Garden!$K33,"")</f>
        <v>0</v>
      </c>
      <c r="G31" s="764">
        <f>IF(Select2=1,Wood!$K33,"")</f>
        <v>0</v>
      </c>
      <c r="H31" s="772">
        <f>IF(Select2=1,Textiles!$K33,"")</f>
        <v>3.9347953932369992E-2</v>
      </c>
      <c r="I31" s="773">
        <f>Sludge!K33</f>
        <v>0</v>
      </c>
      <c r="J31" s="773" t="str">
        <f>IF(Select2=2,MSW!$K33,"")</f>
        <v/>
      </c>
      <c r="K31" s="773">
        <f>Industry!$K33</f>
        <v>0</v>
      </c>
      <c r="L31" s="774">
        <f t="shared" si="3"/>
        <v>1.7198476379877561</v>
      </c>
      <c r="M31" s="775">
        <f>Recovery_OX!C26</f>
        <v>0</v>
      </c>
      <c r="N31" s="769"/>
      <c r="O31" s="776">
        <f>(L31-M31)*(1-Recovery_OX!F26)</f>
        <v>1.7198476379877561</v>
      </c>
      <c r="P31" s="640"/>
      <c r="Q31" s="650"/>
      <c r="S31" s="687">
        <f t="shared" si="2"/>
        <v>2014</v>
      </c>
      <c r="T31" s="688">
        <f>IF(Select2=1,Food!$W33,"")</f>
        <v>0.78190733471238349</v>
      </c>
      <c r="U31" s="689">
        <f>IF(Select2=1,Paper!$W33,"")</f>
        <v>0.34337128748694268</v>
      </c>
      <c r="V31" s="681">
        <f>IF(Select2=1,Nappies!$W33,"")</f>
        <v>0</v>
      </c>
      <c r="W31" s="689">
        <f>IF(Select2=1,Garden!$W33,"")</f>
        <v>0</v>
      </c>
      <c r="X31" s="681">
        <f>IF(Select2=1,Wood!$W33,"")</f>
        <v>0.17244136902245494</v>
      </c>
      <c r="Y31" s="689">
        <f>IF(Select2=1,Textiles!$W33,"")</f>
        <v>4.3121045405336983E-2</v>
      </c>
      <c r="Z31" s="683">
        <f>Sludge!W33</f>
        <v>0</v>
      </c>
      <c r="AA31" s="683" t="str">
        <f>IF(Select2=2,MSW!$W33,"")</f>
        <v/>
      </c>
      <c r="AB31" s="690">
        <f>Industry!$W33</f>
        <v>0</v>
      </c>
      <c r="AC31" s="691">
        <f t="shared" si="0"/>
        <v>1.340841036627118</v>
      </c>
      <c r="AD31" s="692">
        <f>Recovery_OX!R26</f>
        <v>0</v>
      </c>
      <c r="AE31" s="648"/>
      <c r="AF31" s="694">
        <f>(AC31-AD31)*(1-Recovery_OX!U26)</f>
        <v>1.340841036627118</v>
      </c>
    </row>
    <row r="32" spans="2:32">
      <c r="B32" s="687">
        <f t="shared" si="1"/>
        <v>2015</v>
      </c>
      <c r="C32" s="771">
        <f>IF(Select2=1,Food!$K34,"")</f>
        <v>1.2046455590527605</v>
      </c>
      <c r="D32" s="772">
        <f>IF(Select2=1,Paper!$K34,"")</f>
        <v>0.17707700693070216</v>
      </c>
      <c r="E32" s="764">
        <f>IF(Select2=1,Nappies!$K34,"")</f>
        <v>0.36133941322879382</v>
      </c>
      <c r="F32" s="772">
        <f>IF(Select2=1,Garden!$K34,"")</f>
        <v>0</v>
      </c>
      <c r="G32" s="764">
        <f>IF(Select2=1,Wood!$K34,"")</f>
        <v>0</v>
      </c>
      <c r="H32" s="772">
        <f>IF(Select2=1,Textiles!$K34,"")</f>
        <v>4.1925185068760085E-2</v>
      </c>
      <c r="I32" s="773">
        <f>Sludge!K34</f>
        <v>0</v>
      </c>
      <c r="J32" s="773" t="str">
        <f>IF(Select2=2,MSW!$K34,"")</f>
        <v/>
      </c>
      <c r="K32" s="773">
        <f>Industry!$K34</f>
        <v>0</v>
      </c>
      <c r="L32" s="774">
        <f t="shared" si="3"/>
        <v>1.7849871642810167</v>
      </c>
      <c r="M32" s="775">
        <f>Recovery_OX!C27</f>
        <v>0</v>
      </c>
      <c r="N32" s="769"/>
      <c r="O32" s="776">
        <f>(L32-M32)*(1-Recovery_OX!F27)</f>
        <v>1.7849871642810167</v>
      </c>
      <c r="P32" s="640"/>
      <c r="Q32" s="650"/>
      <c r="S32" s="687">
        <f t="shared" si="2"/>
        <v>2015</v>
      </c>
      <c r="T32" s="688">
        <f>IF(Select2=1,Food!$W34,"")</f>
        <v>0.80596268446884056</v>
      </c>
      <c r="U32" s="689">
        <f>IF(Select2=1,Paper!$W34,"")</f>
        <v>0.36586158456756646</v>
      </c>
      <c r="V32" s="681">
        <f>IF(Select2=1,Nappies!$W34,"")</f>
        <v>0</v>
      </c>
      <c r="W32" s="689">
        <f>IF(Select2=1,Garden!$W34,"")</f>
        <v>0</v>
      </c>
      <c r="X32" s="681">
        <f>IF(Select2=1,Wood!$W34,"")</f>
        <v>0.18569324553570304</v>
      </c>
      <c r="Y32" s="689">
        <f>IF(Select2=1,Textiles!$W34,"")</f>
        <v>4.5945408294531601E-2</v>
      </c>
      <c r="Z32" s="683">
        <f>Sludge!W34</f>
        <v>0</v>
      </c>
      <c r="AA32" s="683" t="str">
        <f>IF(Select2=2,MSW!$W34,"")</f>
        <v/>
      </c>
      <c r="AB32" s="690">
        <f>Industry!$W34</f>
        <v>0</v>
      </c>
      <c r="AC32" s="691">
        <f t="shared" si="0"/>
        <v>1.4034629228666415</v>
      </c>
      <c r="AD32" s="692">
        <f>Recovery_OX!R27</f>
        <v>0</v>
      </c>
      <c r="AE32" s="648"/>
      <c r="AF32" s="694">
        <f>(AC32-AD32)*(1-Recovery_OX!U27)</f>
        <v>1.4034629228666415</v>
      </c>
    </row>
    <row r="33" spans="2:32">
      <c r="B33" s="687">
        <f t="shared" si="1"/>
        <v>2016</v>
      </c>
      <c r="C33" s="771">
        <f>IF(Select2=1,Food!$K35,"")</f>
        <v>1.2369871848122846</v>
      </c>
      <c r="D33" s="772">
        <f>IF(Select2=1,Paper!$K35,"")</f>
        <v>0.18765912488896866</v>
      </c>
      <c r="E33" s="764">
        <f>IF(Select2=1,Nappies!$K35,"")</f>
        <v>0.37596826494778446</v>
      </c>
      <c r="F33" s="772">
        <f>IF(Select2=1,Garden!$K35,"")</f>
        <v>0</v>
      </c>
      <c r="G33" s="764">
        <f>IF(Select2=1,Wood!$K35,"")</f>
        <v>0</v>
      </c>
      <c r="H33" s="772">
        <f>IF(Select2=1,Textiles!$K35,"")</f>
        <v>4.4430633187122481E-2</v>
      </c>
      <c r="I33" s="773">
        <f>Sludge!K35</f>
        <v>0</v>
      </c>
      <c r="J33" s="773" t="str">
        <f>IF(Select2=2,MSW!$K35,"")</f>
        <v/>
      </c>
      <c r="K33" s="773">
        <f>Industry!$K35</f>
        <v>0</v>
      </c>
      <c r="L33" s="774">
        <f t="shared" si="3"/>
        <v>1.8450452078361603</v>
      </c>
      <c r="M33" s="775">
        <f>Recovery_OX!C28</f>
        <v>0</v>
      </c>
      <c r="N33" s="769"/>
      <c r="O33" s="776">
        <f>(L33-M33)*(1-Recovery_OX!F28)</f>
        <v>1.8450452078361603</v>
      </c>
      <c r="P33" s="640"/>
      <c r="Q33" s="650"/>
      <c r="S33" s="687">
        <f t="shared" si="2"/>
        <v>2016</v>
      </c>
      <c r="T33" s="688">
        <f>IF(Select2=1,Food!$W35,"")</f>
        <v>0.82760070348725545</v>
      </c>
      <c r="U33" s="689">
        <f>IF(Select2=1,Paper!$W35,"")</f>
        <v>0.38772546464662949</v>
      </c>
      <c r="V33" s="681">
        <f>IF(Select2=1,Nappies!$W35,"")</f>
        <v>0</v>
      </c>
      <c r="W33" s="689">
        <f>IF(Select2=1,Garden!$W35,"")</f>
        <v>0</v>
      </c>
      <c r="X33" s="681">
        <f>IF(Select2=1,Wood!$W35,"")</f>
        <v>0.19886458490838069</v>
      </c>
      <c r="Y33" s="689">
        <f>IF(Select2=1,Textiles!$W35,"")</f>
        <v>4.8691104862599983E-2</v>
      </c>
      <c r="Z33" s="683">
        <f>Sludge!W35</f>
        <v>0</v>
      </c>
      <c r="AA33" s="683" t="str">
        <f>IF(Select2=2,MSW!$W35,"")</f>
        <v/>
      </c>
      <c r="AB33" s="690">
        <f>Industry!$W35</f>
        <v>0</v>
      </c>
      <c r="AC33" s="691">
        <f t="shared" si="0"/>
        <v>1.4628818579048657</v>
      </c>
      <c r="AD33" s="692">
        <f>Recovery_OX!R28</f>
        <v>0</v>
      </c>
      <c r="AE33" s="648"/>
      <c r="AF33" s="694">
        <f>(AC33-AD33)*(1-Recovery_OX!U28)</f>
        <v>1.4628818579048657</v>
      </c>
    </row>
    <row r="34" spans="2:32">
      <c r="B34" s="687">
        <f t="shared" si="1"/>
        <v>2017</v>
      </c>
      <c r="C34" s="771">
        <f>IF(Select2=1,Food!$K36,"")</f>
        <v>1.266967656721679</v>
      </c>
      <c r="D34" s="772">
        <f>IF(Select2=1,Paper!$K36,"")</f>
        <v>0.1979617460775569</v>
      </c>
      <c r="E34" s="764">
        <f>IF(Select2=1,Nappies!$K36,"")</f>
        <v>0.3896847097986274</v>
      </c>
      <c r="F34" s="772">
        <f>IF(Select2=1,Garden!$K36,"")</f>
        <v>0</v>
      </c>
      <c r="G34" s="764">
        <f>IF(Select2=1,Wood!$K36,"")</f>
        <v>0</v>
      </c>
      <c r="H34" s="772">
        <f>IF(Select2=1,Textiles!$K36,"")</f>
        <v>4.6869906966997957E-2</v>
      </c>
      <c r="I34" s="773">
        <f>Sludge!K36</f>
        <v>0</v>
      </c>
      <c r="J34" s="773" t="str">
        <f>IF(Select2=2,MSW!$K36,"")</f>
        <v/>
      </c>
      <c r="K34" s="773">
        <f>Industry!$K36</f>
        <v>0</v>
      </c>
      <c r="L34" s="774">
        <f t="shared" si="3"/>
        <v>1.9014840195648612</v>
      </c>
      <c r="M34" s="775">
        <f>Recovery_OX!C29</f>
        <v>0</v>
      </c>
      <c r="N34" s="769"/>
      <c r="O34" s="776">
        <f>(L34-M34)*(1-Recovery_OX!F29)</f>
        <v>1.9014840195648612</v>
      </c>
      <c r="P34" s="640"/>
      <c r="Q34" s="650"/>
      <c r="S34" s="687">
        <f t="shared" si="2"/>
        <v>2017</v>
      </c>
      <c r="T34" s="688">
        <f>IF(Select2=1,Food!$W36,"")</f>
        <v>0.84765900315901821</v>
      </c>
      <c r="U34" s="689">
        <f>IF(Select2=1,Paper!$W36,"")</f>
        <v>0.40901187206106804</v>
      </c>
      <c r="V34" s="681">
        <f>IF(Select2=1,Nappies!$W36,"")</f>
        <v>0</v>
      </c>
      <c r="W34" s="689">
        <f>IF(Select2=1,Garden!$W36,"")</f>
        <v>0</v>
      </c>
      <c r="X34" s="681">
        <f>IF(Select2=1,Wood!$W36,"")</f>
        <v>0.21196092508635384</v>
      </c>
      <c r="Y34" s="689">
        <f>IF(Select2=1,Textiles!$W36,"")</f>
        <v>5.136428160766901E-2</v>
      </c>
      <c r="Z34" s="683">
        <f>Sludge!W36</f>
        <v>0</v>
      </c>
      <c r="AA34" s="683" t="str">
        <f>IF(Select2=2,MSW!$W36,"")</f>
        <v/>
      </c>
      <c r="AB34" s="690">
        <f>Industry!$W36</f>
        <v>0</v>
      </c>
      <c r="AC34" s="691">
        <f t="shared" si="0"/>
        <v>1.5199960819141092</v>
      </c>
      <c r="AD34" s="692">
        <f>Recovery_OX!R29</f>
        <v>0</v>
      </c>
      <c r="AE34" s="648"/>
      <c r="AF34" s="694">
        <f>(AC34-AD34)*(1-Recovery_OX!U29)</f>
        <v>1.5199960819141092</v>
      </c>
    </row>
    <row r="35" spans="2:32">
      <c r="B35" s="687">
        <f t="shared" si="1"/>
        <v>2018</v>
      </c>
      <c r="C35" s="771">
        <f>IF(Select2=1,Food!$K37,"")</f>
        <v>1.2867591150452047</v>
      </c>
      <c r="D35" s="772">
        <f>IF(Select2=1,Paper!$K37,"")</f>
        <v>0.20755182725746429</v>
      </c>
      <c r="E35" s="764">
        <f>IF(Select2=1,Nappies!$K37,"")</f>
        <v>0.40120627813743842</v>
      </c>
      <c r="F35" s="772">
        <f>IF(Select2=1,Garden!$K37,"")</f>
        <v>0</v>
      </c>
      <c r="G35" s="764">
        <f>IF(Select2=1,Wood!$K37,"")</f>
        <v>0</v>
      </c>
      <c r="H35" s="772">
        <f>IF(Select2=1,Textiles!$K37,"")</f>
        <v>4.9140478032440683E-2</v>
      </c>
      <c r="I35" s="773">
        <f>Sludge!K37</f>
        <v>0</v>
      </c>
      <c r="J35" s="773" t="str">
        <f>IF(Select2=2,MSW!$K37,"")</f>
        <v/>
      </c>
      <c r="K35" s="773">
        <f>Industry!$K37</f>
        <v>0</v>
      </c>
      <c r="L35" s="774">
        <f t="shared" si="3"/>
        <v>1.9446576984725481</v>
      </c>
      <c r="M35" s="775">
        <f>Recovery_OX!C30</f>
        <v>0</v>
      </c>
      <c r="N35" s="769"/>
      <c r="O35" s="776">
        <f>(L35-M35)*(1-Recovery_OX!F30)</f>
        <v>1.9446576984725481</v>
      </c>
      <c r="P35" s="640"/>
      <c r="Q35" s="650"/>
      <c r="S35" s="687">
        <f t="shared" si="2"/>
        <v>2018</v>
      </c>
      <c r="T35" s="688">
        <f>IF(Select2=1,Food!$W37,"")</f>
        <v>0.86090038919170708</v>
      </c>
      <c r="U35" s="689">
        <f>IF(Select2=1,Paper!$W37,"")</f>
        <v>0.42882608937492628</v>
      </c>
      <c r="V35" s="681">
        <f>IF(Select2=1,Nappies!$W37,"")</f>
        <v>0</v>
      </c>
      <c r="W35" s="689">
        <f>IF(Select2=1,Garden!$W37,"")</f>
        <v>0</v>
      </c>
      <c r="X35" s="681">
        <f>IF(Select2=1,Wood!$W37,"")</f>
        <v>0.22459293051729606</v>
      </c>
      <c r="Y35" s="689">
        <f>IF(Select2=1,Textiles!$W37,"")</f>
        <v>5.3852578665688419E-2</v>
      </c>
      <c r="Z35" s="683">
        <f>Sludge!W37</f>
        <v>0</v>
      </c>
      <c r="AA35" s="683" t="str">
        <f>IF(Select2=2,MSW!$W37,"")</f>
        <v/>
      </c>
      <c r="AB35" s="690">
        <f>Industry!$W37</f>
        <v>0</v>
      </c>
      <c r="AC35" s="691">
        <f t="shared" si="0"/>
        <v>1.5681719877496179</v>
      </c>
      <c r="AD35" s="692">
        <f>Recovery_OX!R30</f>
        <v>0</v>
      </c>
      <c r="AE35" s="648"/>
      <c r="AF35" s="694">
        <f>(AC35-AD35)*(1-Recovery_OX!U30)</f>
        <v>1.5681719877496179</v>
      </c>
    </row>
    <row r="36" spans="2:32">
      <c r="B36" s="687">
        <f t="shared" si="1"/>
        <v>2019</v>
      </c>
      <c r="C36" s="771">
        <f>IF(Select2=1,Food!$K38,"")</f>
        <v>1.3002643898414274</v>
      </c>
      <c r="D36" s="772">
        <f>IF(Select2=1,Paper!$K38,"")</f>
        <v>0.21650609254050379</v>
      </c>
      <c r="E36" s="764">
        <f>IF(Select2=1,Nappies!$K38,"")</f>
        <v>0.41096614016834182</v>
      </c>
      <c r="F36" s="772">
        <f>IF(Select2=1,Garden!$K38,"")</f>
        <v>0</v>
      </c>
      <c r="G36" s="764">
        <f>IF(Select2=1,Wood!$K38,"")</f>
        <v>0</v>
      </c>
      <c r="H36" s="772">
        <f>IF(Select2=1,Textiles!$K38,"")</f>
        <v>5.126051177173422E-2</v>
      </c>
      <c r="I36" s="773">
        <f>Sludge!K38</f>
        <v>0</v>
      </c>
      <c r="J36" s="773" t="str">
        <f>IF(Select2=2,MSW!$K38,"")</f>
        <v/>
      </c>
      <c r="K36" s="773">
        <f>Industry!$K38</f>
        <v>0</v>
      </c>
      <c r="L36" s="774">
        <f t="shared" si="3"/>
        <v>1.9789971343220072</v>
      </c>
      <c r="M36" s="775">
        <f>Recovery_OX!C31</f>
        <v>0</v>
      </c>
      <c r="N36" s="769"/>
      <c r="O36" s="776">
        <f>(L36-M36)*(1-Recovery_OX!F31)</f>
        <v>1.9789971343220072</v>
      </c>
      <c r="P36" s="640"/>
      <c r="Q36" s="650"/>
      <c r="S36" s="687">
        <f t="shared" si="2"/>
        <v>2019</v>
      </c>
      <c r="T36" s="688">
        <f>IF(Select2=1,Food!$W38,"")</f>
        <v>0.86993603245412188</v>
      </c>
      <c r="U36" s="689">
        <f>IF(Select2=1,Paper!$W38,"")</f>
        <v>0.44732663748037982</v>
      </c>
      <c r="V36" s="681">
        <f>IF(Select2=1,Nappies!$W38,"")</f>
        <v>0</v>
      </c>
      <c r="W36" s="689">
        <f>IF(Select2=1,Garden!$W38,"")</f>
        <v>0</v>
      </c>
      <c r="X36" s="681">
        <f>IF(Select2=1,Wood!$W38,"")</f>
        <v>0.23680133169875761</v>
      </c>
      <c r="Y36" s="689">
        <f>IF(Select2=1,Textiles!$W38,"")</f>
        <v>5.6175903311489563E-2</v>
      </c>
      <c r="Z36" s="683">
        <f>Sludge!W38</f>
        <v>0</v>
      </c>
      <c r="AA36" s="683" t="str">
        <f>IF(Select2=2,MSW!$W38,"")</f>
        <v/>
      </c>
      <c r="AB36" s="690">
        <f>Industry!$W38</f>
        <v>0</v>
      </c>
      <c r="AC36" s="691">
        <f t="shared" si="0"/>
        <v>1.6102399049447487</v>
      </c>
      <c r="AD36" s="692">
        <f>Recovery_OX!R31</f>
        <v>0</v>
      </c>
      <c r="AE36" s="648"/>
      <c r="AF36" s="694">
        <f>(AC36-AD36)*(1-Recovery_OX!U31)</f>
        <v>1.6102399049447487</v>
      </c>
    </row>
    <row r="37" spans="2:32">
      <c r="B37" s="687">
        <f t="shared" si="1"/>
        <v>2020</v>
      </c>
      <c r="C37" s="771">
        <f>IF(Select2=1,Food!$K39,"")</f>
        <v>1.3092967402499855</v>
      </c>
      <c r="D37" s="772">
        <f>IF(Select2=1,Paper!$K39,"")</f>
        <v>0.22485391732674445</v>
      </c>
      <c r="E37" s="764">
        <f>IF(Select2=1,Nappies!$K39,"")</f>
        <v>0.41919679679666999</v>
      </c>
      <c r="F37" s="772">
        <f>IF(Select2=1,Garden!$K39,"")</f>
        <v>0</v>
      </c>
      <c r="G37" s="764">
        <f>IF(Select2=1,Wood!$K39,"")</f>
        <v>0</v>
      </c>
      <c r="H37" s="772">
        <f>IF(Select2=1,Textiles!$K39,"")</f>
        <v>5.3236963176414256E-2</v>
      </c>
      <c r="I37" s="773">
        <f>Sludge!K39</f>
        <v>0</v>
      </c>
      <c r="J37" s="773" t="str">
        <f>IF(Select2=2,MSW!$K39,"")</f>
        <v/>
      </c>
      <c r="K37" s="773">
        <f>Industry!$K39</f>
        <v>0</v>
      </c>
      <c r="L37" s="774">
        <f t="shared" si="3"/>
        <v>2.0065844175498144</v>
      </c>
      <c r="M37" s="775">
        <f>Recovery_OX!C32</f>
        <v>0</v>
      </c>
      <c r="N37" s="769"/>
      <c r="O37" s="776">
        <f>(L37-M37)*(1-Recovery_OX!F32)</f>
        <v>2.0065844175498144</v>
      </c>
      <c r="P37" s="640"/>
      <c r="Q37" s="650"/>
      <c r="S37" s="687">
        <f t="shared" si="2"/>
        <v>2020</v>
      </c>
      <c r="T37" s="688">
        <f>IF(Select2=1,Food!$W39,"")</f>
        <v>0.87597908580507511</v>
      </c>
      <c r="U37" s="689">
        <f>IF(Select2=1,Paper!$W39,"")</f>
        <v>0.46457420935277793</v>
      </c>
      <c r="V37" s="681">
        <f>IF(Select2=1,Nappies!$W39,"")</f>
        <v>0</v>
      </c>
      <c r="W37" s="689">
        <f>IF(Select2=1,Garden!$W39,"")</f>
        <v>0</v>
      </c>
      <c r="X37" s="681">
        <f>IF(Select2=1,Wood!$W39,"")</f>
        <v>0.24858889619547966</v>
      </c>
      <c r="Y37" s="689">
        <f>IF(Select2=1,Textiles!$W39,"")</f>
        <v>5.8341877453604682E-2</v>
      </c>
      <c r="Z37" s="683">
        <f>Sludge!W39</f>
        <v>0</v>
      </c>
      <c r="AA37" s="683" t="str">
        <f>IF(Select2=2,MSW!$W39,"")</f>
        <v/>
      </c>
      <c r="AB37" s="690">
        <f>Industry!$W39</f>
        <v>0</v>
      </c>
      <c r="AC37" s="691">
        <f t="shared" si="0"/>
        <v>1.6474840688069374</v>
      </c>
      <c r="AD37" s="692">
        <f>Recovery_OX!R32</f>
        <v>0</v>
      </c>
      <c r="AE37" s="648"/>
      <c r="AF37" s="694">
        <f>(AC37-AD37)*(1-Recovery_OX!U32)</f>
        <v>1.6474840688069374</v>
      </c>
    </row>
    <row r="38" spans="2:32">
      <c r="B38" s="687">
        <f t="shared" si="1"/>
        <v>2021</v>
      </c>
      <c r="C38" s="771">
        <f>IF(Select2=1,Food!$K40,"")</f>
        <v>1.3150838315031377</v>
      </c>
      <c r="D38" s="772">
        <f>IF(Select2=1,Paper!$K40,"")</f>
        <v>0.23262333177951225</v>
      </c>
      <c r="E38" s="764">
        <f>IF(Select2=1,Nappies!$K40,"")</f>
        <v>0.42609642126107611</v>
      </c>
      <c r="F38" s="772">
        <f>IF(Select2=1,Garden!$K40,"")</f>
        <v>0</v>
      </c>
      <c r="G38" s="764">
        <f>IF(Select2=1,Wood!$K40,"")</f>
        <v>0</v>
      </c>
      <c r="H38" s="772">
        <f>IF(Select2=1,Textiles!$K40,"")</f>
        <v>5.5076468736476397E-2</v>
      </c>
      <c r="I38" s="773">
        <f>Sludge!K40</f>
        <v>0</v>
      </c>
      <c r="J38" s="773" t="str">
        <f>IF(Select2=2,MSW!$K40,"")</f>
        <v/>
      </c>
      <c r="K38" s="773">
        <f>Industry!$K40</f>
        <v>0</v>
      </c>
      <c r="L38" s="774">
        <f t="shared" si="3"/>
        <v>2.0288800532802025</v>
      </c>
      <c r="M38" s="775">
        <f>Recovery_OX!C33</f>
        <v>0</v>
      </c>
      <c r="N38" s="769"/>
      <c r="O38" s="776">
        <f>(L38-M38)*(1-Recovery_OX!F33)</f>
        <v>2.0288800532802025</v>
      </c>
      <c r="P38" s="640"/>
      <c r="Q38" s="650"/>
      <c r="S38" s="687">
        <f t="shared" si="2"/>
        <v>2021</v>
      </c>
      <c r="T38" s="688">
        <f>IF(Select2=1,Food!$W40,"")</f>
        <v>0.87985091313769248</v>
      </c>
      <c r="U38" s="689">
        <f>IF(Select2=1,Paper!$W40,"")</f>
        <v>0.48062671855271138</v>
      </c>
      <c r="V38" s="681">
        <f>IF(Select2=1,Nappies!$W40,"")</f>
        <v>0</v>
      </c>
      <c r="W38" s="689">
        <f>IF(Select2=1,Garden!$W40,"")</f>
        <v>0</v>
      </c>
      <c r="X38" s="681">
        <f>IF(Select2=1,Wood!$W40,"")</f>
        <v>0.25995885200796498</v>
      </c>
      <c r="Y38" s="689">
        <f>IF(Select2=1,Textiles!$W40,"")</f>
        <v>6.0357773957782364E-2</v>
      </c>
      <c r="Z38" s="683">
        <f>Sludge!W40</f>
        <v>0</v>
      </c>
      <c r="AA38" s="683" t="str">
        <f>IF(Select2=2,MSW!$W40,"")</f>
        <v/>
      </c>
      <c r="AB38" s="690">
        <f>Industry!$W40</f>
        <v>0</v>
      </c>
      <c r="AC38" s="691">
        <f t="shared" si="0"/>
        <v>1.6807942576561512</v>
      </c>
      <c r="AD38" s="692">
        <f>Recovery_OX!R33</f>
        <v>0</v>
      </c>
      <c r="AE38" s="648"/>
      <c r="AF38" s="694">
        <f>(AC38-AD38)*(1-Recovery_OX!U33)</f>
        <v>1.6807942576561512</v>
      </c>
    </row>
    <row r="39" spans="2:32">
      <c r="B39" s="687">
        <f t="shared" si="1"/>
        <v>2022</v>
      </c>
      <c r="C39" s="771">
        <f>IF(Select2=1,Food!$K41,"")</f>
        <v>1.3184603595211541</v>
      </c>
      <c r="D39" s="772">
        <f>IF(Select2=1,Paper!$K41,"")</f>
        <v>0.23984108898241691</v>
      </c>
      <c r="E39" s="764">
        <f>IF(Select2=1,Nappies!$K41,"")</f>
        <v>0.43183415389353291</v>
      </c>
      <c r="F39" s="772">
        <f>IF(Select2=1,Garden!$K41,"")</f>
        <v>0</v>
      </c>
      <c r="G39" s="764">
        <f>IF(Select2=1,Wood!$K41,"")</f>
        <v>0</v>
      </c>
      <c r="H39" s="772">
        <f>IF(Select2=1,Textiles!$K41,"")</f>
        <v>5.6785362577400508E-2</v>
      </c>
      <c r="I39" s="773">
        <f>Sludge!K41</f>
        <v>0</v>
      </c>
      <c r="J39" s="773" t="str">
        <f>IF(Select2=2,MSW!$K41,"")</f>
        <v/>
      </c>
      <c r="K39" s="773">
        <f>Industry!$K41</f>
        <v>0</v>
      </c>
      <c r="L39" s="774">
        <f t="shared" si="3"/>
        <v>2.0469209649745044</v>
      </c>
      <c r="M39" s="775">
        <f>Recovery_OX!C34</f>
        <v>0</v>
      </c>
      <c r="N39" s="769"/>
      <c r="O39" s="776">
        <f>(L39-M39)*(1-Recovery_OX!F34)</f>
        <v>2.0469209649745044</v>
      </c>
      <c r="P39" s="640"/>
      <c r="Q39" s="650"/>
      <c r="S39" s="687">
        <f t="shared" si="2"/>
        <v>2022</v>
      </c>
      <c r="T39" s="688">
        <f>IF(Select2=1,Food!$W41,"")</f>
        <v>0.88210996399720409</v>
      </c>
      <c r="U39" s="689">
        <f>IF(Select2=1,Paper!$W41,"")</f>
        <v>0.49553944004631606</v>
      </c>
      <c r="V39" s="681">
        <f>IF(Select2=1,Nappies!$W41,"")</f>
        <v>0</v>
      </c>
      <c r="W39" s="689">
        <f>IF(Select2=1,Garden!$W41,"")</f>
        <v>0</v>
      </c>
      <c r="X39" s="681">
        <f>IF(Select2=1,Wood!$W41,"")</f>
        <v>0.27091485197342846</v>
      </c>
      <c r="Y39" s="689">
        <f>IF(Select2=1,Textiles!$W41,"")</f>
        <v>6.223053433139783E-2</v>
      </c>
      <c r="Z39" s="683">
        <f>Sludge!W41</f>
        <v>0</v>
      </c>
      <c r="AA39" s="683" t="str">
        <f>IF(Select2=2,MSW!$W41,"")</f>
        <v/>
      </c>
      <c r="AB39" s="690">
        <f>Industry!$W41</f>
        <v>0</v>
      </c>
      <c r="AC39" s="691">
        <f t="shared" si="0"/>
        <v>1.7107947903483463</v>
      </c>
      <c r="AD39" s="692">
        <f>Recovery_OX!R34</f>
        <v>0</v>
      </c>
      <c r="AE39" s="648"/>
      <c r="AF39" s="694">
        <f>(AC39-AD39)*(1-Recovery_OX!U34)</f>
        <v>1.7107947903483463</v>
      </c>
    </row>
    <row r="40" spans="2:32">
      <c r="B40" s="687">
        <f t="shared" si="1"/>
        <v>2023</v>
      </c>
      <c r="C40" s="771">
        <f>IF(Select2=1,Food!$K42,"")</f>
        <v>1.3199971847859824</v>
      </c>
      <c r="D40" s="772">
        <f>IF(Select2=1,Paper!$K42,"")</f>
        <v>0.24653272921038283</v>
      </c>
      <c r="E40" s="764">
        <f>IF(Select2=1,Nappies!$K42,"")</f>
        <v>0.43655457139825266</v>
      </c>
      <c r="F40" s="772">
        <f>IF(Select2=1,Garden!$K42,"")</f>
        <v>0</v>
      </c>
      <c r="G40" s="764">
        <f>IF(Select2=1,Wood!$K42,"")</f>
        <v>0</v>
      </c>
      <c r="H40" s="772">
        <f>IF(Select2=1,Textiles!$K42,"")</f>
        <v>5.8369691677117114E-2</v>
      </c>
      <c r="I40" s="773">
        <f>Sludge!K42</f>
        <v>0</v>
      </c>
      <c r="J40" s="773" t="str">
        <f>IF(Select2=2,MSW!$K42,"")</f>
        <v/>
      </c>
      <c r="K40" s="773">
        <f>Industry!$K42</f>
        <v>0</v>
      </c>
      <c r="L40" s="774">
        <f t="shared" si="3"/>
        <v>2.0614541770717354</v>
      </c>
      <c r="M40" s="775">
        <f>Recovery_OX!C35</f>
        <v>0</v>
      </c>
      <c r="N40" s="769"/>
      <c r="O40" s="776">
        <f>(L40-M40)*(1-Recovery_OX!F35)</f>
        <v>2.0614541770717354</v>
      </c>
      <c r="P40" s="640"/>
      <c r="Q40" s="650"/>
      <c r="S40" s="687">
        <f t="shared" si="2"/>
        <v>2023</v>
      </c>
      <c r="T40" s="688">
        <f>IF(Select2=1,Food!$W42,"")</f>
        <v>0.88313817001738359</v>
      </c>
      <c r="U40" s="689">
        <f>IF(Select2=1,Paper!$W42,"")</f>
        <v>0.5093651429966588</v>
      </c>
      <c r="V40" s="681">
        <f>IF(Select2=1,Nappies!$W42,"")</f>
        <v>0</v>
      </c>
      <c r="W40" s="689">
        <f>IF(Select2=1,Garden!$W42,"")</f>
        <v>0</v>
      </c>
      <c r="X40" s="681">
        <f>IF(Select2=1,Wood!$W42,"")</f>
        <v>0.28146094001713168</v>
      </c>
      <c r="Y40" s="689">
        <f>IF(Select2=1,Textiles!$W42,"")</f>
        <v>6.3966785399580395E-2</v>
      </c>
      <c r="Z40" s="683">
        <f>Sludge!W42</f>
        <v>0</v>
      </c>
      <c r="AA40" s="683" t="str">
        <f>IF(Select2=2,MSW!$W42,"")</f>
        <v/>
      </c>
      <c r="AB40" s="690">
        <f>Industry!$W42</f>
        <v>0</v>
      </c>
      <c r="AC40" s="691">
        <f t="shared" si="0"/>
        <v>1.7379310384307545</v>
      </c>
      <c r="AD40" s="692">
        <f>Recovery_OX!R35</f>
        <v>0</v>
      </c>
      <c r="AE40" s="648"/>
      <c r="AF40" s="694">
        <f>(AC40-AD40)*(1-Recovery_OX!U35)</f>
        <v>1.7379310384307545</v>
      </c>
    </row>
    <row r="41" spans="2:32">
      <c r="B41" s="687">
        <f t="shared" si="1"/>
        <v>2024</v>
      </c>
      <c r="C41" s="771">
        <f>IF(Select2=1,Food!$K43,"")</f>
        <v>1.3200879067029092</v>
      </c>
      <c r="D41" s="772">
        <f>IF(Select2=1,Paper!$K43,"")</f>
        <v>0.25272264055594945</v>
      </c>
      <c r="E41" s="764">
        <f>IF(Select2=1,Nappies!$K43,"")</f>
        <v>0.4403814596336218</v>
      </c>
      <c r="F41" s="772">
        <f>IF(Select2=1,Garden!$K43,"")</f>
        <v>0</v>
      </c>
      <c r="G41" s="764">
        <f>IF(Select2=1,Wood!$K43,"")</f>
        <v>0</v>
      </c>
      <c r="H41" s="772">
        <f>IF(Select2=1,Textiles!$K43,"")</f>
        <v>5.9835230220038484E-2</v>
      </c>
      <c r="I41" s="773">
        <f>Sludge!K43</f>
        <v>0</v>
      </c>
      <c r="J41" s="773" t="str">
        <f>IF(Select2=2,MSW!$K43,"")</f>
        <v/>
      </c>
      <c r="K41" s="773">
        <f>Industry!$K43</f>
        <v>0</v>
      </c>
      <c r="L41" s="774">
        <f t="shared" si="3"/>
        <v>2.0730272371125191</v>
      </c>
      <c r="M41" s="775">
        <f>Recovery_OX!C36</f>
        <v>0</v>
      </c>
      <c r="N41" s="769"/>
      <c r="O41" s="776">
        <f>(L41-M41)*(1-Recovery_OX!F36)</f>
        <v>2.0730272371125191</v>
      </c>
      <c r="P41" s="640"/>
      <c r="Q41" s="650"/>
      <c r="S41" s="687">
        <f t="shared" si="2"/>
        <v>2024</v>
      </c>
      <c r="T41" s="688">
        <f>IF(Select2=1,Food!$W43,"")</f>
        <v>0.88319886710720974</v>
      </c>
      <c r="U41" s="689">
        <f>IF(Select2=1,Paper!$W43,"")</f>
        <v>0.52215421602468903</v>
      </c>
      <c r="V41" s="681">
        <f>IF(Select2=1,Nappies!$W43,"")</f>
        <v>0</v>
      </c>
      <c r="W41" s="689">
        <f>IF(Select2=1,Garden!$W43,"")</f>
        <v>0</v>
      </c>
      <c r="X41" s="681">
        <f>IF(Select2=1,Wood!$W43,"")</f>
        <v>0.29160151917185562</v>
      </c>
      <c r="Y41" s="689">
        <f>IF(Select2=1,Textiles!$W43,"")</f>
        <v>6.5572855035658628E-2</v>
      </c>
      <c r="Z41" s="683">
        <f>Sludge!W43</f>
        <v>0</v>
      </c>
      <c r="AA41" s="683" t="str">
        <f>IF(Select2=2,MSW!$W43,"")</f>
        <v/>
      </c>
      <c r="AB41" s="690">
        <f>Industry!$W43</f>
        <v>0</v>
      </c>
      <c r="AC41" s="691">
        <f t="shared" si="0"/>
        <v>1.762527457339413</v>
      </c>
      <c r="AD41" s="692">
        <f>Recovery_OX!R36</f>
        <v>0</v>
      </c>
      <c r="AE41" s="648"/>
      <c r="AF41" s="694">
        <f>(AC41-AD41)*(1-Recovery_OX!U36)</f>
        <v>1.762527457339413</v>
      </c>
    </row>
    <row r="42" spans="2:32">
      <c r="B42" s="687">
        <f t="shared" si="1"/>
        <v>2025</v>
      </c>
      <c r="C42" s="771">
        <f>IF(Select2=1,Food!$K44,"")</f>
        <v>1.3190069090713501</v>
      </c>
      <c r="D42" s="772">
        <f>IF(Select2=1,Paper!$K44,"")</f>
        <v>0.25843411613641004</v>
      </c>
      <c r="E42" s="764">
        <f>IF(Select2=1,Nappies!$K44,"")</f>
        <v>0.44342099871842372</v>
      </c>
      <c r="F42" s="772">
        <f>IF(Select2=1,Garden!$K44,"")</f>
        <v>0</v>
      </c>
      <c r="G42" s="764">
        <f>IF(Select2=1,Wood!$K44,"")</f>
        <v>0</v>
      </c>
      <c r="H42" s="772">
        <f>IF(Select2=1,Textiles!$K44,"")</f>
        <v>6.1187493141560662E-2</v>
      </c>
      <c r="I42" s="773">
        <f>Sludge!K44</f>
        <v>0</v>
      </c>
      <c r="J42" s="773" t="str">
        <f>IF(Select2=2,MSW!$K44,"")</f>
        <v/>
      </c>
      <c r="K42" s="773">
        <f>Industry!$K44</f>
        <v>0</v>
      </c>
      <c r="L42" s="774">
        <f t="shared" si="3"/>
        <v>2.0820495170677447</v>
      </c>
      <c r="M42" s="775">
        <f>Recovery_OX!C37</f>
        <v>0</v>
      </c>
      <c r="N42" s="769"/>
      <c r="O42" s="776">
        <f>(L42-M42)*(1-Recovery_OX!F37)</f>
        <v>2.0820495170677447</v>
      </c>
      <c r="P42" s="640"/>
      <c r="Q42" s="650"/>
      <c r="S42" s="687">
        <f t="shared" si="2"/>
        <v>2025</v>
      </c>
      <c r="T42" s="688">
        <f>IF(Select2=1,Food!$W44,"")</f>
        <v>0.88247563051160827</v>
      </c>
      <c r="U42" s="689">
        <f>IF(Select2=1,Paper!$W44,"")</f>
        <v>0.53395478540580588</v>
      </c>
      <c r="V42" s="681">
        <f>IF(Select2=1,Nappies!$W44,"")</f>
        <v>0</v>
      </c>
      <c r="W42" s="689">
        <f>IF(Select2=1,Garden!$W44,"")</f>
        <v>0</v>
      </c>
      <c r="X42" s="681">
        <f>IF(Select2=1,Wood!$W44,"")</f>
        <v>0.30134132128662749</v>
      </c>
      <c r="Y42" s="689">
        <f>IF(Select2=1,Textiles!$W44,"")</f>
        <v>6.7054787004450042E-2</v>
      </c>
      <c r="Z42" s="683">
        <f>Sludge!W44</f>
        <v>0</v>
      </c>
      <c r="AA42" s="683" t="str">
        <f>IF(Select2=2,MSW!$W44,"")</f>
        <v/>
      </c>
      <c r="AB42" s="690">
        <f>Industry!$W44</f>
        <v>0</v>
      </c>
      <c r="AC42" s="691">
        <f t="shared" si="0"/>
        <v>1.7848265242084917</v>
      </c>
      <c r="AD42" s="692">
        <f>Recovery_OX!R37</f>
        <v>0</v>
      </c>
      <c r="AE42" s="648"/>
      <c r="AF42" s="694">
        <f>(AC42-AD42)*(1-Recovery_OX!U37)</f>
        <v>1.7848265242084917</v>
      </c>
    </row>
    <row r="43" spans="2:32">
      <c r="B43" s="687">
        <f t="shared" si="1"/>
        <v>2026</v>
      </c>
      <c r="C43" s="771">
        <f>IF(Select2=1,Food!$K45,"")</f>
        <v>1.3169482816826996</v>
      </c>
      <c r="D43" s="772">
        <f>IF(Select2=1,Paper!$K45,"")</f>
        <v>0.26368940809270047</v>
      </c>
      <c r="E43" s="764">
        <f>IF(Select2=1,Nappies!$K45,"")</f>
        <v>0.44576445227290595</v>
      </c>
      <c r="F43" s="772">
        <f>IF(Select2=1,Garden!$K45,"")</f>
        <v>0</v>
      </c>
      <c r="G43" s="764">
        <f>IF(Select2=1,Wood!$K45,"")</f>
        <v>0</v>
      </c>
      <c r="H43" s="772">
        <f>IF(Select2=1,Textiles!$K45,"")</f>
        <v>6.2431748912972401E-2</v>
      </c>
      <c r="I43" s="773">
        <f>Sludge!K45</f>
        <v>0</v>
      </c>
      <c r="J43" s="773" t="str">
        <f>IF(Select2=2,MSW!$K45,"")</f>
        <v/>
      </c>
      <c r="K43" s="773">
        <f>Industry!$K45</f>
        <v>0</v>
      </c>
      <c r="L43" s="774">
        <f t="shared" si="3"/>
        <v>2.0888338909612783</v>
      </c>
      <c r="M43" s="775">
        <f>Recovery_OX!C38</f>
        <v>0</v>
      </c>
      <c r="N43" s="769"/>
      <c r="O43" s="776">
        <f>(L43-M43)*(1-Recovery_OX!F38)</f>
        <v>2.0888338909612783</v>
      </c>
      <c r="P43" s="640"/>
      <c r="Q43" s="650"/>
      <c r="S43" s="687">
        <f t="shared" si="2"/>
        <v>2026</v>
      </c>
      <c r="T43" s="688">
        <f>IF(Select2=1,Food!$W45,"")</f>
        <v>0.88109831513115511</v>
      </c>
      <c r="U43" s="689">
        <f>IF(Select2=1,Paper!$W45,"")</f>
        <v>0.54481282663781094</v>
      </c>
      <c r="V43" s="681">
        <f>IF(Select2=1,Nappies!$W45,"")</f>
        <v>0</v>
      </c>
      <c r="W43" s="689">
        <f>IF(Select2=1,Garden!$W45,"")</f>
        <v>0</v>
      </c>
      <c r="X43" s="681">
        <f>IF(Select2=1,Wood!$W45,"")</f>
        <v>0.31068537834904475</v>
      </c>
      <c r="Y43" s="689">
        <f>IF(Select2=1,Textiles!$W45,"")</f>
        <v>6.8418354973120446E-2</v>
      </c>
      <c r="Z43" s="683">
        <f>Sludge!W45</f>
        <v>0</v>
      </c>
      <c r="AA43" s="683" t="str">
        <f>IF(Select2=2,MSW!$W45,"")</f>
        <v/>
      </c>
      <c r="AB43" s="690">
        <f>Industry!$W45</f>
        <v>0</v>
      </c>
      <c r="AC43" s="691">
        <f t="shared" si="0"/>
        <v>1.8050148750911315</v>
      </c>
      <c r="AD43" s="692">
        <f>Recovery_OX!R38</f>
        <v>0</v>
      </c>
      <c r="AE43" s="648"/>
      <c r="AF43" s="694">
        <f>(AC43-AD43)*(1-Recovery_OX!U38)</f>
        <v>1.8050148750911315</v>
      </c>
    </row>
    <row r="44" spans="2:32">
      <c r="B44" s="687">
        <f t="shared" si="1"/>
        <v>2027</v>
      </c>
      <c r="C44" s="771">
        <f>IF(Select2=1,Food!$K46,"")</f>
        <v>1.3140519224283125</v>
      </c>
      <c r="D44" s="772">
        <f>IF(Select2=1,Paper!$K46,"")</f>
        <v>0.26850977857727221</v>
      </c>
      <c r="E44" s="764">
        <f>IF(Select2=1,Nappies!$K46,"")</f>
        <v>0.44749043825385237</v>
      </c>
      <c r="F44" s="772">
        <f>IF(Select2=1,Garden!$K46,"")</f>
        <v>0</v>
      </c>
      <c r="G44" s="764">
        <f>IF(Select2=1,Wood!$K46,"")</f>
        <v>0</v>
      </c>
      <c r="H44" s="772">
        <f>IF(Select2=1,Textiles!$K46,"")</f>
        <v>6.3573031613468597E-2</v>
      </c>
      <c r="I44" s="773">
        <f>Sludge!K46</f>
        <v>0</v>
      </c>
      <c r="J44" s="773" t="str">
        <f>IF(Select2=2,MSW!$K46,"")</f>
        <v/>
      </c>
      <c r="K44" s="773">
        <f>Industry!$K46</f>
        <v>0</v>
      </c>
      <c r="L44" s="774">
        <f t="shared" si="3"/>
        <v>2.0936251708729059</v>
      </c>
      <c r="M44" s="775">
        <f>Recovery_OX!C39</f>
        <v>0</v>
      </c>
      <c r="N44" s="769"/>
      <c r="O44" s="776">
        <f>(L44-M44)*(1-Recovery_OX!F39)</f>
        <v>2.0936251708729059</v>
      </c>
      <c r="P44" s="640"/>
      <c r="Q44" s="650"/>
      <c r="S44" s="687">
        <f t="shared" si="2"/>
        <v>2027</v>
      </c>
      <c r="T44" s="688">
        <f>IF(Select2=1,Food!$W46,"")</f>
        <v>0.8791605190198345</v>
      </c>
      <c r="U44" s="689">
        <f>IF(Select2=1,Paper!$W46,"")</f>
        <v>0.5547722697877524</v>
      </c>
      <c r="V44" s="681">
        <f>IF(Select2=1,Nappies!$W46,"")</f>
        <v>0</v>
      </c>
      <c r="W44" s="689">
        <f>IF(Select2=1,Garden!$W46,"")</f>
        <v>0</v>
      </c>
      <c r="X44" s="681">
        <f>IF(Select2=1,Wood!$W46,"")</f>
        <v>0.31963899534864415</v>
      </c>
      <c r="Y44" s="689">
        <f>IF(Select2=1,Textiles!$W46,"")</f>
        <v>6.9669075740787512E-2</v>
      </c>
      <c r="Z44" s="683">
        <f>Sludge!W46</f>
        <v>0</v>
      </c>
      <c r="AA44" s="683" t="str">
        <f>IF(Select2=2,MSW!$W46,"")</f>
        <v/>
      </c>
      <c r="AB44" s="690">
        <f>Industry!$W46</f>
        <v>0</v>
      </c>
      <c r="AC44" s="691">
        <f t="shared" si="0"/>
        <v>1.8232408598970187</v>
      </c>
      <c r="AD44" s="692">
        <f>Recovery_OX!R39</f>
        <v>0</v>
      </c>
      <c r="AE44" s="648"/>
      <c r="AF44" s="694">
        <f>(AC44-AD44)*(1-Recovery_OX!U39)</f>
        <v>1.8232408598970187</v>
      </c>
    </row>
    <row r="45" spans="2:32">
      <c r="B45" s="687">
        <f t="shared" si="1"/>
        <v>2028</v>
      </c>
      <c r="C45" s="771">
        <f>IF(Select2=1,Food!$K47,"")</f>
        <v>1.3104210458826873</v>
      </c>
      <c r="D45" s="772">
        <f>IF(Select2=1,Paper!$K47,"")</f>
        <v>0.27291554791540906</v>
      </c>
      <c r="E45" s="764">
        <f>IF(Select2=1,Nappies!$K47,"")</f>
        <v>0.44866684673500157</v>
      </c>
      <c r="F45" s="772">
        <f>IF(Select2=1,Garden!$K47,"")</f>
        <v>0</v>
      </c>
      <c r="G45" s="764">
        <f>IF(Select2=1,Wood!$K47,"")</f>
        <v>0</v>
      </c>
      <c r="H45" s="772">
        <f>IF(Select2=1,Textiles!$K47,"")</f>
        <v>6.461615233294149E-2</v>
      </c>
      <c r="I45" s="773">
        <f>Sludge!K47</f>
        <v>0</v>
      </c>
      <c r="J45" s="773" t="str">
        <f>IF(Select2=2,MSW!$K47,"")</f>
        <v/>
      </c>
      <c r="K45" s="773">
        <f>Industry!$K47</f>
        <v>0</v>
      </c>
      <c r="L45" s="774">
        <f t="shared" si="3"/>
        <v>2.0966195928660394</v>
      </c>
      <c r="M45" s="775">
        <f>Recovery_OX!C40</f>
        <v>0</v>
      </c>
      <c r="N45" s="769"/>
      <c r="O45" s="776">
        <f>(L45-M45)*(1-Recovery_OX!F40)</f>
        <v>2.0966195928660394</v>
      </c>
      <c r="P45" s="640"/>
      <c r="Q45" s="650"/>
      <c r="S45" s="687">
        <f t="shared" si="2"/>
        <v>2028</v>
      </c>
      <c r="T45" s="688">
        <f>IF(Select2=1,Food!$W47,"")</f>
        <v>0.87673129742374256</v>
      </c>
      <c r="U45" s="689">
        <f>IF(Select2=1,Paper!$W47,"")</f>
        <v>0.56387509899877908</v>
      </c>
      <c r="V45" s="681">
        <f>IF(Select2=1,Nappies!$W47,"")</f>
        <v>0</v>
      </c>
      <c r="W45" s="689">
        <f>IF(Select2=1,Garden!$W47,"")</f>
        <v>0</v>
      </c>
      <c r="X45" s="681">
        <f>IF(Select2=1,Wood!$W47,"")</f>
        <v>0.32820772461174796</v>
      </c>
      <c r="Y45" s="689">
        <f>IF(Select2=1,Textiles!$W47,"")</f>
        <v>7.0812221734730396E-2</v>
      </c>
      <c r="Z45" s="683">
        <f>Sludge!W47</f>
        <v>0</v>
      </c>
      <c r="AA45" s="683" t="str">
        <f>IF(Select2=2,MSW!$W47,"")</f>
        <v/>
      </c>
      <c r="AB45" s="690">
        <f>Industry!$W47</f>
        <v>0</v>
      </c>
      <c r="AC45" s="691">
        <f t="shared" si="0"/>
        <v>1.8396263427690001</v>
      </c>
      <c r="AD45" s="692">
        <f>Recovery_OX!R40</f>
        <v>0</v>
      </c>
      <c r="AE45" s="648"/>
      <c r="AF45" s="694">
        <f>(AC45-AD45)*(1-Recovery_OX!U40)</f>
        <v>1.8396263427690001</v>
      </c>
    </row>
    <row r="46" spans="2:32">
      <c r="B46" s="687">
        <f t="shared" si="1"/>
        <v>2029</v>
      </c>
      <c r="C46" s="771">
        <f>IF(Select2=1,Food!$K48,"")</f>
        <v>1.306133931121358</v>
      </c>
      <c r="D46" s="772">
        <f>IF(Select2=1,Paper!$K48,"")</f>
        <v>0.27692614011252709</v>
      </c>
      <c r="E46" s="764">
        <f>IF(Select2=1,Nappies!$K48,"")</f>
        <v>0.44935245976916721</v>
      </c>
      <c r="F46" s="772">
        <f>IF(Select2=1,Garden!$K48,"")</f>
        <v>0</v>
      </c>
      <c r="G46" s="764">
        <f>IF(Select2=1,Wood!$K48,"")</f>
        <v>0</v>
      </c>
      <c r="H46" s="772">
        <f>IF(Select2=1,Textiles!$K48,"")</f>
        <v>6.5565709946400014E-2</v>
      </c>
      <c r="I46" s="773">
        <f>Sludge!K48</f>
        <v>0</v>
      </c>
      <c r="J46" s="773" t="str">
        <f>IF(Select2=2,MSW!$K48,"")</f>
        <v/>
      </c>
      <c r="K46" s="773">
        <f>Industry!$K48</f>
        <v>0</v>
      </c>
      <c r="L46" s="774">
        <f t="shared" si="3"/>
        <v>2.0979782409494527</v>
      </c>
      <c r="M46" s="775">
        <f>Recovery_OX!C41</f>
        <v>0</v>
      </c>
      <c r="N46" s="769"/>
      <c r="O46" s="776">
        <f>(L46-M46)*(1-Recovery_OX!F41)</f>
        <v>2.0979782409494527</v>
      </c>
      <c r="P46" s="640"/>
      <c r="Q46" s="650"/>
      <c r="S46" s="687">
        <f t="shared" si="2"/>
        <v>2029</v>
      </c>
      <c r="T46" s="688">
        <f>IF(Select2=1,Food!$W48,"")</f>
        <v>0.87386302260572557</v>
      </c>
      <c r="U46" s="689">
        <f>IF(Select2=1,Paper!$W48,"")</f>
        <v>0.57216144651348577</v>
      </c>
      <c r="V46" s="681">
        <f>IF(Select2=1,Nappies!$W48,"")</f>
        <v>0</v>
      </c>
      <c r="W46" s="689">
        <f>IF(Select2=1,Garden!$W48,"")</f>
        <v>0</v>
      </c>
      <c r="X46" s="681">
        <f>IF(Select2=1,Wood!$W48,"")</f>
        <v>0.3363973415410848</v>
      </c>
      <c r="Y46" s="689">
        <f>IF(Select2=1,Textiles!$W48,"")</f>
        <v>7.1852832817972639E-2</v>
      </c>
      <c r="Z46" s="683">
        <f>Sludge!W48</f>
        <v>0</v>
      </c>
      <c r="AA46" s="683" t="str">
        <f>IF(Select2=2,MSW!$W48,"")</f>
        <v/>
      </c>
      <c r="AB46" s="690">
        <f>Industry!$W48</f>
        <v>0</v>
      </c>
      <c r="AC46" s="691">
        <f t="shared" si="0"/>
        <v>1.8542746434782689</v>
      </c>
      <c r="AD46" s="692">
        <f>Recovery_OX!R41</f>
        <v>0</v>
      </c>
      <c r="AE46" s="648"/>
      <c r="AF46" s="694">
        <f>(AC46-AD46)*(1-Recovery_OX!U41)</f>
        <v>1.8542746434782689</v>
      </c>
    </row>
    <row r="47" spans="2:32">
      <c r="B47" s="687">
        <f t="shared" si="1"/>
        <v>2030</v>
      </c>
      <c r="C47" s="771">
        <f>IF(Select2=1,Food!$K49,"")</f>
        <v>1.3012518076391149</v>
      </c>
      <c r="D47" s="772">
        <f>IF(Select2=1,Paper!$K49,"")</f>
        <v>0.28056012586885981</v>
      </c>
      <c r="E47" s="764">
        <f>IF(Select2=1,Nappies!$K49,"")</f>
        <v>0.44959831985033577</v>
      </c>
      <c r="F47" s="772">
        <f>IF(Select2=1,Garden!$K49,"")</f>
        <v>0</v>
      </c>
      <c r="G47" s="764">
        <f>IF(Select2=1,Wood!$K49,"")</f>
        <v>0</v>
      </c>
      <c r="H47" s="772">
        <f>IF(Select2=1,Textiles!$K49,"")</f>
        <v>6.6426101298232107E-2</v>
      </c>
      <c r="I47" s="773">
        <f>Sludge!K49</f>
        <v>0</v>
      </c>
      <c r="J47" s="773" t="str">
        <f>IF(Select2=2,MSW!$K49,"")</f>
        <v/>
      </c>
      <c r="K47" s="773">
        <f>Industry!$K49</f>
        <v>0</v>
      </c>
      <c r="L47" s="774">
        <f t="shared" si="3"/>
        <v>2.0978363546565424</v>
      </c>
      <c r="M47" s="775">
        <f>Recovery_OX!C42</f>
        <v>0</v>
      </c>
      <c r="N47" s="769"/>
      <c r="O47" s="776">
        <f>(L47-M47)*(1-Recovery_OX!F42)</f>
        <v>2.0978363546565424</v>
      </c>
      <c r="P47" s="640"/>
      <c r="Q47" s="650"/>
      <c r="S47" s="687">
        <f t="shared" si="2"/>
        <v>2030</v>
      </c>
      <c r="T47" s="688">
        <f>IF(Select2=1,Food!$W49,"")</f>
        <v>0.87059665988343982</v>
      </c>
      <c r="U47" s="689">
        <f>IF(Select2=1,Paper!$W49,"")</f>
        <v>0.57966968154723109</v>
      </c>
      <c r="V47" s="681">
        <f>IF(Select2=1,Nappies!$W49,"")</f>
        <v>0</v>
      </c>
      <c r="W47" s="689">
        <f>IF(Select2=1,Garden!$W49,"")</f>
        <v>0</v>
      </c>
      <c r="X47" s="681">
        <f>IF(Select2=1,Wood!$W49,"")</f>
        <v>0.34421382169623893</v>
      </c>
      <c r="Y47" s="689">
        <f>IF(Select2=1,Textiles!$W49,"")</f>
        <v>7.2795727450117392E-2</v>
      </c>
      <c r="Z47" s="683">
        <f>Sludge!W49</f>
        <v>0</v>
      </c>
      <c r="AA47" s="683" t="str">
        <f>IF(Select2=2,MSW!$W49,"")</f>
        <v/>
      </c>
      <c r="AB47" s="690">
        <f>Industry!$W49</f>
        <v>0</v>
      </c>
      <c r="AC47" s="691">
        <f t="shared" si="0"/>
        <v>1.8672758905770273</v>
      </c>
      <c r="AD47" s="692">
        <f>Recovery_OX!R42</f>
        <v>0</v>
      </c>
      <c r="AE47" s="648"/>
      <c r="AF47" s="694">
        <f>(AC47-AD47)*(1-Recovery_OX!U42)</f>
        <v>1.8672758905770273</v>
      </c>
    </row>
    <row r="48" spans="2:32">
      <c r="B48" s="687">
        <f t="shared" si="1"/>
        <v>2031</v>
      </c>
      <c r="C48" s="688">
        <f>IF(Select2=1,Food!$K50,"")</f>
        <v>1.295842311039697</v>
      </c>
      <c r="D48" s="689">
        <f>IF(Select2=1,Paper!$K50,"")</f>
        <v>0.28383621682022786</v>
      </c>
      <c r="E48" s="681">
        <f>IF(Select2=1,Nappies!$K50,"")</f>
        <v>0.44945189313320988</v>
      </c>
      <c r="F48" s="689">
        <f>IF(Select2=1,Garden!$K50,"")</f>
        <v>0</v>
      </c>
      <c r="G48" s="681">
        <f>IF(Select2=1,Wood!$K50,"")</f>
        <v>0</v>
      </c>
      <c r="H48" s="689">
        <f>IF(Select2=1,Textiles!$K50,"")</f>
        <v>6.7201756601079798E-2</v>
      </c>
      <c r="I48" s="690">
        <f>Sludge!K50</f>
        <v>0</v>
      </c>
      <c r="J48" s="690" t="str">
        <f>IF(Select2=2,MSW!$K50,"")</f>
        <v/>
      </c>
      <c r="K48" s="690">
        <f>Industry!$K50</f>
        <v>0</v>
      </c>
      <c r="L48" s="691">
        <f t="shared" si="3"/>
        <v>2.0963321775942148</v>
      </c>
      <c r="M48" s="692">
        <f>Recovery_OX!C43</f>
        <v>0</v>
      </c>
      <c r="N48" s="648"/>
      <c r="O48" s="693">
        <f>(L48-M48)*(1-Recovery_OX!F43)</f>
        <v>2.0963321775942148</v>
      </c>
      <c r="P48" s="640"/>
      <c r="Q48" s="650"/>
      <c r="S48" s="687">
        <f t="shared" si="2"/>
        <v>2031</v>
      </c>
      <c r="T48" s="688">
        <f>IF(Select2=1,Food!$W50,"")</f>
        <v>0.86697746055287483</v>
      </c>
      <c r="U48" s="689">
        <f>IF(Select2=1,Paper!$W50,"")</f>
        <v>0.58643846450460302</v>
      </c>
      <c r="V48" s="681">
        <f>IF(Select2=1,Nappies!$W50,"")</f>
        <v>0</v>
      </c>
      <c r="W48" s="689">
        <f>IF(Select2=1,Garden!$W50,"")</f>
        <v>0</v>
      </c>
      <c r="X48" s="681">
        <f>IF(Select2=1,Wood!$W50,"")</f>
        <v>0.35166414607415764</v>
      </c>
      <c r="Y48" s="689">
        <f>IF(Select2=1,Textiles!$W50,"")</f>
        <v>7.3645760658717585E-2</v>
      </c>
      <c r="Z48" s="683">
        <f>Sludge!W50</f>
        <v>0</v>
      </c>
      <c r="AA48" s="683" t="str">
        <f>IF(Select2=2,MSW!$W50,"")</f>
        <v/>
      </c>
      <c r="AB48" s="690">
        <f>Industry!$W50</f>
        <v>0</v>
      </c>
      <c r="AC48" s="691">
        <f t="shared" si="0"/>
        <v>1.878725831790353</v>
      </c>
      <c r="AD48" s="692">
        <f>Recovery_OX!R43</f>
        <v>0</v>
      </c>
      <c r="AE48" s="648"/>
      <c r="AF48" s="694">
        <f>(AC48-AD48)*(1-Recovery_OX!U43)</f>
        <v>1.878725831790353</v>
      </c>
    </row>
    <row r="49" spans="2:32">
      <c r="B49" s="687">
        <f t="shared" si="1"/>
        <v>2032</v>
      </c>
      <c r="C49" s="688">
        <f>IF(Select2=1,Food!$K51,"")</f>
        <v>0.8686290775910589</v>
      </c>
      <c r="D49" s="689">
        <f>IF(Select2=1,Paper!$K51,"")</f>
        <v>0.26464713442866522</v>
      </c>
      <c r="E49" s="681">
        <f>IF(Select2=1,Nappies!$K51,"")</f>
        <v>0.37918674898912696</v>
      </c>
      <c r="F49" s="689">
        <f>IF(Select2=1,Garden!$K51,"")</f>
        <v>0</v>
      </c>
      <c r="G49" s="681">
        <f>IF(Select2=1,Wood!$K51,"")</f>
        <v>0</v>
      </c>
      <c r="H49" s="689">
        <f>IF(Select2=1,Textiles!$K51,"")</f>
        <v>6.265850254167056E-2</v>
      </c>
      <c r="I49" s="690">
        <f>Sludge!K51</f>
        <v>0</v>
      </c>
      <c r="J49" s="690" t="str">
        <f>IF(Select2=2,MSW!$K51,"")</f>
        <v/>
      </c>
      <c r="K49" s="690">
        <f>Industry!$K51</f>
        <v>0</v>
      </c>
      <c r="L49" s="691">
        <f t="shared" si="3"/>
        <v>1.5751214635505217</v>
      </c>
      <c r="M49" s="692">
        <f>Recovery_OX!C44</f>
        <v>0</v>
      </c>
      <c r="N49" s="648"/>
      <c r="O49" s="693">
        <f>(L49-M49)*(1-Recovery_OX!F44)</f>
        <v>1.5751214635505217</v>
      </c>
      <c r="P49" s="640"/>
      <c r="Q49" s="650"/>
      <c r="S49" s="687">
        <f t="shared" si="2"/>
        <v>2032</v>
      </c>
      <c r="T49" s="688">
        <f>IF(Select2=1,Food!$W51,"")</f>
        <v>0.58115237126966468</v>
      </c>
      <c r="U49" s="689">
        <f>IF(Select2=1,Paper!$W51,"")</f>
        <v>0.54679160005922567</v>
      </c>
      <c r="V49" s="681">
        <f>IF(Select2=1,Nappies!$W51,"")</f>
        <v>0</v>
      </c>
      <c r="W49" s="689">
        <f>IF(Select2=1,Garden!$W51,"")</f>
        <v>0</v>
      </c>
      <c r="X49" s="681">
        <f>IF(Select2=1,Wood!$W51,"")</f>
        <v>0.33956880415279866</v>
      </c>
      <c r="Y49" s="689">
        <f>IF(Select2=1,Textiles!$W51,"")</f>
        <v>6.866685210046089E-2</v>
      </c>
      <c r="Z49" s="683">
        <f>Sludge!W51</f>
        <v>0</v>
      </c>
      <c r="AA49" s="683" t="str">
        <f>IF(Select2=2,MSW!$W51,"")</f>
        <v/>
      </c>
      <c r="AB49" s="690">
        <f>Industry!$W51</f>
        <v>0</v>
      </c>
      <c r="AC49" s="691">
        <f t="shared" ref="AC49:AC80" si="4">SUM(T49:AA49)</f>
        <v>1.53617962758215</v>
      </c>
      <c r="AD49" s="692">
        <f>Recovery_OX!R44</f>
        <v>0</v>
      </c>
      <c r="AE49" s="648"/>
      <c r="AF49" s="694">
        <f>(AC49-AD49)*(1-Recovery_OX!U44)</f>
        <v>1.53617962758215</v>
      </c>
    </row>
    <row r="50" spans="2:32">
      <c r="B50" s="687">
        <f t="shared" si="1"/>
        <v>2033</v>
      </c>
      <c r="C50" s="688">
        <f>IF(Select2=1,Food!$K52,"")</f>
        <v>0.58225948327873356</v>
      </c>
      <c r="D50" s="689">
        <f>IF(Select2=1,Paper!$K52,"")</f>
        <v>0.24675535259710618</v>
      </c>
      <c r="E50" s="681">
        <f>IF(Select2=1,Nappies!$K52,"")</f>
        <v>0.31990651904169076</v>
      </c>
      <c r="F50" s="689">
        <f>IF(Select2=1,Garden!$K52,"")</f>
        <v>0</v>
      </c>
      <c r="G50" s="681">
        <f>IF(Select2=1,Wood!$K52,"")</f>
        <v>0</v>
      </c>
      <c r="H50" s="689">
        <f>IF(Select2=1,Textiles!$K52,"")</f>
        <v>5.8422400534414783E-2</v>
      </c>
      <c r="I50" s="690">
        <f>Sludge!K52</f>
        <v>0</v>
      </c>
      <c r="J50" s="690" t="str">
        <f>IF(Select2=2,MSW!$K52,"")</f>
        <v/>
      </c>
      <c r="K50" s="690">
        <f>Industry!$K52</f>
        <v>0</v>
      </c>
      <c r="L50" s="691">
        <f t="shared" si="3"/>
        <v>1.2073437554519453</v>
      </c>
      <c r="M50" s="692">
        <f>Recovery_OX!C45</f>
        <v>0</v>
      </c>
      <c r="N50" s="648"/>
      <c r="O50" s="693">
        <f>(L50-M50)*(1-Recovery_OX!F45)</f>
        <v>1.2073437554519453</v>
      </c>
      <c r="P50" s="640"/>
      <c r="Q50" s="650"/>
      <c r="S50" s="687">
        <f t="shared" si="2"/>
        <v>2033</v>
      </c>
      <c r="T50" s="688">
        <f>IF(Select2=1,Food!$W52,"")</f>
        <v>0.3895580842632026</v>
      </c>
      <c r="U50" s="689">
        <f>IF(Select2=1,Paper!$W52,"")</f>
        <v>0.50982510867170694</v>
      </c>
      <c r="V50" s="681">
        <f>IF(Select2=1,Nappies!$W52,"")</f>
        <v>0</v>
      </c>
      <c r="W50" s="689">
        <f>IF(Select2=1,Garden!$W52,"")</f>
        <v>0</v>
      </c>
      <c r="X50" s="681">
        <f>IF(Select2=1,Wood!$W52,"")</f>
        <v>0.32788947648204714</v>
      </c>
      <c r="Y50" s="689">
        <f>IF(Select2=1,Textiles!$W52,"")</f>
        <v>6.4024548530865519E-2</v>
      </c>
      <c r="Z50" s="683">
        <f>Sludge!W52</f>
        <v>0</v>
      </c>
      <c r="AA50" s="683" t="str">
        <f>IF(Select2=2,MSW!$W52,"")</f>
        <v/>
      </c>
      <c r="AB50" s="690">
        <f>Industry!$W52</f>
        <v>0</v>
      </c>
      <c r="AC50" s="691">
        <f t="shared" si="4"/>
        <v>1.2912972179478222</v>
      </c>
      <c r="AD50" s="692">
        <f>Recovery_OX!R45</f>
        <v>0</v>
      </c>
      <c r="AE50" s="648"/>
      <c r="AF50" s="694">
        <f>(AC50-AD50)*(1-Recovery_OX!U45)</f>
        <v>1.2912972179478222</v>
      </c>
    </row>
    <row r="51" spans="2:32">
      <c r="B51" s="687">
        <f t="shared" si="1"/>
        <v>2034</v>
      </c>
      <c r="C51" s="688">
        <f>IF(Select2=1,Food!$K53,"")</f>
        <v>0.39030020363608831</v>
      </c>
      <c r="D51" s="689">
        <f>IF(Select2=1,Paper!$K53,"")</f>
        <v>0.230073165790255</v>
      </c>
      <c r="E51" s="681">
        <f>IF(Select2=1,Nappies!$K53,"")</f>
        <v>0.26989387471529558</v>
      </c>
      <c r="F51" s="689">
        <f>IF(Select2=1,Garden!$K53,"")</f>
        <v>0</v>
      </c>
      <c r="G51" s="681">
        <f>IF(Select2=1,Wood!$K53,"")</f>
        <v>0</v>
      </c>
      <c r="H51" s="689">
        <f>IF(Select2=1,Textiles!$K53,"")</f>
        <v>5.4472685202358317E-2</v>
      </c>
      <c r="I51" s="690">
        <f>Sludge!K53</f>
        <v>0</v>
      </c>
      <c r="J51" s="690" t="str">
        <f>IF(Select2=2,MSW!$K53,"")</f>
        <v/>
      </c>
      <c r="K51" s="690">
        <f>Industry!$K53</f>
        <v>0</v>
      </c>
      <c r="L51" s="691">
        <f t="shared" si="3"/>
        <v>0.94473992934399731</v>
      </c>
      <c r="M51" s="692">
        <f>Recovery_OX!C46</f>
        <v>0</v>
      </c>
      <c r="N51" s="648"/>
      <c r="O51" s="693">
        <f>(L51-M51)*(1-Recovery_OX!F46)</f>
        <v>0.94473992934399731</v>
      </c>
      <c r="P51" s="640"/>
      <c r="Q51" s="650"/>
      <c r="S51" s="687">
        <f t="shared" si="2"/>
        <v>2034</v>
      </c>
      <c r="T51" s="688">
        <f>IF(Select2=1,Food!$W53,"")</f>
        <v>0.26112859297686547</v>
      </c>
      <c r="U51" s="689">
        <f>IF(Select2=1,Paper!$W53,"")</f>
        <v>0.47535778055837802</v>
      </c>
      <c r="V51" s="681">
        <f>IF(Select2=1,Nappies!$W53,"")</f>
        <v>0</v>
      </c>
      <c r="W51" s="689">
        <f>IF(Select2=1,Garden!$W53,"")</f>
        <v>0</v>
      </c>
      <c r="X51" s="681">
        <f>IF(Select2=1,Wood!$W53,"")</f>
        <v>0.31661185442492273</v>
      </c>
      <c r="Y51" s="689">
        <f>IF(Select2=1,Textiles!$W53,"")</f>
        <v>5.9696093372447481E-2</v>
      </c>
      <c r="Z51" s="683">
        <f>Sludge!W53</f>
        <v>0</v>
      </c>
      <c r="AA51" s="683" t="str">
        <f>IF(Select2=2,MSW!$W53,"")</f>
        <v/>
      </c>
      <c r="AB51" s="690">
        <f>Industry!$W53</f>
        <v>0</v>
      </c>
      <c r="AC51" s="691">
        <f t="shared" si="4"/>
        <v>1.1127943213326137</v>
      </c>
      <c r="AD51" s="692">
        <f>Recovery_OX!R46</f>
        <v>0</v>
      </c>
      <c r="AE51" s="648"/>
      <c r="AF51" s="694">
        <f>(AC51-AD51)*(1-Recovery_OX!U46)</f>
        <v>1.1127943213326137</v>
      </c>
    </row>
    <row r="52" spans="2:32">
      <c r="B52" s="687">
        <f t="shared" si="1"/>
        <v>2035</v>
      </c>
      <c r="C52" s="688">
        <f>IF(Select2=1,Food!$K54,"")</f>
        <v>0.26162605046906207</v>
      </c>
      <c r="D52" s="689">
        <f>IF(Select2=1,Paper!$K54,"")</f>
        <v>0.21451879790903039</v>
      </c>
      <c r="E52" s="681">
        <f>IF(Select2=1,Nappies!$K54,"")</f>
        <v>0.22769996631216727</v>
      </c>
      <c r="F52" s="689">
        <f>IF(Select2=1,Garden!$K54,"")</f>
        <v>0</v>
      </c>
      <c r="G52" s="681">
        <f>IF(Select2=1,Wood!$K54,"")</f>
        <v>0</v>
      </c>
      <c r="H52" s="689">
        <f>IF(Select2=1,Textiles!$K54,"")</f>
        <v>5.0789995036361092E-2</v>
      </c>
      <c r="I52" s="690">
        <f>Sludge!K54</f>
        <v>0</v>
      </c>
      <c r="J52" s="690" t="str">
        <f>IF(Select2=2,MSW!$K54,"")</f>
        <v/>
      </c>
      <c r="K52" s="690">
        <f>Industry!$K54</f>
        <v>0</v>
      </c>
      <c r="L52" s="691">
        <f t="shared" si="3"/>
        <v>0.75463480972662078</v>
      </c>
      <c r="M52" s="692">
        <f>Recovery_OX!C47</f>
        <v>0</v>
      </c>
      <c r="N52" s="648"/>
      <c r="O52" s="693">
        <f>(L52-M52)*(1-Recovery_OX!F47)</f>
        <v>0.75463480972662078</v>
      </c>
      <c r="P52" s="640"/>
      <c r="Q52" s="650"/>
      <c r="S52" s="687">
        <f t="shared" si="2"/>
        <v>2035</v>
      </c>
      <c r="T52" s="688">
        <f>IF(Select2=1,Food!$W54,"")</f>
        <v>0.17503973046547416</v>
      </c>
      <c r="U52" s="689">
        <f>IF(Select2=1,Paper!$W54,"")</f>
        <v>0.44322065683683959</v>
      </c>
      <c r="V52" s="681">
        <f>IF(Select2=1,Nappies!$W54,"")</f>
        <v>0</v>
      </c>
      <c r="W52" s="689">
        <f>IF(Select2=1,Garden!$W54,"")</f>
        <v>0</v>
      </c>
      <c r="X52" s="681">
        <f>IF(Select2=1,Wood!$W54,"")</f>
        <v>0.30572212148405753</v>
      </c>
      <c r="Y52" s="689">
        <f>IF(Select2=1,Textiles!$W54,"")</f>
        <v>5.5660268532998471E-2</v>
      </c>
      <c r="Z52" s="683">
        <f>Sludge!W54</f>
        <v>0</v>
      </c>
      <c r="AA52" s="683" t="str">
        <f>IF(Select2=2,MSW!$W54,"")</f>
        <v/>
      </c>
      <c r="AB52" s="690">
        <f>Industry!$W54</f>
        <v>0</v>
      </c>
      <c r="AC52" s="691">
        <f t="shared" si="4"/>
        <v>0.97964277731936977</v>
      </c>
      <c r="AD52" s="692">
        <f>Recovery_OX!R47</f>
        <v>0</v>
      </c>
      <c r="AE52" s="648"/>
      <c r="AF52" s="694">
        <f>(AC52-AD52)*(1-Recovery_OX!U47)</f>
        <v>0.97964277731936977</v>
      </c>
    </row>
    <row r="53" spans="2:32">
      <c r="B53" s="687">
        <f t="shared" si="1"/>
        <v>2036</v>
      </c>
      <c r="C53" s="688">
        <f>IF(Select2=1,Food!$K55,"")</f>
        <v>0.17537318619454417</v>
      </c>
      <c r="D53" s="689">
        <f>IF(Select2=1,Paper!$K55,"")</f>
        <v>0.200016001424033</v>
      </c>
      <c r="E53" s="681">
        <f>IF(Select2=1,Nappies!$K55,"")</f>
        <v>0.19210245031775733</v>
      </c>
      <c r="F53" s="689">
        <f>IF(Select2=1,Garden!$K55,"")</f>
        <v>0</v>
      </c>
      <c r="G53" s="681">
        <f>IF(Select2=1,Wood!$K55,"")</f>
        <v>0</v>
      </c>
      <c r="H53" s="689">
        <f>IF(Select2=1,Textiles!$K55,"")</f>
        <v>4.7356277484956869E-2</v>
      </c>
      <c r="I53" s="690">
        <f>Sludge!K55</f>
        <v>0</v>
      </c>
      <c r="J53" s="690" t="str">
        <f>IF(Select2=2,MSW!$K55,"")</f>
        <v/>
      </c>
      <c r="K53" s="690">
        <f>Industry!$K55</f>
        <v>0</v>
      </c>
      <c r="L53" s="691">
        <f t="shared" si="3"/>
        <v>0.61484791542129136</v>
      </c>
      <c r="M53" s="692">
        <f>Recovery_OX!C48</f>
        <v>0</v>
      </c>
      <c r="N53" s="648"/>
      <c r="O53" s="693">
        <f>(L53-M53)*(1-Recovery_OX!F48)</f>
        <v>0.61484791542129136</v>
      </c>
      <c r="P53" s="640"/>
      <c r="Q53" s="650"/>
      <c r="S53" s="687">
        <f t="shared" si="2"/>
        <v>2036</v>
      </c>
      <c r="T53" s="688">
        <f>IF(Select2=1,Food!$W55,"")</f>
        <v>0.11733264018368253</v>
      </c>
      <c r="U53" s="689">
        <f>IF(Select2=1,Paper!$W55,"")</f>
        <v>0.41325620128932439</v>
      </c>
      <c r="V53" s="681">
        <f>IF(Select2=1,Nappies!$W55,"")</f>
        <v>0</v>
      </c>
      <c r="W53" s="689">
        <f>IF(Select2=1,Garden!$W55,"")</f>
        <v>0</v>
      </c>
      <c r="X53" s="681">
        <f>IF(Select2=1,Wood!$W55,"")</f>
        <v>0.2952069363747597</v>
      </c>
      <c r="Y53" s="689">
        <f>IF(Select2=1,Textiles!$W55,"")</f>
        <v>5.18972903944733E-2</v>
      </c>
      <c r="Z53" s="683">
        <f>Sludge!W55</f>
        <v>0</v>
      </c>
      <c r="AA53" s="683" t="str">
        <f>IF(Select2=2,MSW!$W55,"")</f>
        <v/>
      </c>
      <c r="AB53" s="690">
        <f>Industry!$W55</f>
        <v>0</v>
      </c>
      <c r="AC53" s="691">
        <f t="shared" si="4"/>
        <v>0.87769306824223992</v>
      </c>
      <c r="AD53" s="692">
        <f>Recovery_OX!R48</f>
        <v>0</v>
      </c>
      <c r="AE53" s="648"/>
      <c r="AF53" s="694">
        <f>(AC53-AD53)*(1-Recovery_OX!U48)</f>
        <v>0.87769306824223992</v>
      </c>
    </row>
    <row r="54" spans="2:32">
      <c r="B54" s="687">
        <f t="shared" si="1"/>
        <v>2037</v>
      </c>
      <c r="C54" s="688">
        <f>IF(Select2=1,Food!$K56,"")</f>
        <v>0.11755616224334361</v>
      </c>
      <c r="D54" s="689">
        <f>IF(Select2=1,Paper!$K56,"")</f>
        <v>0.18649368361006771</v>
      </c>
      <c r="E54" s="681">
        <f>IF(Select2=1,Nappies!$K56,"")</f>
        <v>0.16207007851504665</v>
      </c>
      <c r="F54" s="689">
        <f>IF(Select2=1,Garden!$K56,"")</f>
        <v>0</v>
      </c>
      <c r="G54" s="681">
        <f>IF(Select2=1,Wood!$K56,"")</f>
        <v>0</v>
      </c>
      <c r="H54" s="689">
        <f>IF(Select2=1,Textiles!$K56,"")</f>
        <v>4.4154700460724984E-2</v>
      </c>
      <c r="I54" s="690">
        <f>Sludge!K56</f>
        <v>0</v>
      </c>
      <c r="J54" s="690" t="str">
        <f>IF(Select2=2,MSW!$K56,"")</f>
        <v/>
      </c>
      <c r="K54" s="690">
        <f>Industry!$K56</f>
        <v>0</v>
      </c>
      <c r="L54" s="691">
        <f t="shared" si="3"/>
        <v>0.51027462482918295</v>
      </c>
      <c r="M54" s="692">
        <f>Recovery_OX!C49</f>
        <v>0</v>
      </c>
      <c r="N54" s="648"/>
      <c r="O54" s="693">
        <f>(L54-M54)*(1-Recovery_OX!F49)</f>
        <v>0.51027462482918295</v>
      </c>
      <c r="P54" s="640"/>
      <c r="Q54" s="650"/>
      <c r="S54" s="687">
        <f t="shared" si="2"/>
        <v>2037</v>
      </c>
      <c r="T54" s="688">
        <f>IF(Select2=1,Food!$W56,"")</f>
        <v>7.8650420769409188E-2</v>
      </c>
      <c r="U54" s="689">
        <f>IF(Select2=1,Paper!$W56,"")</f>
        <v>0.38531752811997461</v>
      </c>
      <c r="V54" s="681">
        <f>IF(Select2=1,Nappies!$W56,"")</f>
        <v>0</v>
      </c>
      <c r="W54" s="689">
        <f>IF(Select2=1,Garden!$W56,"")</f>
        <v>0</v>
      </c>
      <c r="X54" s="681">
        <f>IF(Select2=1,Wood!$W56,"")</f>
        <v>0.28505341668027079</v>
      </c>
      <c r="Y54" s="689">
        <f>IF(Select2=1,Textiles!$W56,"")</f>
        <v>4.838871283367123E-2</v>
      </c>
      <c r="Z54" s="683">
        <f>Sludge!W56</f>
        <v>0</v>
      </c>
      <c r="AA54" s="683" t="str">
        <f>IF(Select2=2,MSW!$W56,"")</f>
        <v/>
      </c>
      <c r="AB54" s="690">
        <f>Industry!$W56</f>
        <v>0</v>
      </c>
      <c r="AC54" s="691">
        <f t="shared" si="4"/>
        <v>0.79741007840332578</v>
      </c>
      <c r="AD54" s="692">
        <f>Recovery_OX!R49</f>
        <v>0</v>
      </c>
      <c r="AE54" s="648"/>
      <c r="AF54" s="694">
        <f>(AC54-AD54)*(1-Recovery_OX!U49)</f>
        <v>0.79741007840332578</v>
      </c>
    </row>
    <row r="55" spans="2:32">
      <c r="B55" s="687">
        <f t="shared" si="1"/>
        <v>2038</v>
      </c>
      <c r="C55" s="688">
        <f>IF(Select2=1,Food!$K57,"")</f>
        <v>7.8800252086731179E-2</v>
      </c>
      <c r="D55" s="689">
        <f>IF(Select2=1,Paper!$K57,"")</f>
        <v>0.17388555804952238</v>
      </c>
      <c r="E55" s="681">
        <f>IF(Select2=1,Nappies!$K57,"")</f>
        <v>0.13673282306615833</v>
      </c>
      <c r="F55" s="689">
        <f>IF(Select2=1,Garden!$K57,"")</f>
        <v>0</v>
      </c>
      <c r="G55" s="681">
        <f>IF(Select2=1,Wood!$K57,"")</f>
        <v>0</v>
      </c>
      <c r="H55" s="689">
        <f>IF(Select2=1,Textiles!$K57,"")</f>
        <v>4.1169569829378305E-2</v>
      </c>
      <c r="I55" s="690">
        <f>Sludge!K57</f>
        <v>0</v>
      </c>
      <c r="J55" s="690" t="str">
        <f>IF(Select2=2,MSW!$K57,"")</f>
        <v/>
      </c>
      <c r="K55" s="690">
        <f>Industry!$K57</f>
        <v>0</v>
      </c>
      <c r="L55" s="691">
        <f t="shared" si="3"/>
        <v>0.43058820303179018</v>
      </c>
      <c r="M55" s="692">
        <f>Recovery_OX!C50</f>
        <v>0</v>
      </c>
      <c r="N55" s="648"/>
      <c r="O55" s="693">
        <f>(L55-M55)*(1-Recovery_OX!F50)</f>
        <v>0.43058820303179018</v>
      </c>
      <c r="P55" s="640"/>
      <c r="Q55" s="650"/>
      <c r="S55" s="687">
        <f t="shared" si="2"/>
        <v>2038</v>
      </c>
      <c r="T55" s="688">
        <f>IF(Select2=1,Food!$W57,"")</f>
        <v>5.2720953670872775E-2</v>
      </c>
      <c r="U55" s="689">
        <f>IF(Select2=1,Paper!$W57,"")</f>
        <v>0.35926768192050079</v>
      </c>
      <c r="V55" s="681">
        <f>IF(Select2=1,Nappies!$W57,"")</f>
        <v>0</v>
      </c>
      <c r="W55" s="689">
        <f>IF(Select2=1,Garden!$W57,"")</f>
        <v>0</v>
      </c>
      <c r="X55" s="681">
        <f>IF(Select2=1,Wood!$W57,"")</f>
        <v>0.27524912306919441</v>
      </c>
      <c r="Y55" s="689">
        <f>IF(Select2=1,Textiles!$W57,"")</f>
        <v>4.5117336799318702E-2</v>
      </c>
      <c r="Z55" s="683">
        <f>Sludge!W57</f>
        <v>0</v>
      </c>
      <c r="AA55" s="683" t="str">
        <f>IF(Select2=2,MSW!$W57,"")</f>
        <v/>
      </c>
      <c r="AB55" s="690">
        <f>Industry!$W57</f>
        <v>0</v>
      </c>
      <c r="AC55" s="691">
        <f t="shared" si="4"/>
        <v>0.73235509545988675</v>
      </c>
      <c r="AD55" s="692">
        <f>Recovery_OX!R50</f>
        <v>0</v>
      </c>
      <c r="AE55" s="648"/>
      <c r="AF55" s="694">
        <f>(AC55-AD55)*(1-Recovery_OX!U50)</f>
        <v>0.73235509545988675</v>
      </c>
    </row>
    <row r="56" spans="2:32">
      <c r="B56" s="687">
        <f t="shared" si="1"/>
        <v>2039</v>
      </c>
      <c r="C56" s="688">
        <f>IF(Select2=1,Food!$K58,"")</f>
        <v>5.282138860639763E-2</v>
      </c>
      <c r="D56" s="689">
        <f>IF(Select2=1,Paper!$K58,"")</f>
        <v>0.16212981969627169</v>
      </c>
      <c r="E56" s="681">
        <f>IF(Select2=1,Nappies!$K58,"")</f>
        <v>0.11535667209481626</v>
      </c>
      <c r="F56" s="689">
        <f>IF(Select2=1,Garden!$K58,"")</f>
        <v>0</v>
      </c>
      <c r="G56" s="681">
        <f>IF(Select2=1,Wood!$K58,"")</f>
        <v>0</v>
      </c>
      <c r="H56" s="689">
        <f>IF(Select2=1,Textiles!$K58,"")</f>
        <v>3.8386252477098717E-2</v>
      </c>
      <c r="I56" s="690">
        <f>Sludge!K58</f>
        <v>0</v>
      </c>
      <c r="J56" s="690" t="str">
        <f>IF(Select2=2,MSW!$K58,"")</f>
        <v/>
      </c>
      <c r="K56" s="690">
        <f>Industry!$K58</f>
        <v>0</v>
      </c>
      <c r="L56" s="691">
        <f t="shared" si="3"/>
        <v>0.3686941328745843</v>
      </c>
      <c r="M56" s="692">
        <f>Recovery_OX!C51</f>
        <v>0</v>
      </c>
      <c r="N56" s="648"/>
      <c r="O56" s="693">
        <f>(L56-M56)*(1-Recovery_OX!F51)</f>
        <v>0.3686941328745843</v>
      </c>
      <c r="P56" s="640"/>
      <c r="Q56" s="650"/>
      <c r="S56" s="687">
        <f t="shared" si="2"/>
        <v>2039</v>
      </c>
      <c r="T56" s="688">
        <f>IF(Select2=1,Food!$W58,"")</f>
        <v>3.5339912091702244E-2</v>
      </c>
      <c r="U56" s="689">
        <f>IF(Select2=1,Paper!$W58,"")</f>
        <v>0.33497896631461088</v>
      </c>
      <c r="V56" s="681">
        <f>IF(Select2=1,Nappies!$W58,"")</f>
        <v>0</v>
      </c>
      <c r="W56" s="689">
        <f>IF(Select2=1,Garden!$W58,"")</f>
        <v>0</v>
      </c>
      <c r="X56" s="681">
        <f>IF(Select2=1,Wood!$W58,"")</f>
        <v>0.26578204405575961</v>
      </c>
      <c r="Y56" s="689">
        <f>IF(Select2=1,Textiles!$W58,"")</f>
        <v>4.2067126002299962E-2</v>
      </c>
      <c r="Z56" s="683">
        <f>Sludge!W58</f>
        <v>0</v>
      </c>
      <c r="AA56" s="683" t="str">
        <f>IF(Select2=2,MSW!$W58,"")</f>
        <v/>
      </c>
      <c r="AB56" s="690">
        <f>Industry!$W58</f>
        <v>0</v>
      </c>
      <c r="AC56" s="691">
        <f t="shared" si="4"/>
        <v>0.67816804846437273</v>
      </c>
      <c r="AD56" s="692">
        <f>Recovery_OX!R51</f>
        <v>0</v>
      </c>
      <c r="AE56" s="648"/>
      <c r="AF56" s="694">
        <f>(AC56-AD56)*(1-Recovery_OX!U51)</f>
        <v>0.67816804846437273</v>
      </c>
    </row>
    <row r="57" spans="2:32">
      <c r="B57" s="687">
        <f t="shared" si="1"/>
        <v>2040</v>
      </c>
      <c r="C57" s="688">
        <f>IF(Select2=1,Food!$K59,"")</f>
        <v>3.5407235642306856E-2</v>
      </c>
      <c r="D57" s="689">
        <f>IF(Select2=1,Paper!$K59,"")</f>
        <v>0.15116884190726942</v>
      </c>
      <c r="E57" s="681">
        <f>IF(Select2=1,Nappies!$K59,"")</f>
        <v>9.7322365606042321E-2</v>
      </c>
      <c r="F57" s="689">
        <f>IF(Select2=1,Garden!$K59,"")</f>
        <v>0</v>
      </c>
      <c r="G57" s="681">
        <f>IF(Select2=1,Wood!$K59,"")</f>
        <v>0</v>
      </c>
      <c r="H57" s="689">
        <f>IF(Select2=1,Textiles!$K59,"")</f>
        <v>3.5791104578996244E-2</v>
      </c>
      <c r="I57" s="690">
        <f>Sludge!K59</f>
        <v>0</v>
      </c>
      <c r="J57" s="690" t="str">
        <f>IF(Select2=2,MSW!$K59,"")</f>
        <v/>
      </c>
      <c r="K57" s="690">
        <f>Industry!$K59</f>
        <v>0</v>
      </c>
      <c r="L57" s="691">
        <f t="shared" si="3"/>
        <v>0.31968954773461489</v>
      </c>
      <c r="M57" s="692">
        <f>Recovery_OX!C52</f>
        <v>0</v>
      </c>
      <c r="N57" s="648"/>
      <c r="O57" s="693">
        <f>(L57-M57)*(1-Recovery_OX!F52)</f>
        <v>0.31968954773461489</v>
      </c>
      <c r="P57" s="640"/>
      <c r="Q57" s="650"/>
      <c r="S57" s="687">
        <f t="shared" si="2"/>
        <v>2040</v>
      </c>
      <c r="T57" s="688">
        <f>IF(Select2=1,Food!$W59,"")</f>
        <v>2.3689051500205296E-2</v>
      </c>
      <c r="U57" s="689">
        <f>IF(Select2=1,Paper!$W59,"")</f>
        <v>0.31233231799022609</v>
      </c>
      <c r="V57" s="681">
        <f>IF(Select2=1,Nappies!$W59,"")</f>
        <v>0</v>
      </c>
      <c r="W57" s="689">
        <f>IF(Select2=1,Garden!$W59,"")</f>
        <v>0</v>
      </c>
      <c r="X57" s="681">
        <f>IF(Select2=1,Wood!$W59,"")</f>
        <v>0.25664058128424866</v>
      </c>
      <c r="Y57" s="689">
        <f>IF(Select2=1,Textiles!$W59,"")</f>
        <v>3.9223128305749311E-2</v>
      </c>
      <c r="Z57" s="683">
        <f>Sludge!W59</f>
        <v>0</v>
      </c>
      <c r="AA57" s="683" t="str">
        <f>IF(Select2=2,MSW!$W59,"")</f>
        <v/>
      </c>
      <c r="AB57" s="690">
        <f>Industry!$W59</f>
        <v>0</v>
      </c>
      <c r="AC57" s="691">
        <f t="shared" si="4"/>
        <v>0.63188507908042935</v>
      </c>
      <c r="AD57" s="692">
        <f>Recovery_OX!R52</f>
        <v>0</v>
      </c>
      <c r="AE57" s="648"/>
      <c r="AF57" s="694">
        <f>(AC57-AD57)*(1-Recovery_OX!U52)</f>
        <v>0.63188507908042935</v>
      </c>
    </row>
    <row r="58" spans="2:32">
      <c r="B58" s="687">
        <f t="shared" si="1"/>
        <v>2041</v>
      </c>
      <c r="C58" s="688">
        <f>IF(Select2=1,Food!$K60,"")</f>
        <v>2.3734179825745858E-2</v>
      </c>
      <c r="D58" s="689">
        <f>IF(Select2=1,Paper!$K60,"")</f>
        <v>0.14094889395667731</v>
      </c>
      <c r="E58" s="681">
        <f>IF(Select2=1,Nappies!$K60,"")</f>
        <v>8.2107455729747897E-2</v>
      </c>
      <c r="F58" s="689">
        <f>IF(Select2=1,Garden!$K60,"")</f>
        <v>0</v>
      </c>
      <c r="G58" s="681">
        <f>IF(Select2=1,Wood!$K60,"")</f>
        <v>0</v>
      </c>
      <c r="H58" s="689">
        <f>IF(Select2=1,Textiles!$K60,"")</f>
        <v>3.3371404717063582E-2</v>
      </c>
      <c r="I58" s="690">
        <f>Sludge!K60</f>
        <v>0</v>
      </c>
      <c r="J58" s="690" t="str">
        <f>IF(Select2=2,MSW!$K60,"")</f>
        <v/>
      </c>
      <c r="K58" s="690">
        <f>Industry!$K60</f>
        <v>0</v>
      </c>
      <c r="L58" s="691">
        <f t="shared" si="3"/>
        <v>0.28016193422923463</v>
      </c>
      <c r="M58" s="692">
        <f>Recovery_OX!C53</f>
        <v>0</v>
      </c>
      <c r="N58" s="648"/>
      <c r="O58" s="693">
        <f>(L58-M58)*(1-Recovery_OX!F53)</f>
        <v>0.28016193422923463</v>
      </c>
      <c r="P58" s="640"/>
      <c r="Q58" s="650"/>
      <c r="S58" s="687">
        <f t="shared" si="2"/>
        <v>2041</v>
      </c>
      <c r="T58" s="688">
        <f>IF(Select2=1,Food!$W60,"")</f>
        <v>1.5879246092158246E-2</v>
      </c>
      <c r="U58" s="689">
        <f>IF(Select2=1,Paper!$W60,"")</f>
        <v>0.29121672305098617</v>
      </c>
      <c r="V58" s="681">
        <f>IF(Select2=1,Nappies!$W60,"")</f>
        <v>0</v>
      </c>
      <c r="W58" s="689">
        <f>IF(Select2=1,Garden!$W60,"")</f>
        <v>0</v>
      </c>
      <c r="X58" s="681">
        <f>IF(Select2=1,Wood!$W60,"")</f>
        <v>0.24781353531956077</v>
      </c>
      <c r="Y58" s="689">
        <f>IF(Select2=1,Textiles!$W60,"")</f>
        <v>3.6571402429658728E-2</v>
      </c>
      <c r="Z58" s="683">
        <f>Sludge!W60</f>
        <v>0</v>
      </c>
      <c r="AA58" s="683" t="str">
        <f>IF(Select2=2,MSW!$W60,"")</f>
        <v/>
      </c>
      <c r="AB58" s="690">
        <f>Industry!$W60</f>
        <v>0</v>
      </c>
      <c r="AC58" s="691">
        <f t="shared" si="4"/>
        <v>0.59148090689236388</v>
      </c>
      <c r="AD58" s="692">
        <f>Recovery_OX!R53</f>
        <v>0</v>
      </c>
      <c r="AE58" s="648"/>
      <c r="AF58" s="694">
        <f>(AC58-AD58)*(1-Recovery_OX!U53)</f>
        <v>0.59148090689236388</v>
      </c>
    </row>
    <row r="59" spans="2:32">
      <c r="B59" s="687">
        <f t="shared" si="1"/>
        <v>2042</v>
      </c>
      <c r="C59" s="688">
        <f>IF(Select2=1,Food!$K61,"")</f>
        <v>1.5909496513412107E-2</v>
      </c>
      <c r="D59" s="689">
        <f>IF(Select2=1,Paper!$K61,"")</f>
        <v>0.13141987764778479</v>
      </c>
      <c r="E59" s="681">
        <f>IF(Select2=1,Nappies!$K61,"")</f>
        <v>6.9271171579433452E-2</v>
      </c>
      <c r="F59" s="689">
        <f>IF(Select2=1,Garden!$K61,"")</f>
        <v>0</v>
      </c>
      <c r="G59" s="681">
        <f>IF(Select2=1,Wood!$K61,"")</f>
        <v>0</v>
      </c>
      <c r="H59" s="689">
        <f>IF(Select2=1,Textiles!$K61,"")</f>
        <v>3.1115291519770293E-2</v>
      </c>
      <c r="I59" s="690">
        <f>Sludge!K61</f>
        <v>0</v>
      </c>
      <c r="J59" s="690" t="str">
        <f>IF(Select2=2,MSW!$K61,"")</f>
        <v/>
      </c>
      <c r="K59" s="690">
        <f>Industry!$K61</f>
        <v>0</v>
      </c>
      <c r="L59" s="691">
        <f t="shared" si="3"/>
        <v>0.24771583726040067</v>
      </c>
      <c r="M59" s="692">
        <f>Recovery_OX!C54</f>
        <v>0</v>
      </c>
      <c r="N59" s="648"/>
      <c r="O59" s="693">
        <f>(L59-M59)*(1-Recovery_OX!F54)</f>
        <v>0.24771583726040067</v>
      </c>
      <c r="P59" s="640"/>
      <c r="Q59" s="650"/>
      <c r="S59" s="687">
        <f t="shared" si="2"/>
        <v>2042</v>
      </c>
      <c r="T59" s="688">
        <f>IF(Select2=1,Food!$W61,"")</f>
        <v>1.0644176971506762E-2</v>
      </c>
      <c r="U59" s="689">
        <f>IF(Select2=1,Paper!$W61,"")</f>
        <v>0.27152867282600163</v>
      </c>
      <c r="V59" s="681">
        <f>IF(Select2=1,Nappies!$W61,"")</f>
        <v>0</v>
      </c>
      <c r="W59" s="689">
        <f>IF(Select2=1,Garden!$W61,"")</f>
        <v>0</v>
      </c>
      <c r="X59" s="681">
        <f>IF(Select2=1,Wood!$W61,"")</f>
        <v>0.23929009192650363</v>
      </c>
      <c r="Y59" s="689">
        <f>IF(Select2=1,Textiles!$W61,"")</f>
        <v>3.4098949610707176E-2</v>
      </c>
      <c r="Z59" s="683">
        <f>Sludge!W61</f>
        <v>0</v>
      </c>
      <c r="AA59" s="683" t="str">
        <f>IF(Select2=2,MSW!$W61,"")</f>
        <v/>
      </c>
      <c r="AB59" s="690">
        <f>Industry!$W61</f>
        <v>0</v>
      </c>
      <c r="AC59" s="691">
        <f t="shared" si="4"/>
        <v>0.55556189133471912</v>
      </c>
      <c r="AD59" s="692">
        <f>Recovery_OX!R54</f>
        <v>0</v>
      </c>
      <c r="AE59" s="648"/>
      <c r="AF59" s="694">
        <f>(AC59-AD59)*(1-Recovery_OX!U54)</f>
        <v>0.55556189133471912</v>
      </c>
    </row>
    <row r="60" spans="2:32">
      <c r="B60" s="687">
        <f t="shared" si="1"/>
        <v>2043</v>
      </c>
      <c r="C60" s="688">
        <f>IF(Select2=1,Food!$K62,"")</f>
        <v>1.0664454435274246E-2</v>
      </c>
      <c r="D60" s="689">
        <f>IF(Select2=1,Paper!$K62,"")</f>
        <v>0.1225350817315904</v>
      </c>
      <c r="E60" s="681">
        <f>IF(Select2=1,Nappies!$K62,"")</f>
        <v>5.8441650265979347E-2</v>
      </c>
      <c r="F60" s="689">
        <f>IF(Select2=1,Garden!$K62,"")</f>
        <v>0</v>
      </c>
      <c r="G60" s="681">
        <f>IF(Select2=1,Wood!$K62,"")</f>
        <v>0</v>
      </c>
      <c r="H60" s="689">
        <f>IF(Select2=1,Textiles!$K62,"")</f>
        <v>2.901170551760578E-2</v>
      </c>
      <c r="I60" s="690">
        <f>Sludge!K62</f>
        <v>0</v>
      </c>
      <c r="J60" s="690" t="str">
        <f>IF(Select2=2,MSW!$K62,"")</f>
        <v/>
      </c>
      <c r="K60" s="690">
        <f>Industry!$K62</f>
        <v>0</v>
      </c>
      <c r="L60" s="691">
        <f t="shared" si="3"/>
        <v>0.22065289195044979</v>
      </c>
      <c r="M60" s="692">
        <f>Recovery_OX!C55</f>
        <v>0</v>
      </c>
      <c r="N60" s="648"/>
      <c r="O60" s="693">
        <f>(L60-M60)*(1-Recovery_OX!F55)</f>
        <v>0.22065289195044979</v>
      </c>
      <c r="P60" s="640"/>
      <c r="Q60" s="650"/>
      <c r="S60" s="687">
        <f t="shared" si="2"/>
        <v>2043</v>
      </c>
      <c r="T60" s="688">
        <f>IF(Select2=1,Food!$W62,"")</f>
        <v>7.1350051975519035E-3</v>
      </c>
      <c r="U60" s="689">
        <f>IF(Select2=1,Paper!$W62,"")</f>
        <v>0.2531716564702281</v>
      </c>
      <c r="V60" s="681">
        <f>IF(Select2=1,Nappies!$W62,"")</f>
        <v>0</v>
      </c>
      <c r="W60" s="689">
        <f>IF(Select2=1,Garden!$W62,"")</f>
        <v>0</v>
      </c>
      <c r="X60" s="681">
        <f>IF(Select2=1,Wood!$W62,"")</f>
        <v>0.23105980882100288</v>
      </c>
      <c r="Y60" s="689">
        <f>IF(Select2=1,Textiles!$W62,"")</f>
        <v>3.1793649882307706E-2</v>
      </c>
      <c r="Z60" s="683">
        <f>Sludge!W62</f>
        <v>0</v>
      </c>
      <c r="AA60" s="683" t="str">
        <f>IF(Select2=2,MSW!$W62,"")</f>
        <v/>
      </c>
      <c r="AB60" s="690">
        <f>Industry!$W62</f>
        <v>0</v>
      </c>
      <c r="AC60" s="691">
        <f t="shared" si="4"/>
        <v>0.52316012037109061</v>
      </c>
      <c r="AD60" s="692">
        <f>Recovery_OX!R55</f>
        <v>0</v>
      </c>
      <c r="AE60" s="648"/>
      <c r="AF60" s="694">
        <f>(AC60-AD60)*(1-Recovery_OX!U55)</f>
        <v>0.52316012037109061</v>
      </c>
    </row>
    <row r="61" spans="2:32">
      <c r="B61" s="687">
        <f t="shared" si="1"/>
        <v>2044</v>
      </c>
      <c r="C61" s="688">
        <f>IF(Select2=1,Food!$K63,"")</f>
        <v>7.1485975879980118E-3</v>
      </c>
      <c r="D61" s="689">
        <f>IF(Select2=1,Paper!$K63,"")</f>
        <v>0.11425095292820515</v>
      </c>
      <c r="E61" s="681">
        <f>IF(Select2=1,Nappies!$K63,"")</f>
        <v>4.930516415323747E-2</v>
      </c>
      <c r="F61" s="689">
        <f>IF(Select2=1,Garden!$K63,"")</f>
        <v>0</v>
      </c>
      <c r="G61" s="681">
        <f>IF(Select2=1,Wood!$K63,"")</f>
        <v>0</v>
      </c>
      <c r="H61" s="689">
        <f>IF(Select2=1,Textiles!$K63,"")</f>
        <v>2.7050334929546928E-2</v>
      </c>
      <c r="I61" s="690">
        <f>Sludge!K63</f>
        <v>0</v>
      </c>
      <c r="J61" s="690" t="str">
        <f>IF(Select2=2,MSW!$K63,"")</f>
        <v/>
      </c>
      <c r="K61" s="690">
        <f>Industry!$K63</f>
        <v>0</v>
      </c>
      <c r="L61" s="691">
        <f t="shared" si="3"/>
        <v>0.19775504959898757</v>
      </c>
      <c r="M61" s="692">
        <f>Recovery_OX!C56</f>
        <v>0</v>
      </c>
      <c r="N61" s="648"/>
      <c r="O61" s="693">
        <f>(L61-M61)*(1-Recovery_OX!F56)</f>
        <v>0.19775504959898757</v>
      </c>
      <c r="P61" s="640"/>
      <c r="Q61" s="650"/>
      <c r="S61" s="687">
        <f t="shared" si="2"/>
        <v>2044</v>
      </c>
      <c r="T61" s="688">
        <f>IF(Select2=1,Food!$W63,"")</f>
        <v>4.7827370124875184E-3</v>
      </c>
      <c r="U61" s="689">
        <f>IF(Select2=1,Paper!$W63,"")</f>
        <v>0.23605568786819248</v>
      </c>
      <c r="V61" s="681">
        <f>IF(Select2=1,Nappies!$W63,"")</f>
        <v>0</v>
      </c>
      <c r="W61" s="689">
        <f>IF(Select2=1,Garden!$W63,"")</f>
        <v>0</v>
      </c>
      <c r="X61" s="681">
        <f>IF(Select2=1,Wood!$W63,"")</f>
        <v>0.22311260287699822</v>
      </c>
      <c r="Y61" s="689">
        <f>IF(Select2=1,Textiles!$W63,"")</f>
        <v>2.9644202662517192E-2</v>
      </c>
      <c r="Z61" s="683">
        <f>Sludge!W63</f>
        <v>0</v>
      </c>
      <c r="AA61" s="683" t="str">
        <f>IF(Select2=2,MSW!$W63,"")</f>
        <v/>
      </c>
      <c r="AB61" s="690">
        <f>Industry!$W63</f>
        <v>0</v>
      </c>
      <c r="AC61" s="691">
        <f t="shared" si="4"/>
        <v>0.49359523042019543</v>
      </c>
      <c r="AD61" s="692">
        <f>Recovery_OX!R56</f>
        <v>0</v>
      </c>
      <c r="AE61" s="648"/>
      <c r="AF61" s="694">
        <f>(AC61-AD61)*(1-Recovery_OX!U56)</f>
        <v>0.49359523042019543</v>
      </c>
    </row>
    <row r="62" spans="2:32">
      <c r="B62" s="687">
        <f t="shared" si="1"/>
        <v>2045</v>
      </c>
      <c r="C62" s="688">
        <f>IF(Select2=1,Food!$K64,"")</f>
        <v>4.7918482642770877E-3</v>
      </c>
      <c r="D62" s="689">
        <f>IF(Select2=1,Paper!$K64,"")</f>
        <v>0.10652688242862388</v>
      </c>
      <c r="E62" s="681">
        <f>IF(Select2=1,Nappies!$K64,"")</f>
        <v>4.1597032272595681E-2</v>
      </c>
      <c r="F62" s="689">
        <f>IF(Select2=1,Garden!$K64,"")</f>
        <v>0</v>
      </c>
      <c r="G62" s="681">
        <f>IF(Select2=1,Wood!$K64,"")</f>
        <v>0</v>
      </c>
      <c r="H62" s="689">
        <f>IF(Select2=1,Textiles!$K64,"")</f>
        <v>2.522156511469556E-2</v>
      </c>
      <c r="I62" s="690">
        <f>Sludge!K64</f>
        <v>0</v>
      </c>
      <c r="J62" s="690" t="str">
        <f>IF(Select2=2,MSW!$K64,"")</f>
        <v/>
      </c>
      <c r="K62" s="690">
        <f>Industry!$K64</f>
        <v>0</v>
      </c>
      <c r="L62" s="691">
        <f t="shared" si="3"/>
        <v>0.1781373280801922</v>
      </c>
      <c r="M62" s="692">
        <f>Recovery_OX!C57</f>
        <v>0</v>
      </c>
      <c r="N62" s="648"/>
      <c r="O62" s="693">
        <f>(L62-M62)*(1-Recovery_OX!F57)</f>
        <v>0.1781373280801922</v>
      </c>
      <c r="P62" s="640"/>
      <c r="Q62" s="650"/>
      <c r="S62" s="687">
        <f t="shared" si="2"/>
        <v>2045</v>
      </c>
      <c r="T62" s="688">
        <f>IF(Select2=1,Food!$W64,"")</f>
        <v>3.2059644943869892E-3</v>
      </c>
      <c r="U62" s="689">
        <f>IF(Select2=1,Paper!$W64,"")</f>
        <v>0.22009686452195021</v>
      </c>
      <c r="V62" s="681">
        <f>IF(Select2=1,Nappies!$W64,"")</f>
        <v>0</v>
      </c>
      <c r="W62" s="689">
        <f>IF(Select2=1,Garden!$W64,"")</f>
        <v>0</v>
      </c>
      <c r="X62" s="681">
        <f>IF(Select2=1,Wood!$W64,"")</f>
        <v>0.21543873777335298</v>
      </c>
      <c r="Y62" s="689">
        <f>IF(Select2=1,Textiles!$W64,"")</f>
        <v>2.7640071358570484E-2</v>
      </c>
      <c r="Z62" s="683">
        <f>Sludge!W64</f>
        <v>0</v>
      </c>
      <c r="AA62" s="683" t="str">
        <f>IF(Select2=2,MSW!$W64,"")</f>
        <v/>
      </c>
      <c r="AB62" s="690">
        <f>Industry!$W64</f>
        <v>0</v>
      </c>
      <c r="AC62" s="691">
        <f t="shared" si="4"/>
        <v>0.46638163814826067</v>
      </c>
      <c r="AD62" s="692">
        <f>Recovery_OX!R57</f>
        <v>0</v>
      </c>
      <c r="AE62" s="648"/>
      <c r="AF62" s="694">
        <f>(AC62-AD62)*(1-Recovery_OX!U57)</f>
        <v>0.46638163814826067</v>
      </c>
    </row>
    <row r="63" spans="2:32">
      <c r="B63" s="687">
        <f t="shared" si="1"/>
        <v>2046</v>
      </c>
      <c r="C63" s="688">
        <f>IF(Select2=1,Food!$K65,"")</f>
        <v>3.2120719491060155E-3</v>
      </c>
      <c r="D63" s="689">
        <f>IF(Select2=1,Paper!$K65,"")</f>
        <v>9.9325006830296464E-2</v>
      </c>
      <c r="E63" s="681">
        <f>IF(Select2=1,Nappies!$K65,"")</f>
        <v>3.5093952603213283E-2</v>
      </c>
      <c r="F63" s="689">
        <f>IF(Select2=1,Garden!$K65,"")</f>
        <v>0</v>
      </c>
      <c r="G63" s="681">
        <f>IF(Select2=1,Wood!$K65,"")</f>
        <v>0</v>
      </c>
      <c r="H63" s="689">
        <f>IF(Select2=1,Textiles!$K65,"")</f>
        <v>2.35164314412976E-2</v>
      </c>
      <c r="I63" s="690">
        <f>Sludge!K65</f>
        <v>0</v>
      </c>
      <c r="J63" s="690" t="str">
        <f>IF(Select2=2,MSW!$K65,"")</f>
        <v/>
      </c>
      <c r="K63" s="690">
        <f>Industry!$K65</f>
        <v>0</v>
      </c>
      <c r="L63" s="691">
        <f t="shared" si="3"/>
        <v>0.16114746282391335</v>
      </c>
      <c r="M63" s="692">
        <f>Recovery_OX!C58</f>
        <v>0</v>
      </c>
      <c r="N63" s="648"/>
      <c r="O63" s="693">
        <f>(L63-M63)*(1-Recovery_OX!F58)</f>
        <v>0.16114746282391335</v>
      </c>
      <c r="P63" s="640"/>
      <c r="Q63" s="650"/>
      <c r="S63" s="687">
        <f t="shared" si="2"/>
        <v>2046</v>
      </c>
      <c r="T63" s="688">
        <f>IF(Select2=1,Food!$W65,"")</f>
        <v>2.1490222674661118E-3</v>
      </c>
      <c r="U63" s="689">
        <f>IF(Select2=1,Paper!$W65,"")</f>
        <v>0.20521695626094316</v>
      </c>
      <c r="V63" s="681">
        <f>IF(Select2=1,Nappies!$W65,"")</f>
        <v>0</v>
      </c>
      <c r="W63" s="689">
        <f>IF(Select2=1,Garden!$W65,"")</f>
        <v>0</v>
      </c>
      <c r="X63" s="681">
        <f>IF(Select2=1,Wood!$W65,"")</f>
        <v>0.20802881206564319</v>
      </c>
      <c r="Y63" s="689">
        <f>IF(Select2=1,Textiles!$W65,"")</f>
        <v>2.5771431716490524E-2</v>
      </c>
      <c r="Z63" s="683">
        <f>Sludge!W65</f>
        <v>0</v>
      </c>
      <c r="AA63" s="683" t="str">
        <f>IF(Select2=2,MSW!$W65,"")</f>
        <v/>
      </c>
      <c r="AB63" s="690">
        <f>Industry!$W65</f>
        <v>0</v>
      </c>
      <c r="AC63" s="691">
        <f t="shared" si="4"/>
        <v>0.44116622231054303</v>
      </c>
      <c r="AD63" s="692">
        <f>Recovery_OX!R58</f>
        <v>0</v>
      </c>
      <c r="AE63" s="648"/>
      <c r="AF63" s="694">
        <f>(AC63-AD63)*(1-Recovery_OX!U58)</f>
        <v>0.44116622231054303</v>
      </c>
    </row>
    <row r="64" spans="2:32">
      <c r="B64" s="687">
        <f t="shared" si="1"/>
        <v>2047</v>
      </c>
      <c r="C64" s="688">
        <f>IF(Select2=1,Food!$K66,"")</f>
        <v>2.1531162167945299E-3</v>
      </c>
      <c r="D64" s="689">
        <f>IF(Select2=1,Paper!$K66,"")</f>
        <v>9.2610022530684538E-2</v>
      </c>
      <c r="E64" s="681">
        <f>IF(Select2=1,Nappies!$K66,"")</f>
        <v>2.9607533086632123E-2</v>
      </c>
      <c r="F64" s="689">
        <f>IF(Select2=1,Garden!$K66,"")</f>
        <v>0</v>
      </c>
      <c r="G64" s="681">
        <f>IF(Select2=1,Wood!$K66,"")</f>
        <v>0</v>
      </c>
      <c r="H64" s="689">
        <f>IF(Select2=1,Textiles!$K66,"")</f>
        <v>2.1926575342107811E-2</v>
      </c>
      <c r="I64" s="690">
        <f>Sludge!K66</f>
        <v>0</v>
      </c>
      <c r="J64" s="690" t="str">
        <f>IF(Select2=2,MSW!$K66,"")</f>
        <v/>
      </c>
      <c r="K64" s="690">
        <f>Industry!$K66</f>
        <v>0</v>
      </c>
      <c r="L64" s="691">
        <f t="shared" si="3"/>
        <v>0.146297247176219</v>
      </c>
      <c r="M64" s="692">
        <f>Recovery_OX!C59</f>
        <v>0</v>
      </c>
      <c r="N64" s="648"/>
      <c r="O64" s="693">
        <f>(L64-M64)*(1-Recovery_OX!F59)</f>
        <v>0.146297247176219</v>
      </c>
      <c r="P64" s="640"/>
      <c r="Q64" s="650"/>
      <c r="S64" s="687">
        <f t="shared" si="2"/>
        <v>2047</v>
      </c>
      <c r="T64" s="688">
        <f>IF(Select2=1,Food!$W66,"")</f>
        <v>1.4405327052594982E-3</v>
      </c>
      <c r="U64" s="689">
        <f>IF(Select2=1,Paper!$W66,"")</f>
        <v>0.1913430217576127</v>
      </c>
      <c r="V64" s="681">
        <f>IF(Select2=1,Nappies!$W66,"")</f>
        <v>0</v>
      </c>
      <c r="W64" s="689">
        <f>IF(Select2=1,Garden!$W66,"")</f>
        <v>0</v>
      </c>
      <c r="X64" s="681">
        <f>IF(Select2=1,Wood!$W66,"")</f>
        <v>0.20087374766821245</v>
      </c>
      <c r="Y64" s="689">
        <f>IF(Select2=1,Textiles!$W66,"")</f>
        <v>2.4029123662583911E-2</v>
      </c>
      <c r="Z64" s="683">
        <f>Sludge!W66</f>
        <v>0</v>
      </c>
      <c r="AA64" s="683" t="str">
        <f>IF(Select2=2,MSW!$W66,"")</f>
        <v/>
      </c>
      <c r="AB64" s="690">
        <f>Industry!$W66</f>
        <v>0</v>
      </c>
      <c r="AC64" s="691">
        <f t="shared" si="4"/>
        <v>0.41768642579366855</v>
      </c>
      <c r="AD64" s="692">
        <f>Recovery_OX!R59</f>
        <v>0</v>
      </c>
      <c r="AE64" s="648"/>
      <c r="AF64" s="694">
        <f>(AC64-AD64)*(1-Recovery_OX!U59)</f>
        <v>0.41768642579366855</v>
      </c>
    </row>
    <row r="65" spans="2:32">
      <c r="B65" s="687">
        <f t="shared" si="1"/>
        <v>2048</v>
      </c>
      <c r="C65" s="688">
        <f>IF(Select2=1,Food!$K67,"")</f>
        <v>1.4432769615617908E-3</v>
      </c>
      <c r="D65" s="689">
        <f>IF(Select2=1,Paper!$K67,"")</f>
        <v>8.6349012668960903E-2</v>
      </c>
      <c r="E65" s="681">
        <f>IF(Select2=1,Nappies!$K67,"")</f>
        <v>2.4978833971404851E-2</v>
      </c>
      <c r="F65" s="689">
        <f>IF(Select2=1,Garden!$K67,"")</f>
        <v>0</v>
      </c>
      <c r="G65" s="681">
        <f>IF(Select2=1,Wood!$K67,"")</f>
        <v>0</v>
      </c>
      <c r="H65" s="689">
        <f>IF(Select2=1,Textiles!$K67,"")</f>
        <v>2.0444203340683479E-2</v>
      </c>
      <c r="I65" s="690">
        <f>Sludge!K67</f>
        <v>0</v>
      </c>
      <c r="J65" s="690" t="str">
        <f>IF(Select2=2,MSW!$K67,"")</f>
        <v/>
      </c>
      <c r="K65" s="690">
        <f>Industry!$K67</f>
        <v>0</v>
      </c>
      <c r="L65" s="691">
        <f t="shared" si="3"/>
        <v>0.13321532694261104</v>
      </c>
      <c r="M65" s="692">
        <f>Recovery_OX!C60</f>
        <v>0</v>
      </c>
      <c r="N65" s="648"/>
      <c r="O65" s="693">
        <f>(L65-M65)*(1-Recovery_OX!F60)</f>
        <v>0.13321532694261104</v>
      </c>
      <c r="P65" s="640"/>
      <c r="Q65" s="650"/>
      <c r="S65" s="687">
        <f t="shared" si="2"/>
        <v>2048</v>
      </c>
      <c r="T65" s="688">
        <f>IF(Select2=1,Food!$W67,"")</f>
        <v>9.656179493053908E-4</v>
      </c>
      <c r="U65" s="689">
        <f>IF(Select2=1,Paper!$W67,"")</f>
        <v>0.17840705096892745</v>
      </c>
      <c r="V65" s="681">
        <f>IF(Select2=1,Nappies!$W67,"")</f>
        <v>0</v>
      </c>
      <c r="W65" s="689">
        <f>IF(Select2=1,Garden!$W67,"")</f>
        <v>0</v>
      </c>
      <c r="X65" s="681">
        <f>IF(Select2=1,Wood!$W67,"")</f>
        <v>0.19396477873238166</v>
      </c>
      <c r="Y65" s="689">
        <f>IF(Select2=1,Textiles!$W67,"")</f>
        <v>2.2404606400749025E-2</v>
      </c>
      <c r="Z65" s="683">
        <f>Sludge!W67</f>
        <v>0</v>
      </c>
      <c r="AA65" s="683" t="str">
        <f>IF(Select2=2,MSW!$W67,"")</f>
        <v/>
      </c>
      <c r="AB65" s="690">
        <f>Industry!$W67</f>
        <v>0</v>
      </c>
      <c r="AC65" s="691">
        <f t="shared" si="4"/>
        <v>0.39574205405136353</v>
      </c>
      <c r="AD65" s="692">
        <f>Recovery_OX!R60</f>
        <v>0</v>
      </c>
      <c r="AE65" s="648"/>
      <c r="AF65" s="694">
        <f>(AC65-AD65)*(1-Recovery_OX!U60)</f>
        <v>0.39574205405136353</v>
      </c>
    </row>
    <row r="66" spans="2:32">
      <c r="B66" s="687">
        <f t="shared" si="1"/>
        <v>2049</v>
      </c>
      <c r="C66" s="688">
        <f>IF(Select2=1,Food!$K68,"")</f>
        <v>9.6745747931627733E-4</v>
      </c>
      <c r="D66" s="689">
        <f>IF(Select2=1,Paper!$K68,"")</f>
        <v>8.0511285767519564E-2</v>
      </c>
      <c r="E66" s="681">
        <f>IF(Select2=1,Nappies!$K68,"")</f>
        <v>2.107376338127679E-2</v>
      </c>
      <c r="F66" s="689">
        <f>IF(Select2=1,Garden!$K68,"")</f>
        <v>0</v>
      </c>
      <c r="G66" s="681">
        <f>IF(Select2=1,Wood!$K68,"")</f>
        <v>0</v>
      </c>
      <c r="H66" s="689">
        <f>IF(Select2=1,Textiles!$K68,"")</f>
        <v>1.9062048847753817E-2</v>
      </c>
      <c r="I66" s="690">
        <f>Sludge!K68</f>
        <v>0</v>
      </c>
      <c r="J66" s="690" t="str">
        <f>IF(Select2=2,MSW!$K68,"")</f>
        <v/>
      </c>
      <c r="K66" s="690">
        <f>Industry!$K68</f>
        <v>0</v>
      </c>
      <c r="L66" s="691">
        <f t="shared" si="3"/>
        <v>0.12161455547586644</v>
      </c>
      <c r="M66" s="692">
        <f>Recovery_OX!C61</f>
        <v>0</v>
      </c>
      <c r="N66" s="648"/>
      <c r="O66" s="693">
        <f>(L66-M66)*(1-Recovery_OX!F61)</f>
        <v>0.12161455547586644</v>
      </c>
      <c r="P66" s="640"/>
      <c r="Q66" s="650"/>
      <c r="S66" s="687">
        <f t="shared" si="2"/>
        <v>2049</v>
      </c>
      <c r="T66" s="688">
        <f>IF(Select2=1,Food!$W68,"")</f>
        <v>6.4727306823122934E-4</v>
      </c>
      <c r="U66" s="689">
        <f>IF(Select2=1,Paper!$W68,"")</f>
        <v>0.1663456317510735</v>
      </c>
      <c r="V66" s="681">
        <f>IF(Select2=1,Nappies!$W68,"")</f>
        <v>0</v>
      </c>
      <c r="W66" s="689">
        <f>IF(Select2=1,Garden!$W68,"")</f>
        <v>0</v>
      </c>
      <c r="X66" s="681">
        <f>IF(Select2=1,Wood!$W68,"")</f>
        <v>0.18729344090718816</v>
      </c>
      <c r="Y66" s="689">
        <f>IF(Select2=1,Textiles!$W68,"")</f>
        <v>2.0889916545483639E-2</v>
      </c>
      <c r="Z66" s="683">
        <f>Sludge!W68</f>
        <v>0</v>
      </c>
      <c r="AA66" s="683" t="str">
        <f>IF(Select2=2,MSW!$W68,"")</f>
        <v/>
      </c>
      <c r="AB66" s="690">
        <f>Industry!$W68</f>
        <v>0</v>
      </c>
      <c r="AC66" s="691">
        <f t="shared" si="4"/>
        <v>0.37517626227197653</v>
      </c>
      <c r="AD66" s="692">
        <f>Recovery_OX!R61</f>
        <v>0</v>
      </c>
      <c r="AE66" s="648"/>
      <c r="AF66" s="694">
        <f>(AC66-AD66)*(1-Recovery_OX!U61)</f>
        <v>0.37517626227197653</v>
      </c>
    </row>
    <row r="67" spans="2:32">
      <c r="B67" s="687">
        <f t="shared" si="1"/>
        <v>2050</v>
      </c>
      <c r="C67" s="688">
        <f>IF(Select2=1,Food!$K69,"")</f>
        <v>6.4850614207281052E-4</v>
      </c>
      <c r="D67" s="689">
        <f>IF(Select2=1,Paper!$K69,"")</f>
        <v>7.5068225282316978E-2</v>
      </c>
      <c r="E67" s="681">
        <f>IF(Select2=1,Nappies!$K69,"")</f>
        <v>1.7779192718060471E-2</v>
      </c>
      <c r="F67" s="689">
        <f>IF(Select2=1,Garden!$K69,"")</f>
        <v>0</v>
      </c>
      <c r="G67" s="681">
        <f>IF(Select2=1,Wood!$K69,"")</f>
        <v>0</v>
      </c>
      <c r="H67" s="689">
        <f>IF(Select2=1,Textiles!$K69,"")</f>
        <v>1.7773336540390962E-2</v>
      </c>
      <c r="I67" s="690">
        <f>Sludge!K69</f>
        <v>0</v>
      </c>
      <c r="J67" s="690" t="str">
        <f>IF(Select2=2,MSW!$K69,"")</f>
        <v/>
      </c>
      <c r="K67" s="690">
        <f>Industry!$K69</f>
        <v>0</v>
      </c>
      <c r="L67" s="691">
        <f t="shared" si="3"/>
        <v>0.11126926068284121</v>
      </c>
      <c r="M67" s="692">
        <f>Recovery_OX!C62</f>
        <v>0</v>
      </c>
      <c r="N67" s="648"/>
      <c r="O67" s="693">
        <f>(L67-M67)*(1-Recovery_OX!F62)</f>
        <v>0.11126926068284121</v>
      </c>
      <c r="P67" s="640"/>
      <c r="Q67" s="650"/>
      <c r="S67" s="687">
        <f t="shared" si="2"/>
        <v>2050</v>
      </c>
      <c r="T67" s="688">
        <f>IF(Select2=1,Food!$W69,"")</f>
        <v>4.3388011289438708E-4</v>
      </c>
      <c r="U67" s="689">
        <f>IF(Select2=1,Paper!$W69,"")</f>
        <v>0.15509963901305163</v>
      </c>
      <c r="V67" s="681">
        <f>IF(Select2=1,Nappies!$W69,"")</f>
        <v>0</v>
      </c>
      <c r="W67" s="689">
        <f>IF(Select2=1,Garden!$W69,"")</f>
        <v>0</v>
      </c>
      <c r="X67" s="681">
        <f>IF(Select2=1,Wood!$W69,"")</f>
        <v>0.18085156096949734</v>
      </c>
      <c r="Y67" s="689">
        <f>IF(Select2=1,Textiles!$W69,"")</f>
        <v>1.9477629085359962E-2</v>
      </c>
      <c r="Z67" s="683">
        <f>Sludge!W69</f>
        <v>0</v>
      </c>
      <c r="AA67" s="683" t="str">
        <f>IF(Select2=2,MSW!$W69,"")</f>
        <v/>
      </c>
      <c r="AB67" s="690">
        <f>Industry!$W69</f>
        <v>0</v>
      </c>
      <c r="AC67" s="691">
        <f t="shared" si="4"/>
        <v>0.35586270918080326</v>
      </c>
      <c r="AD67" s="692">
        <f>Recovery_OX!R62</f>
        <v>0</v>
      </c>
      <c r="AE67" s="648"/>
      <c r="AF67" s="694">
        <f>(AC67-AD67)*(1-Recovery_OX!U62)</f>
        <v>0.35586270918080326</v>
      </c>
    </row>
    <row r="68" spans="2:32">
      <c r="B68" s="687">
        <f t="shared" si="1"/>
        <v>2051</v>
      </c>
      <c r="C68" s="688">
        <f>IF(Select2=1,Food!$K70,"")</f>
        <v>4.3470666700864123E-4</v>
      </c>
      <c r="D68" s="689">
        <f>IF(Select2=1,Paper!$K70,"")</f>
        <v>6.9993149324539802E-2</v>
      </c>
      <c r="E68" s="681">
        <f>IF(Select2=1,Nappies!$K70,"")</f>
        <v>1.4999679363714248E-2</v>
      </c>
      <c r="F68" s="689">
        <f>IF(Select2=1,Garden!$K70,"")</f>
        <v>0</v>
      </c>
      <c r="G68" s="681">
        <f>IF(Select2=1,Wood!$K70,"")</f>
        <v>0</v>
      </c>
      <c r="H68" s="689">
        <f>IF(Select2=1,Textiles!$K70,"")</f>
        <v>1.6571749149369097E-2</v>
      </c>
      <c r="I68" s="690">
        <f>Sludge!K70</f>
        <v>0</v>
      </c>
      <c r="J68" s="690" t="str">
        <f>IF(Select2=2,MSW!$K70,"")</f>
        <v/>
      </c>
      <c r="K68" s="690">
        <f>Industry!$K70</f>
        <v>0</v>
      </c>
      <c r="L68" s="691">
        <f t="shared" si="3"/>
        <v>0.10199928450463178</v>
      </c>
      <c r="M68" s="692">
        <f>Recovery_OX!C63</f>
        <v>0</v>
      </c>
      <c r="N68" s="648"/>
      <c r="O68" s="693">
        <f>(L68-M68)*(1-Recovery_OX!F63)</f>
        <v>0.10199928450463178</v>
      </c>
      <c r="P68" s="640"/>
      <c r="Q68" s="650"/>
      <c r="S68" s="687">
        <f t="shared" si="2"/>
        <v>2051</v>
      </c>
      <c r="T68" s="688">
        <f>IF(Select2=1,Food!$W70,"")</f>
        <v>2.9083853724931396E-4</v>
      </c>
      <c r="U68" s="689">
        <f>IF(Select2=1,Paper!$W70,"")</f>
        <v>0.14461394488541285</v>
      </c>
      <c r="V68" s="681">
        <f>IF(Select2=1,Nappies!$W70,"")</f>
        <v>0</v>
      </c>
      <c r="W68" s="689">
        <f>IF(Select2=1,Garden!$W70,"")</f>
        <v>0</v>
      </c>
      <c r="X68" s="681">
        <f>IF(Select2=1,Wood!$W70,"")</f>
        <v>0.17463124681078215</v>
      </c>
      <c r="Y68" s="689">
        <f>IF(Select2=1,Textiles!$W70,"")</f>
        <v>1.8160820985609977E-2</v>
      </c>
      <c r="Z68" s="683">
        <f>Sludge!W70</f>
        <v>0</v>
      </c>
      <c r="AA68" s="683" t="str">
        <f>IF(Select2=2,MSW!$W70,"")</f>
        <v/>
      </c>
      <c r="AB68" s="690">
        <f>Industry!$W70</f>
        <v>0</v>
      </c>
      <c r="AC68" s="691">
        <f t="shared" si="4"/>
        <v>0.33769685121905435</v>
      </c>
      <c r="AD68" s="692">
        <f>Recovery_OX!R63</f>
        <v>0</v>
      </c>
      <c r="AE68" s="648"/>
      <c r="AF68" s="694">
        <f>(AC68-AD68)*(1-Recovery_OX!U63)</f>
        <v>0.33769685121905435</v>
      </c>
    </row>
    <row r="69" spans="2:32">
      <c r="B69" s="687">
        <f t="shared" si="1"/>
        <v>2052</v>
      </c>
      <c r="C69" s="688">
        <f>IF(Select2=1,Food!$K71,"")</f>
        <v>2.913925930412317E-4</v>
      </c>
      <c r="D69" s="689">
        <f>IF(Select2=1,Paper!$K71,"")</f>
        <v>6.5261179865955116E-2</v>
      </c>
      <c r="E69" s="681">
        <f>IF(Select2=1,Nappies!$K71,"")</f>
        <v>1.2654701739392541E-2</v>
      </c>
      <c r="F69" s="689">
        <f>IF(Select2=1,Garden!$K71,"")</f>
        <v>0</v>
      </c>
      <c r="G69" s="681">
        <f>IF(Select2=1,Wood!$K71,"")</f>
        <v>0</v>
      </c>
      <c r="H69" s="689">
        <f>IF(Select2=1,Textiles!$K71,"")</f>
        <v>1.5451396491903403E-2</v>
      </c>
      <c r="I69" s="690">
        <f>Sludge!K71</f>
        <v>0</v>
      </c>
      <c r="J69" s="690" t="str">
        <f>IF(Select2=2,MSW!$K71,"")</f>
        <v/>
      </c>
      <c r="K69" s="690">
        <f>Industry!$K71</f>
        <v>0</v>
      </c>
      <c r="L69" s="691">
        <f t="shared" si="3"/>
        <v>9.3658670690292281E-2</v>
      </c>
      <c r="M69" s="692">
        <f>Recovery_OX!C64</f>
        <v>0</v>
      </c>
      <c r="N69" s="648"/>
      <c r="O69" s="693">
        <f>(L69-M69)*(1-Recovery_OX!F64)</f>
        <v>9.3658670690292281E-2</v>
      </c>
      <c r="P69" s="640"/>
      <c r="Q69" s="650"/>
      <c r="S69" s="687">
        <f t="shared" si="2"/>
        <v>2052</v>
      </c>
      <c r="T69" s="688">
        <f>IF(Select2=1,Food!$W71,"")</f>
        <v>1.9495490167789815E-4</v>
      </c>
      <c r="U69" s="689">
        <f>IF(Select2=1,Paper!$W71,"")</f>
        <v>0.13483714848337836</v>
      </c>
      <c r="V69" s="681">
        <f>IF(Select2=1,Nappies!$W71,"")</f>
        <v>0</v>
      </c>
      <c r="W69" s="689">
        <f>IF(Select2=1,Garden!$W71,"")</f>
        <v>0</v>
      </c>
      <c r="X69" s="681">
        <f>IF(Select2=1,Wood!$W71,"")</f>
        <v>0.16862487776830315</v>
      </c>
      <c r="Y69" s="689">
        <f>IF(Select2=1,Textiles!$W71,"")</f>
        <v>1.6933037251400995E-2</v>
      </c>
      <c r="Z69" s="683">
        <f>Sludge!W71</f>
        <v>0</v>
      </c>
      <c r="AA69" s="683" t="str">
        <f>IF(Select2=2,MSW!$W71,"")</f>
        <v/>
      </c>
      <c r="AB69" s="690">
        <f>Industry!$W71</f>
        <v>0</v>
      </c>
      <c r="AC69" s="691">
        <f t="shared" si="4"/>
        <v>0.32059001840476037</v>
      </c>
      <c r="AD69" s="692">
        <f>Recovery_OX!R64</f>
        <v>0</v>
      </c>
      <c r="AE69" s="648"/>
      <c r="AF69" s="694">
        <f>(AC69-AD69)*(1-Recovery_OX!U64)</f>
        <v>0.32059001840476037</v>
      </c>
    </row>
    <row r="70" spans="2:32">
      <c r="B70" s="687">
        <f t="shared" si="1"/>
        <v>2053</v>
      </c>
      <c r="C70" s="688">
        <f>IF(Select2=1,Food!$K72,"")</f>
        <v>1.9532629638184274E-4</v>
      </c>
      <c r="D70" s="689">
        <f>IF(Select2=1,Paper!$K72,"")</f>
        <v>6.0849120786787045E-2</v>
      </c>
      <c r="E70" s="681">
        <f>IF(Select2=1,Nappies!$K72,"")</f>
        <v>1.0676326622046546E-2</v>
      </c>
      <c r="F70" s="689">
        <f>IF(Select2=1,Garden!$K72,"")</f>
        <v>0</v>
      </c>
      <c r="G70" s="681">
        <f>IF(Select2=1,Wood!$K72,"")</f>
        <v>0</v>
      </c>
      <c r="H70" s="689">
        <f>IF(Select2=1,Textiles!$K72,"")</f>
        <v>1.4406786597967182E-2</v>
      </c>
      <c r="I70" s="690">
        <f>Sludge!K72</f>
        <v>0</v>
      </c>
      <c r="J70" s="690" t="str">
        <f>IF(Select2=2,MSW!$K72,"")</f>
        <v/>
      </c>
      <c r="K70" s="690">
        <f>Industry!$K72</f>
        <v>0</v>
      </c>
      <c r="L70" s="691">
        <f t="shared" si="3"/>
        <v>8.612756030318261E-2</v>
      </c>
      <c r="M70" s="692">
        <f>Recovery_OX!C65</f>
        <v>0</v>
      </c>
      <c r="N70" s="648"/>
      <c r="O70" s="693">
        <f>(L70-M70)*(1-Recovery_OX!F65)</f>
        <v>8.612756030318261E-2</v>
      </c>
      <c r="P70" s="640"/>
      <c r="Q70" s="650"/>
      <c r="S70" s="687">
        <f t="shared" si="2"/>
        <v>2053</v>
      </c>
      <c r="T70" s="688">
        <f>IF(Select2=1,Food!$W72,"")</f>
        <v>1.3068217866760222E-4</v>
      </c>
      <c r="U70" s="689">
        <f>IF(Select2=1,Paper!$W72,"")</f>
        <v>0.12572132393964269</v>
      </c>
      <c r="V70" s="681">
        <f>IF(Select2=1,Nappies!$W72,"")</f>
        <v>0</v>
      </c>
      <c r="W70" s="689">
        <f>IF(Select2=1,Garden!$W72,"")</f>
        <v>0</v>
      </c>
      <c r="X70" s="681">
        <f>IF(Select2=1,Wood!$W72,"")</f>
        <v>0.16282509528884362</v>
      </c>
      <c r="Y70" s="689">
        <f>IF(Select2=1,Textiles!$W72,"")</f>
        <v>1.5788259285443491E-2</v>
      </c>
      <c r="Z70" s="683">
        <f>Sludge!W72</f>
        <v>0</v>
      </c>
      <c r="AA70" s="683" t="str">
        <f>IF(Select2=2,MSW!$W72,"")</f>
        <v/>
      </c>
      <c r="AB70" s="690">
        <f>Industry!$W72</f>
        <v>0</v>
      </c>
      <c r="AC70" s="691">
        <f t="shared" si="4"/>
        <v>0.30446536069259739</v>
      </c>
      <c r="AD70" s="692">
        <f>Recovery_OX!R65</f>
        <v>0</v>
      </c>
      <c r="AE70" s="648"/>
      <c r="AF70" s="694">
        <f>(AC70-AD70)*(1-Recovery_OX!U65)</f>
        <v>0.30446536069259739</v>
      </c>
    </row>
    <row r="71" spans="2:32">
      <c r="B71" s="687">
        <f t="shared" si="1"/>
        <v>2054</v>
      </c>
      <c r="C71" s="688">
        <f>IF(Select2=1,Food!$K73,"")</f>
        <v>1.3093113198264778E-4</v>
      </c>
      <c r="D71" s="689">
        <f>IF(Select2=1,Paper!$K73,"")</f>
        <v>5.6735344168310817E-2</v>
      </c>
      <c r="E71" s="681">
        <f>IF(Select2=1,Nappies!$K73,"")</f>
        <v>9.0072411415119888E-3</v>
      </c>
      <c r="F71" s="689">
        <f>IF(Select2=1,Garden!$K73,"")</f>
        <v>0</v>
      </c>
      <c r="G71" s="681">
        <f>IF(Select2=1,Wood!$K73,"")</f>
        <v>0</v>
      </c>
      <c r="H71" s="689">
        <f>IF(Select2=1,Textiles!$K73,"")</f>
        <v>1.3432798788648441E-2</v>
      </c>
      <c r="I71" s="690">
        <f>Sludge!K73</f>
        <v>0</v>
      </c>
      <c r="J71" s="690" t="str">
        <f>IF(Select2=2,MSW!$K73,"")</f>
        <v/>
      </c>
      <c r="K71" s="690">
        <f>Industry!$K73</f>
        <v>0</v>
      </c>
      <c r="L71" s="691">
        <f t="shared" si="3"/>
        <v>7.9306315230453894E-2</v>
      </c>
      <c r="M71" s="692">
        <f>Recovery_OX!C66</f>
        <v>0</v>
      </c>
      <c r="N71" s="648"/>
      <c r="O71" s="693">
        <f>(L71-M71)*(1-Recovery_OX!F66)</f>
        <v>7.9306315230453894E-2</v>
      </c>
      <c r="P71" s="640"/>
      <c r="Q71" s="650"/>
      <c r="S71" s="687">
        <f t="shared" si="2"/>
        <v>2054</v>
      </c>
      <c r="T71" s="688">
        <f>IF(Select2=1,Food!$W73,"")</f>
        <v>8.7598884020504759E-5</v>
      </c>
      <c r="U71" s="689">
        <f>IF(Select2=1,Paper!$W73,"")</f>
        <v>0.11722178547171659</v>
      </c>
      <c r="V71" s="681">
        <f>IF(Select2=1,Nappies!$W73,"")</f>
        <v>0</v>
      </c>
      <c r="W71" s="689">
        <f>IF(Select2=1,Garden!$W73,"")</f>
        <v>0</v>
      </c>
      <c r="X71" s="681">
        <f>IF(Select2=1,Wood!$W73,"")</f>
        <v>0.15722479391356176</v>
      </c>
      <c r="Y71" s="689">
        <f>IF(Select2=1,Textiles!$W73,"")</f>
        <v>1.4720875384820215E-2</v>
      </c>
      <c r="Z71" s="683">
        <f>Sludge!W73</f>
        <v>0</v>
      </c>
      <c r="AA71" s="683" t="str">
        <f>IF(Select2=2,MSW!$W73,"")</f>
        <v/>
      </c>
      <c r="AB71" s="690">
        <f>Industry!$W73</f>
        <v>0</v>
      </c>
      <c r="AC71" s="691">
        <f t="shared" si="4"/>
        <v>0.28925505365411902</v>
      </c>
      <c r="AD71" s="692">
        <f>Recovery_OX!R66</f>
        <v>0</v>
      </c>
      <c r="AE71" s="648"/>
      <c r="AF71" s="694">
        <f>(AC71-AD71)*(1-Recovery_OX!U66)</f>
        <v>0.28925505365411902</v>
      </c>
    </row>
    <row r="72" spans="2:32">
      <c r="B72" s="687">
        <f t="shared" si="1"/>
        <v>2055</v>
      </c>
      <c r="C72" s="688">
        <f>IF(Select2=1,Food!$K74,"")</f>
        <v>8.7765762418106822E-5</v>
      </c>
      <c r="D72" s="689">
        <f>IF(Select2=1,Paper!$K74,"")</f>
        <v>5.289968427276999E-2</v>
      </c>
      <c r="E72" s="681">
        <f>IF(Select2=1,Nappies!$K74,"")</f>
        <v>7.5990924456931135E-3</v>
      </c>
      <c r="F72" s="689">
        <f>IF(Select2=1,Garden!$K74,"")</f>
        <v>0</v>
      </c>
      <c r="G72" s="681">
        <f>IF(Select2=1,Wood!$K74,"")</f>
        <v>0</v>
      </c>
      <c r="H72" s="689">
        <f>IF(Select2=1,Textiles!$K74,"")</f>
        <v>1.2524658574575912E-2</v>
      </c>
      <c r="I72" s="690">
        <f>Sludge!K74</f>
        <v>0</v>
      </c>
      <c r="J72" s="690" t="str">
        <f>IF(Select2=2,MSW!$K74,"")</f>
        <v/>
      </c>
      <c r="K72" s="690">
        <f>Industry!$K74</f>
        <v>0</v>
      </c>
      <c r="L72" s="691">
        <f t="shared" si="3"/>
        <v>7.3111201055457126E-2</v>
      </c>
      <c r="M72" s="692">
        <f>Recovery_OX!C67</f>
        <v>0</v>
      </c>
      <c r="N72" s="648"/>
      <c r="O72" s="693">
        <f>(L72-M72)*(1-Recovery_OX!F67)</f>
        <v>7.3111201055457126E-2</v>
      </c>
      <c r="P72" s="640"/>
      <c r="Q72" s="650"/>
      <c r="S72" s="687">
        <f t="shared" si="2"/>
        <v>2055</v>
      </c>
      <c r="T72" s="688">
        <f>IF(Select2=1,Food!$W74,"")</f>
        <v>5.871928796929538E-5</v>
      </c>
      <c r="U72" s="689">
        <f>IF(Select2=1,Paper!$W74,"")</f>
        <v>0.10929686833216942</v>
      </c>
      <c r="V72" s="681">
        <f>IF(Select2=1,Nappies!$W74,"")</f>
        <v>0</v>
      </c>
      <c r="W72" s="689">
        <f>IF(Select2=1,Garden!$W74,"")</f>
        <v>0</v>
      </c>
      <c r="X72" s="681">
        <f>IF(Select2=1,Wood!$W74,"")</f>
        <v>0.15181711257291491</v>
      </c>
      <c r="Y72" s="689">
        <f>IF(Select2=1,Textiles!$W74,"")</f>
        <v>1.3725653232411966E-2</v>
      </c>
      <c r="Z72" s="683">
        <f>Sludge!W74</f>
        <v>0</v>
      </c>
      <c r="AA72" s="683" t="str">
        <f>IF(Select2=2,MSW!$W74,"")</f>
        <v/>
      </c>
      <c r="AB72" s="690">
        <f>Industry!$W74</f>
        <v>0</v>
      </c>
      <c r="AC72" s="691">
        <f t="shared" si="4"/>
        <v>0.27489835342546559</v>
      </c>
      <c r="AD72" s="692">
        <f>Recovery_OX!R67</f>
        <v>0</v>
      </c>
      <c r="AE72" s="648"/>
      <c r="AF72" s="694">
        <f>(AC72-AD72)*(1-Recovery_OX!U67)</f>
        <v>0.27489835342546559</v>
      </c>
    </row>
    <row r="73" spans="2:32">
      <c r="B73" s="687">
        <f t="shared" si="1"/>
        <v>2056</v>
      </c>
      <c r="C73" s="688">
        <f>IF(Select2=1,Food!$K75,"")</f>
        <v>5.8831149904458346E-5</v>
      </c>
      <c r="D73" s="689">
        <f>IF(Select2=1,Paper!$K75,"")</f>
        <v>4.9323338690906618E-2</v>
      </c>
      <c r="E73" s="681">
        <f>IF(Select2=1,Nappies!$K75,"")</f>
        <v>6.4110869344946456E-3</v>
      </c>
      <c r="F73" s="689">
        <f>IF(Select2=1,Garden!$K75,"")</f>
        <v>0</v>
      </c>
      <c r="G73" s="681">
        <f>IF(Select2=1,Wood!$K75,"")</f>
        <v>0</v>
      </c>
      <c r="H73" s="689">
        <f>IF(Select2=1,Textiles!$K75,"")</f>
        <v>1.1677914251366623E-2</v>
      </c>
      <c r="I73" s="690">
        <f>Sludge!K75</f>
        <v>0</v>
      </c>
      <c r="J73" s="690" t="str">
        <f>IF(Select2=2,MSW!$K75,"")</f>
        <v/>
      </c>
      <c r="K73" s="690">
        <f>Industry!$K75</f>
        <v>0</v>
      </c>
      <c r="L73" s="691">
        <f t="shared" si="3"/>
        <v>6.7471171026672341E-2</v>
      </c>
      <c r="M73" s="692">
        <f>Recovery_OX!C68</f>
        <v>0</v>
      </c>
      <c r="N73" s="648"/>
      <c r="O73" s="693">
        <f>(L73-M73)*(1-Recovery_OX!F68)</f>
        <v>6.7471171026672341E-2</v>
      </c>
      <c r="P73" s="640"/>
      <c r="Q73" s="650"/>
      <c r="S73" s="687">
        <f t="shared" si="2"/>
        <v>2056</v>
      </c>
      <c r="T73" s="688">
        <f>IF(Select2=1,Food!$W75,"")</f>
        <v>3.9360715814758043E-5</v>
      </c>
      <c r="U73" s="689">
        <f>IF(Select2=1,Paper!$W75,"")</f>
        <v>0.10190772456798892</v>
      </c>
      <c r="V73" s="681">
        <f>IF(Select2=1,Nappies!$W75,"")</f>
        <v>0</v>
      </c>
      <c r="W73" s="689">
        <f>IF(Select2=1,Garden!$W75,"")</f>
        <v>0</v>
      </c>
      <c r="X73" s="681">
        <f>IF(Select2=1,Wood!$W75,"")</f>
        <v>0.14659542618099131</v>
      </c>
      <c r="Y73" s="689">
        <f>IF(Select2=1,Textiles!$W75,"")</f>
        <v>1.2797714248073019E-2</v>
      </c>
      <c r="Z73" s="683">
        <f>Sludge!W75</f>
        <v>0</v>
      </c>
      <c r="AA73" s="683" t="str">
        <f>IF(Select2=2,MSW!$W75,"")</f>
        <v/>
      </c>
      <c r="AB73" s="690">
        <f>Industry!$W75</f>
        <v>0</v>
      </c>
      <c r="AC73" s="691">
        <f t="shared" si="4"/>
        <v>0.26134022571286802</v>
      </c>
      <c r="AD73" s="692">
        <f>Recovery_OX!R68</f>
        <v>0</v>
      </c>
      <c r="AE73" s="648"/>
      <c r="AF73" s="694">
        <f>(AC73-AD73)*(1-Recovery_OX!U68)</f>
        <v>0.26134022571286802</v>
      </c>
    </row>
    <row r="74" spans="2:32">
      <c r="B74" s="687">
        <f t="shared" si="1"/>
        <v>2057</v>
      </c>
      <c r="C74" s="688">
        <f>IF(Select2=1,Food!$K76,"")</f>
        <v>3.9435699112286119E-5</v>
      </c>
      <c r="D74" s="689">
        <f>IF(Select2=1,Paper!$K76,"")</f>
        <v>4.5988776172529278E-2</v>
      </c>
      <c r="E74" s="681">
        <f>IF(Select2=1,Nappies!$K76,"")</f>
        <v>5.4088084827738966E-3</v>
      </c>
      <c r="F74" s="689">
        <f>IF(Select2=1,Garden!$K76,"")</f>
        <v>0</v>
      </c>
      <c r="G74" s="681">
        <f>IF(Select2=1,Wood!$K76,"")</f>
        <v>0</v>
      </c>
      <c r="H74" s="689">
        <f>IF(Select2=1,Textiles!$K76,"")</f>
        <v>1.0888415077365838E-2</v>
      </c>
      <c r="I74" s="690">
        <f>Sludge!K76</f>
        <v>0</v>
      </c>
      <c r="J74" s="690" t="str">
        <f>IF(Select2=2,MSW!$K76,"")</f>
        <v/>
      </c>
      <c r="K74" s="690">
        <f>Industry!$K76</f>
        <v>0</v>
      </c>
      <c r="L74" s="691">
        <f t="shared" si="3"/>
        <v>6.2325435431781304E-2</v>
      </c>
      <c r="M74" s="692">
        <f>Recovery_OX!C69</f>
        <v>0</v>
      </c>
      <c r="N74" s="648"/>
      <c r="O74" s="693">
        <f>(L74-M74)*(1-Recovery_OX!F69)</f>
        <v>6.2325435431781304E-2</v>
      </c>
      <c r="P74" s="640"/>
      <c r="Q74" s="650"/>
      <c r="S74" s="687">
        <f t="shared" si="2"/>
        <v>2057</v>
      </c>
      <c r="T74" s="688">
        <f>IF(Select2=1,Food!$W76,"")</f>
        <v>2.6384276836944329E-5</v>
      </c>
      <c r="U74" s="689">
        <f>IF(Select2=1,Paper!$W76,"")</f>
        <v>9.5018132587870452E-2</v>
      </c>
      <c r="V74" s="681">
        <f>IF(Select2=1,Nappies!$W76,"")</f>
        <v>0</v>
      </c>
      <c r="W74" s="689">
        <f>IF(Select2=1,Garden!$W76,"")</f>
        <v>0</v>
      </c>
      <c r="X74" s="681">
        <f>IF(Select2=1,Wood!$W76,"")</f>
        <v>0.14155333751895149</v>
      </c>
      <c r="Y74" s="689">
        <f>IF(Select2=1,Textiles!$W76,"")</f>
        <v>1.1932509673825586E-2</v>
      </c>
      <c r="Z74" s="683">
        <f>Sludge!W76</f>
        <v>0</v>
      </c>
      <c r="AA74" s="683" t="str">
        <f>IF(Select2=2,MSW!$W76,"")</f>
        <v/>
      </c>
      <c r="AB74" s="690">
        <f>Industry!$W76</f>
        <v>0</v>
      </c>
      <c r="AC74" s="691">
        <f t="shared" si="4"/>
        <v>0.24853036405748447</v>
      </c>
      <c r="AD74" s="692">
        <f>Recovery_OX!R69</f>
        <v>0</v>
      </c>
      <c r="AE74" s="648"/>
      <c r="AF74" s="694">
        <f>(AC74-AD74)*(1-Recovery_OX!U69)</f>
        <v>0.24853036405748447</v>
      </c>
    </row>
    <row r="75" spans="2:32">
      <c r="B75" s="687">
        <f t="shared" si="1"/>
        <v>2058</v>
      </c>
      <c r="C75" s="688">
        <f>IF(Select2=1,Food!$K77,"")</f>
        <v>2.6434539644395252E-5</v>
      </c>
      <c r="D75" s="689">
        <f>IF(Select2=1,Paper!$K77,"")</f>
        <v>4.2879650688304224E-2</v>
      </c>
      <c r="E75" s="681">
        <f>IF(Select2=1,Nappies!$K77,"")</f>
        <v>4.5632214166244044E-3</v>
      </c>
      <c r="F75" s="689">
        <f>IF(Select2=1,Garden!$K77,"")</f>
        <v>0</v>
      </c>
      <c r="G75" s="681">
        <f>IF(Select2=1,Wood!$K77,"")</f>
        <v>0</v>
      </c>
      <c r="H75" s="689">
        <f>IF(Select2=1,Textiles!$K77,"")</f>
        <v>1.0152290926706657E-2</v>
      </c>
      <c r="I75" s="690">
        <f>Sludge!K77</f>
        <v>0</v>
      </c>
      <c r="J75" s="690" t="str">
        <f>IF(Select2=2,MSW!$K77,"")</f>
        <v/>
      </c>
      <c r="K75" s="690">
        <f>Industry!$K77</f>
        <v>0</v>
      </c>
      <c r="L75" s="691">
        <f t="shared" si="3"/>
        <v>5.762159757127968E-2</v>
      </c>
      <c r="M75" s="692">
        <f>Recovery_OX!C70</f>
        <v>0</v>
      </c>
      <c r="N75" s="648"/>
      <c r="O75" s="693">
        <f>(L75-M75)*(1-Recovery_OX!F70)</f>
        <v>5.762159757127968E-2</v>
      </c>
      <c r="P75" s="640"/>
      <c r="Q75" s="650"/>
      <c r="S75" s="687">
        <f t="shared" si="2"/>
        <v>2058</v>
      </c>
      <c r="T75" s="688">
        <f>IF(Select2=1,Food!$W77,"")</f>
        <v>1.7685909663957575E-5</v>
      </c>
      <c r="U75" s="689">
        <f>IF(Select2=1,Paper!$W77,"")</f>
        <v>8.8594319603934393E-2</v>
      </c>
      <c r="V75" s="681">
        <f>IF(Select2=1,Nappies!$W77,"")</f>
        <v>0</v>
      </c>
      <c r="W75" s="689">
        <f>IF(Select2=1,Garden!$W77,"")</f>
        <v>0</v>
      </c>
      <c r="X75" s="681">
        <f>IF(Select2=1,Wood!$W77,"")</f>
        <v>0.13668466939763493</v>
      </c>
      <c r="Y75" s="689">
        <f>IF(Select2=1,Textiles!$W77,"")</f>
        <v>1.1125798275842919E-2</v>
      </c>
      <c r="Z75" s="683">
        <f>Sludge!W77</f>
        <v>0</v>
      </c>
      <c r="AA75" s="683" t="str">
        <f>IF(Select2=2,MSW!$W77,"")</f>
        <v/>
      </c>
      <c r="AB75" s="690">
        <f>Industry!$W77</f>
        <v>0</v>
      </c>
      <c r="AC75" s="691">
        <f t="shared" si="4"/>
        <v>0.23642247318707621</v>
      </c>
      <c r="AD75" s="692">
        <f>Recovery_OX!R70</f>
        <v>0</v>
      </c>
      <c r="AE75" s="648"/>
      <c r="AF75" s="694">
        <f>(AC75-AD75)*(1-Recovery_OX!U70)</f>
        <v>0.23642247318707621</v>
      </c>
    </row>
    <row r="76" spans="2:32">
      <c r="B76" s="687">
        <f t="shared" si="1"/>
        <v>2059</v>
      </c>
      <c r="C76" s="688">
        <f>IF(Select2=1,Food!$K78,"")</f>
        <v>1.7719601831361958E-5</v>
      </c>
      <c r="D76" s="689">
        <f>IF(Select2=1,Paper!$K78,"")</f>
        <v>3.9980721301500703E-2</v>
      </c>
      <c r="E76" s="681">
        <f>IF(Select2=1,Nappies!$K78,"")</f>
        <v>3.8498293595451189E-3</v>
      </c>
      <c r="F76" s="689">
        <f>IF(Select2=1,Garden!$K78,"")</f>
        <v>0</v>
      </c>
      <c r="G76" s="681">
        <f>IF(Select2=1,Wood!$K78,"")</f>
        <v>0</v>
      </c>
      <c r="H76" s="689">
        <f>IF(Select2=1,Textiles!$K78,"")</f>
        <v>9.4659333179485175E-3</v>
      </c>
      <c r="I76" s="690">
        <f>Sludge!K78</f>
        <v>0</v>
      </c>
      <c r="J76" s="690" t="str">
        <f>IF(Select2=2,MSW!$K78,"")</f>
        <v/>
      </c>
      <c r="K76" s="690">
        <f>Industry!$K78</f>
        <v>0</v>
      </c>
      <c r="L76" s="691">
        <f t="shared" si="3"/>
        <v>5.3314203580825704E-2</v>
      </c>
      <c r="M76" s="692">
        <f>Recovery_OX!C71</f>
        <v>0</v>
      </c>
      <c r="N76" s="648"/>
      <c r="O76" s="693">
        <f>(L76-M76)*(1-Recovery_OX!F71)</f>
        <v>5.3314203580825704E-2</v>
      </c>
      <c r="P76" s="640"/>
      <c r="Q76" s="650"/>
      <c r="S76" s="687">
        <f t="shared" si="2"/>
        <v>2059</v>
      </c>
      <c r="T76" s="688">
        <f>IF(Select2=1,Food!$W78,"")</f>
        <v>1.1855219780126198E-5</v>
      </c>
      <c r="U76" s="689">
        <f>IF(Select2=1,Paper!$W78,"")</f>
        <v>8.2604796077480822E-2</v>
      </c>
      <c r="V76" s="681">
        <f>IF(Select2=1,Nappies!$W78,"")</f>
        <v>0</v>
      </c>
      <c r="W76" s="689">
        <f>IF(Select2=1,Garden!$W78,"")</f>
        <v>0</v>
      </c>
      <c r="X76" s="681">
        <f>IF(Select2=1,Wood!$W78,"")</f>
        <v>0.13198345708973114</v>
      </c>
      <c r="Y76" s="689">
        <f>IF(Select2=1,Textiles!$W78,"")</f>
        <v>1.0373625553916192E-2</v>
      </c>
      <c r="Z76" s="683">
        <f>Sludge!W78</f>
        <v>0</v>
      </c>
      <c r="AA76" s="683" t="str">
        <f>IF(Select2=2,MSW!$W78,"")</f>
        <v/>
      </c>
      <c r="AB76" s="690">
        <f>Industry!$W78</f>
        <v>0</v>
      </c>
      <c r="AC76" s="691">
        <f t="shared" si="4"/>
        <v>0.22497373394090828</v>
      </c>
      <c r="AD76" s="692">
        <f>Recovery_OX!R71</f>
        <v>0</v>
      </c>
      <c r="AE76" s="648"/>
      <c r="AF76" s="694">
        <f>(AC76-AD76)*(1-Recovery_OX!U71)</f>
        <v>0.22497373394090828</v>
      </c>
    </row>
    <row r="77" spans="2:32">
      <c r="B77" s="687">
        <f t="shared" si="1"/>
        <v>2060</v>
      </c>
      <c r="C77" s="688">
        <f>IF(Select2=1,Food!$K79,"")</f>
        <v>1.1877804315331748E-5</v>
      </c>
      <c r="D77" s="689">
        <f>IF(Select2=1,Paper!$K79,"")</f>
        <v>3.7277777456901355E-2</v>
      </c>
      <c r="E77" s="681">
        <f>IF(Select2=1,Nappies!$K79,"")</f>
        <v>3.2479655805480062E-3</v>
      </c>
      <c r="F77" s="689">
        <f>IF(Select2=1,Garden!$K79,"")</f>
        <v>0</v>
      </c>
      <c r="G77" s="681">
        <f>IF(Select2=1,Wood!$K79,"")</f>
        <v>0</v>
      </c>
      <c r="H77" s="689">
        <f>IF(Select2=1,Textiles!$K79,"")</f>
        <v>8.8259777252970052E-3</v>
      </c>
      <c r="I77" s="690">
        <f>Sludge!K79</f>
        <v>0</v>
      </c>
      <c r="J77" s="690" t="str">
        <f>IF(Select2=2,MSW!$K79,"")</f>
        <v/>
      </c>
      <c r="K77" s="690">
        <f>Industry!$K79</f>
        <v>0</v>
      </c>
      <c r="L77" s="691">
        <f t="shared" si="3"/>
        <v>4.9363598567061698E-2</v>
      </c>
      <c r="M77" s="692">
        <f>Recovery_OX!C72</f>
        <v>0</v>
      </c>
      <c r="N77" s="648"/>
      <c r="O77" s="693">
        <f>(L77-M77)*(1-Recovery_OX!F72)</f>
        <v>4.9363598567061698E-2</v>
      </c>
      <c r="P77" s="640"/>
      <c r="Q77" s="650"/>
      <c r="S77" s="687">
        <f t="shared" si="2"/>
        <v>2060</v>
      </c>
      <c r="T77" s="688">
        <f>IF(Select2=1,Food!$W79,"")</f>
        <v>7.9467914687768155E-6</v>
      </c>
      <c r="U77" s="689">
        <f>IF(Select2=1,Paper!$W79,"")</f>
        <v>7.7020201357234239E-2</v>
      </c>
      <c r="V77" s="681">
        <f>IF(Select2=1,Nappies!$W79,"")</f>
        <v>0</v>
      </c>
      <c r="W77" s="689">
        <f>IF(Select2=1,Garden!$W79,"")</f>
        <v>0</v>
      </c>
      <c r="X77" s="681">
        <f>IF(Select2=1,Wood!$W79,"")</f>
        <v>0.12744394102224249</v>
      </c>
      <c r="Y77" s="689">
        <f>IF(Select2=1,Textiles!$W79,"")</f>
        <v>9.6723043564898754E-3</v>
      </c>
      <c r="Z77" s="683">
        <f>Sludge!W79</f>
        <v>0</v>
      </c>
      <c r="AA77" s="683" t="str">
        <f>IF(Select2=2,MSW!$W79,"")</f>
        <v/>
      </c>
      <c r="AB77" s="690">
        <f>Industry!$W79</f>
        <v>0</v>
      </c>
      <c r="AC77" s="691">
        <f t="shared" si="4"/>
        <v>0.21414439352743539</v>
      </c>
      <c r="AD77" s="692">
        <f>Recovery_OX!R72</f>
        <v>0</v>
      </c>
      <c r="AE77" s="648"/>
      <c r="AF77" s="694">
        <f>(AC77-AD77)*(1-Recovery_OX!U72)</f>
        <v>0.21414439352743539</v>
      </c>
    </row>
    <row r="78" spans="2:32">
      <c r="B78" s="687">
        <f t="shared" si="1"/>
        <v>2061</v>
      </c>
      <c r="C78" s="688">
        <f>IF(Select2=1,Food!$K80,"")</f>
        <v>7.9619303354554907E-6</v>
      </c>
      <c r="D78" s="689">
        <f>IF(Select2=1,Paper!$K80,"")</f>
        <v>3.4757569320644097E-2</v>
      </c>
      <c r="E78" s="681">
        <f>IF(Select2=1,Nappies!$K80,"")</f>
        <v>2.7401942858244002E-3</v>
      </c>
      <c r="F78" s="689">
        <f>IF(Select2=1,Garden!$K80,"")</f>
        <v>0</v>
      </c>
      <c r="G78" s="681">
        <f>IF(Select2=1,Wood!$K80,"")</f>
        <v>0</v>
      </c>
      <c r="H78" s="689">
        <f>IF(Select2=1,Textiles!$K80,"")</f>
        <v>8.229287085694488E-3</v>
      </c>
      <c r="I78" s="690">
        <f>Sludge!K80</f>
        <v>0</v>
      </c>
      <c r="J78" s="690" t="str">
        <f>IF(Select2=2,MSW!$K80,"")</f>
        <v/>
      </c>
      <c r="K78" s="690">
        <f>Industry!$K80</f>
        <v>0</v>
      </c>
      <c r="L78" s="691">
        <f t="shared" si="3"/>
        <v>4.573501262249844E-2</v>
      </c>
      <c r="M78" s="692">
        <f>Recovery_OX!C73</f>
        <v>0</v>
      </c>
      <c r="N78" s="648"/>
      <c r="O78" s="693">
        <f>(L78-M78)*(1-Recovery_OX!F73)</f>
        <v>4.573501262249844E-2</v>
      </c>
      <c r="P78" s="640"/>
      <c r="Q78" s="650"/>
      <c r="S78" s="687">
        <f t="shared" si="2"/>
        <v>2061</v>
      </c>
      <c r="T78" s="688">
        <f>IF(Select2=1,Food!$W80,"")</f>
        <v>5.3268936231861008E-6</v>
      </c>
      <c r="U78" s="689">
        <f>IF(Select2=1,Paper!$W80,"")</f>
        <v>7.181315975339693E-2</v>
      </c>
      <c r="V78" s="681">
        <f>IF(Select2=1,Nappies!$W80,"")</f>
        <v>0</v>
      </c>
      <c r="W78" s="689">
        <f>IF(Select2=1,Garden!$W80,"")</f>
        <v>0</v>
      </c>
      <c r="X78" s="681">
        <f>IF(Select2=1,Wood!$W80,"")</f>
        <v>0.1230605597202872</v>
      </c>
      <c r="Y78" s="689">
        <f>IF(Select2=1,Textiles!$W80,"")</f>
        <v>9.018396806240541E-3</v>
      </c>
      <c r="Z78" s="683">
        <f>Sludge!W80</f>
        <v>0</v>
      </c>
      <c r="AA78" s="683" t="str">
        <f>IF(Select2=2,MSW!$W80,"")</f>
        <v/>
      </c>
      <c r="AB78" s="690">
        <f>Industry!$W80</f>
        <v>0</v>
      </c>
      <c r="AC78" s="691">
        <f t="shared" si="4"/>
        <v>0.20389744317354785</v>
      </c>
      <c r="AD78" s="692">
        <f>Recovery_OX!R73</f>
        <v>0</v>
      </c>
      <c r="AE78" s="648"/>
      <c r="AF78" s="694">
        <f>(AC78-AD78)*(1-Recovery_OX!U73)</f>
        <v>0.20389744317354785</v>
      </c>
    </row>
    <row r="79" spans="2:32">
      <c r="B79" s="687">
        <f t="shared" si="1"/>
        <v>2062</v>
      </c>
      <c r="C79" s="688">
        <f>IF(Select2=1,Food!$K81,"")</f>
        <v>5.3370415089950775E-6</v>
      </c>
      <c r="D79" s="689">
        <f>IF(Select2=1,Paper!$K81,"")</f>
        <v>3.2407742829521143E-2</v>
      </c>
      <c r="E79" s="681">
        <f>IF(Select2=1,Nappies!$K81,"")</f>
        <v>2.3118055095885013E-3</v>
      </c>
      <c r="F79" s="689">
        <f>IF(Select2=1,Garden!$K81,"")</f>
        <v>0</v>
      </c>
      <c r="G79" s="681">
        <f>IF(Select2=1,Wood!$K81,"")</f>
        <v>0</v>
      </c>
      <c r="H79" s="689">
        <f>IF(Select2=1,Textiles!$K81,"")</f>
        <v>7.6729364209333715E-3</v>
      </c>
      <c r="I79" s="690">
        <f>Sludge!K81</f>
        <v>0</v>
      </c>
      <c r="J79" s="690" t="str">
        <f>IF(Select2=2,MSW!$K81,"")</f>
        <v/>
      </c>
      <c r="K79" s="690">
        <f>Industry!$K81</f>
        <v>0</v>
      </c>
      <c r="L79" s="691">
        <f t="shared" si="3"/>
        <v>4.2397821801552008E-2</v>
      </c>
      <c r="M79" s="692">
        <f>Recovery_OX!C74</f>
        <v>0</v>
      </c>
      <c r="N79" s="648"/>
      <c r="O79" s="693">
        <f>(L79-M79)*(1-Recovery_OX!F74)</f>
        <v>4.2397821801552008E-2</v>
      </c>
      <c r="P79" s="640"/>
      <c r="Q79" s="650"/>
      <c r="S79" s="687">
        <f t="shared" si="2"/>
        <v>2062</v>
      </c>
      <c r="T79" s="688">
        <f>IF(Select2=1,Food!$W81,"")</f>
        <v>3.5707235787210607E-6</v>
      </c>
      <c r="U79" s="689">
        <f>IF(Select2=1,Paper!$W81,"")</f>
        <v>6.695814634198588E-2</v>
      </c>
      <c r="V79" s="681">
        <f>IF(Select2=1,Nappies!$W81,"")</f>
        <v>0</v>
      </c>
      <c r="W79" s="689">
        <f>IF(Select2=1,Garden!$W81,"")</f>
        <v>0</v>
      </c>
      <c r="X79" s="681">
        <f>IF(Select2=1,Wood!$W81,"")</f>
        <v>0.11882794299359706</v>
      </c>
      <c r="Y79" s="689">
        <f>IF(Select2=1,Textiles!$W81,"")</f>
        <v>8.4086974475982221E-3</v>
      </c>
      <c r="Z79" s="683">
        <f>Sludge!W81</f>
        <v>0</v>
      </c>
      <c r="AA79" s="683" t="str">
        <f>IF(Select2=2,MSW!$W81,"")</f>
        <v/>
      </c>
      <c r="AB79" s="690">
        <f>Industry!$W81</f>
        <v>0</v>
      </c>
      <c r="AC79" s="691">
        <f t="shared" si="4"/>
        <v>0.19419835750675987</v>
      </c>
      <c r="AD79" s="692">
        <f>Recovery_OX!R74</f>
        <v>0</v>
      </c>
      <c r="AE79" s="648"/>
      <c r="AF79" s="694">
        <f>(AC79-AD79)*(1-Recovery_OX!U74)</f>
        <v>0.19419835750675987</v>
      </c>
    </row>
    <row r="80" spans="2:32">
      <c r="B80" s="687">
        <f t="shared" si="1"/>
        <v>2063</v>
      </c>
      <c r="C80" s="688">
        <f>IF(Select2=1,Food!$K82,"")</f>
        <v>3.5775259100036988E-6</v>
      </c>
      <c r="D80" s="689">
        <f>IF(Select2=1,Paper!$K82,"")</f>
        <v>3.0216779131346825E-2</v>
      </c>
      <c r="E80" s="681">
        <f>IF(Select2=1,Nappies!$K82,"")</f>
        <v>1.9503889712534925E-3</v>
      </c>
      <c r="F80" s="689">
        <f>IF(Select2=1,Garden!$K82,"")</f>
        <v>0</v>
      </c>
      <c r="G80" s="681">
        <f>IF(Select2=1,Wood!$K82,"")</f>
        <v>0</v>
      </c>
      <c r="H80" s="689">
        <f>IF(Select2=1,Textiles!$K82,"")</f>
        <v>7.154198499409542E-3</v>
      </c>
      <c r="I80" s="690">
        <f>Sludge!K82</f>
        <v>0</v>
      </c>
      <c r="J80" s="690" t="str">
        <f>IF(Select2=2,MSW!$K82,"")</f>
        <v/>
      </c>
      <c r="K80" s="690">
        <f>Industry!$K82</f>
        <v>0</v>
      </c>
      <c r="L80" s="691">
        <f t="shared" si="3"/>
        <v>3.9324944127919863E-2</v>
      </c>
      <c r="M80" s="692">
        <f>Recovery_OX!C75</f>
        <v>0</v>
      </c>
      <c r="N80" s="648"/>
      <c r="O80" s="693">
        <f>(L80-M80)*(1-Recovery_OX!F75)</f>
        <v>3.9324944127919863E-2</v>
      </c>
      <c r="P80" s="640"/>
      <c r="Q80" s="650"/>
      <c r="S80" s="687">
        <f t="shared" si="2"/>
        <v>2063</v>
      </c>
      <c r="T80" s="688">
        <f>IF(Select2=1,Food!$W82,"")</f>
        <v>2.393527593668844E-6</v>
      </c>
      <c r="U80" s="689">
        <f>IF(Select2=1,Paper!$W82,"")</f>
        <v>6.2431361841625711E-2</v>
      </c>
      <c r="V80" s="681">
        <f>IF(Select2=1,Nappies!$W82,"")</f>
        <v>0</v>
      </c>
      <c r="W80" s="689">
        <f>IF(Select2=1,Garden!$W82,"")</f>
        <v>0</v>
      </c>
      <c r="X80" s="681">
        <f>IF(Select2=1,Wood!$W82,"")</f>
        <v>0.11474090535736266</v>
      </c>
      <c r="Y80" s="689">
        <f>IF(Select2=1,Textiles!$W82,"")</f>
        <v>7.8402175335995031E-3</v>
      </c>
      <c r="Z80" s="683">
        <f>Sludge!W82</f>
        <v>0</v>
      </c>
      <c r="AA80" s="683" t="str">
        <f>IF(Select2=2,MSW!$W82,"")</f>
        <v/>
      </c>
      <c r="AB80" s="690">
        <f>Industry!$W82</f>
        <v>0</v>
      </c>
      <c r="AC80" s="691">
        <f t="shared" si="4"/>
        <v>0.18501487826018154</v>
      </c>
      <c r="AD80" s="692">
        <f>Recovery_OX!R75</f>
        <v>0</v>
      </c>
      <c r="AE80" s="648"/>
      <c r="AF80" s="694">
        <f>(AC80-AD80)*(1-Recovery_OX!U75)</f>
        <v>0.18501487826018154</v>
      </c>
    </row>
    <row r="81" spans="2:32">
      <c r="B81" s="687">
        <f t="shared" si="1"/>
        <v>2064</v>
      </c>
      <c r="C81" s="688">
        <f>IF(Select2=1,Food!$K83,"")</f>
        <v>2.3980873326873716E-6</v>
      </c>
      <c r="D81" s="689">
        <f>IF(Select2=1,Paper!$K83,"")</f>
        <v>2.8173938119530811E-2</v>
      </c>
      <c r="E81" s="681">
        <f>IF(Select2=1,Nappies!$K83,"")</f>
        <v>1.6454745537241872E-3</v>
      </c>
      <c r="F81" s="689">
        <f>IF(Select2=1,Garden!$K83,"")</f>
        <v>0</v>
      </c>
      <c r="G81" s="681">
        <f>IF(Select2=1,Wood!$K83,"")</f>
        <v>0</v>
      </c>
      <c r="H81" s="689">
        <f>IF(Select2=1,Textiles!$K83,"")</f>
        <v>6.6705304672298651E-3</v>
      </c>
      <c r="I81" s="690">
        <f>Sludge!K83</f>
        <v>0</v>
      </c>
      <c r="J81" s="690" t="str">
        <f>IF(Select2=2,MSW!$K83,"")</f>
        <v/>
      </c>
      <c r="K81" s="690">
        <f>Industry!$K83</f>
        <v>0</v>
      </c>
      <c r="L81" s="691">
        <f t="shared" si="3"/>
        <v>3.6492341227817554E-2</v>
      </c>
      <c r="M81" s="692">
        <f>Recovery_OX!C76</f>
        <v>0</v>
      </c>
      <c r="N81" s="648"/>
      <c r="O81" s="693">
        <f>(L81-M81)*(1-Recovery_OX!F76)</f>
        <v>3.6492341227817554E-2</v>
      </c>
      <c r="P81" s="640"/>
      <c r="Q81" s="650"/>
      <c r="S81" s="687">
        <f t="shared" si="2"/>
        <v>2064</v>
      </c>
      <c r="T81" s="688">
        <f>IF(Select2=1,Food!$W83,"")</f>
        <v>1.6044295267756725E-6</v>
      </c>
      <c r="U81" s="689">
        <f>IF(Select2=1,Paper!$W83,"")</f>
        <v>5.8210615949443857E-2</v>
      </c>
      <c r="V81" s="681">
        <f>IF(Select2=1,Nappies!$W83,"")</f>
        <v>0</v>
      </c>
      <c r="W81" s="689">
        <f>IF(Select2=1,Garden!$W83,"")</f>
        <v>0</v>
      </c>
      <c r="X81" s="681">
        <f>IF(Select2=1,Wood!$W83,"")</f>
        <v>0.11079443967936621</v>
      </c>
      <c r="Y81" s="689">
        <f>IF(Select2=1,Textiles!$W83,"")</f>
        <v>7.3101703750464335E-3</v>
      </c>
      <c r="Z81" s="683">
        <f>Sludge!W83</f>
        <v>0</v>
      </c>
      <c r="AA81" s="683" t="str">
        <f>IF(Select2=2,MSW!$W83,"")</f>
        <v/>
      </c>
      <c r="AB81" s="690">
        <f>Industry!$W83</f>
        <v>0</v>
      </c>
      <c r="AC81" s="691">
        <f t="shared" ref="AC81:AC97" si="5">SUM(T81:AA81)</f>
        <v>0.17631683043338328</v>
      </c>
      <c r="AD81" s="692">
        <f>Recovery_OX!R76</f>
        <v>0</v>
      </c>
      <c r="AE81" s="648"/>
      <c r="AF81" s="694">
        <f>(AC81-AD81)*(1-Recovery_OX!U76)</f>
        <v>0.17631683043338328</v>
      </c>
    </row>
    <row r="82" spans="2:32">
      <c r="B82" s="687">
        <f t="shared" ref="B82:B97" si="6">B81+1</f>
        <v>2065</v>
      </c>
      <c r="C82" s="688">
        <f>IF(Select2=1,Food!$K84,"")</f>
        <v>1.6074860112444825E-6</v>
      </c>
      <c r="D82" s="689">
        <f>IF(Select2=1,Paper!$K84,"")</f>
        <v>2.6269205785063143E-2</v>
      </c>
      <c r="E82" s="681">
        <f>IF(Select2=1,Nappies!$K84,"")</f>
        <v>1.3882289875817328E-3</v>
      </c>
      <c r="F82" s="689">
        <f>IF(Select2=1,Garden!$K84,"")</f>
        <v>0</v>
      </c>
      <c r="G82" s="681">
        <f>IF(Select2=1,Wood!$K84,"")</f>
        <v>0</v>
      </c>
      <c r="H82" s="689">
        <f>IF(Select2=1,Textiles!$K84,"")</f>
        <v>6.2195613831394639E-3</v>
      </c>
      <c r="I82" s="690">
        <f>Sludge!K84</f>
        <v>0</v>
      </c>
      <c r="J82" s="690" t="str">
        <f>IF(Select2=2,MSW!$K84,"")</f>
        <v/>
      </c>
      <c r="K82" s="690">
        <f>Industry!$K84</f>
        <v>0</v>
      </c>
      <c r="L82" s="691">
        <f t="shared" si="3"/>
        <v>3.3878603641795589E-2</v>
      </c>
      <c r="M82" s="692">
        <f>Recovery_OX!C77</f>
        <v>0</v>
      </c>
      <c r="N82" s="648"/>
      <c r="O82" s="693">
        <f>(L82-M82)*(1-Recovery_OX!F77)</f>
        <v>3.3878603641795589E-2</v>
      </c>
      <c r="P82" s="640"/>
      <c r="Q82" s="650"/>
      <c r="S82" s="687">
        <f t="shared" ref="S82:S97" si="7">S81+1</f>
        <v>2065</v>
      </c>
      <c r="T82" s="688">
        <f>IF(Select2=1,Food!$W84,"")</f>
        <v>1.0754812742492078E-6</v>
      </c>
      <c r="U82" s="689">
        <f>IF(Select2=1,Paper!$W84,"")</f>
        <v>5.4275218564180064E-2</v>
      </c>
      <c r="V82" s="681">
        <f>IF(Select2=1,Nappies!$W84,"")</f>
        <v>0</v>
      </c>
      <c r="W82" s="689">
        <f>IF(Select2=1,Garden!$W84,"")</f>
        <v>0</v>
      </c>
      <c r="X82" s="681">
        <f>IF(Select2=1,Wood!$W84,"")</f>
        <v>0.10698371104561824</v>
      </c>
      <c r="Y82" s="689">
        <f>IF(Select2=1,Textiles!$W84,"")</f>
        <v>6.8159576801528421E-3</v>
      </c>
      <c r="Z82" s="683">
        <f>Sludge!W84</f>
        <v>0</v>
      </c>
      <c r="AA82" s="683" t="str">
        <f>IF(Select2=2,MSW!$W84,"")</f>
        <v/>
      </c>
      <c r="AB82" s="690">
        <f>Industry!$W84</f>
        <v>0</v>
      </c>
      <c r="AC82" s="691">
        <f t="shared" si="5"/>
        <v>0.16807596277122538</v>
      </c>
      <c r="AD82" s="692">
        <f>Recovery_OX!R77</f>
        <v>0</v>
      </c>
      <c r="AE82" s="648"/>
      <c r="AF82" s="694">
        <f>(AC82-AD82)*(1-Recovery_OX!U77)</f>
        <v>0.16807596277122538</v>
      </c>
    </row>
    <row r="83" spans="2:32">
      <c r="B83" s="687">
        <f t="shared" si="6"/>
        <v>2066</v>
      </c>
      <c r="C83" s="688">
        <f>IF(Select2=1,Food!$K85,"")</f>
        <v>1.0775300970590478E-6</v>
      </c>
      <c r="D83" s="689">
        <f>IF(Select2=1,Paper!$K85,"")</f>
        <v>2.4493245127830455E-2</v>
      </c>
      <c r="E83" s="681">
        <f>IF(Select2=1,Nappies!$K85,"")</f>
        <v>1.171199954201926E-3</v>
      </c>
      <c r="F83" s="689">
        <f>IF(Select2=1,Garden!$K85,"")</f>
        <v>0</v>
      </c>
      <c r="G83" s="681">
        <f>IF(Select2=1,Wood!$K85,"")</f>
        <v>0</v>
      </c>
      <c r="H83" s="689">
        <f>IF(Select2=1,Textiles!$K85,"")</f>
        <v>5.799080596164928E-3</v>
      </c>
      <c r="I83" s="690">
        <f>Sludge!K85</f>
        <v>0</v>
      </c>
      <c r="J83" s="690" t="str">
        <f>IF(Select2=2,MSW!$K85,"")</f>
        <v/>
      </c>
      <c r="K83" s="690">
        <f>Industry!$K85</f>
        <v>0</v>
      </c>
      <c r="L83" s="691">
        <f t="shared" ref="L83:L97" si="8">SUM(C83:K83)</f>
        <v>3.1464603208294369E-2</v>
      </c>
      <c r="M83" s="692">
        <f>Recovery_OX!C78</f>
        <v>0</v>
      </c>
      <c r="N83" s="648"/>
      <c r="O83" s="693">
        <f>(L83-M83)*(1-Recovery_OX!F78)</f>
        <v>3.1464603208294369E-2</v>
      </c>
      <c r="P83" s="640"/>
      <c r="Q83" s="650"/>
      <c r="S83" s="687">
        <f t="shared" si="7"/>
        <v>2066</v>
      </c>
      <c r="T83" s="688">
        <f>IF(Select2=1,Food!$W85,"")</f>
        <v>7.2091665726519704E-7</v>
      </c>
      <c r="U83" s="689">
        <f>IF(Select2=1,Paper!$W85,"")</f>
        <v>5.0605878363286096E-2</v>
      </c>
      <c r="V83" s="681">
        <f>IF(Select2=1,Nappies!$W85,"")</f>
        <v>0</v>
      </c>
      <c r="W83" s="689">
        <f>IF(Select2=1,Garden!$W85,"")</f>
        <v>0</v>
      </c>
      <c r="X83" s="681">
        <f>IF(Select2=1,Wood!$W85,"")</f>
        <v>0.10330405083698342</v>
      </c>
      <c r="Y83" s="689">
        <f>IF(Select2=1,Textiles!$W85,"")</f>
        <v>6.3551568177149945E-3</v>
      </c>
      <c r="Z83" s="683">
        <f>Sludge!W85</f>
        <v>0</v>
      </c>
      <c r="AA83" s="683" t="str">
        <f>IF(Select2=2,MSW!$W85,"")</f>
        <v/>
      </c>
      <c r="AB83" s="690">
        <f>Industry!$W85</f>
        <v>0</v>
      </c>
      <c r="AC83" s="691">
        <f t="shared" si="5"/>
        <v>0.16026580693464179</v>
      </c>
      <c r="AD83" s="692">
        <f>Recovery_OX!R78</f>
        <v>0</v>
      </c>
      <c r="AE83" s="648"/>
      <c r="AF83" s="694">
        <f>(AC83-AD83)*(1-Recovery_OX!U78)</f>
        <v>0.16026580693464179</v>
      </c>
    </row>
    <row r="84" spans="2:32">
      <c r="B84" s="687">
        <f t="shared" si="6"/>
        <v>2067</v>
      </c>
      <c r="C84" s="688">
        <f>IF(Select2=1,Food!$K86,"")</f>
        <v>7.222900242654079E-7</v>
      </c>
      <c r="D84" s="689">
        <f>IF(Select2=1,Paper!$K86,"")</f>
        <v>2.2837350386630598E-2</v>
      </c>
      <c r="E84" s="681">
        <f>IF(Select2=1,Nappies!$K86,"")</f>
        <v>9.8810019455946099E-4</v>
      </c>
      <c r="F84" s="689">
        <f>IF(Select2=1,Garden!$K86,"")</f>
        <v>0</v>
      </c>
      <c r="G84" s="681">
        <f>IF(Select2=1,Wood!$K86,"")</f>
        <v>0</v>
      </c>
      <c r="H84" s="689">
        <f>IF(Select2=1,Textiles!$K86,"")</f>
        <v>5.4070269090006808E-3</v>
      </c>
      <c r="I84" s="690">
        <f>Sludge!K86</f>
        <v>0</v>
      </c>
      <c r="J84" s="690" t="str">
        <f>IF(Select2=2,MSW!$K86,"")</f>
        <v/>
      </c>
      <c r="K84" s="690">
        <f>Industry!$K86</f>
        <v>0</v>
      </c>
      <c r="L84" s="691">
        <f t="shared" si="8"/>
        <v>2.9233199780215005E-2</v>
      </c>
      <c r="M84" s="692">
        <f>Recovery_OX!C79</f>
        <v>0</v>
      </c>
      <c r="N84" s="648"/>
      <c r="O84" s="693">
        <f>(L84-M84)*(1-Recovery_OX!F79)</f>
        <v>2.9233199780215005E-2</v>
      </c>
      <c r="P84" s="640"/>
      <c r="Q84" s="650"/>
      <c r="S84" s="687">
        <f t="shared" si="7"/>
        <v>2067</v>
      </c>
      <c r="T84" s="688">
        <f>IF(Select2=1,Food!$W86,"")</f>
        <v>4.8324488688586609E-7</v>
      </c>
      <c r="U84" s="689">
        <f>IF(Select2=1,Paper!$W86,"")</f>
        <v>4.7184608236840099E-2</v>
      </c>
      <c r="V84" s="681">
        <f>IF(Select2=1,Nappies!$W86,"")</f>
        <v>0</v>
      </c>
      <c r="W84" s="689">
        <f>IF(Select2=1,Garden!$W86,"")</f>
        <v>0</v>
      </c>
      <c r="X84" s="681">
        <f>IF(Select2=1,Wood!$W86,"")</f>
        <v>9.975095100953818E-2</v>
      </c>
      <c r="Y84" s="689">
        <f>IF(Select2=1,Textiles!$W86,"")</f>
        <v>5.9255089413706137E-3</v>
      </c>
      <c r="Z84" s="683">
        <f>Sludge!W86</f>
        <v>0</v>
      </c>
      <c r="AA84" s="683" t="str">
        <f>IF(Select2=2,MSW!$W86,"")</f>
        <v/>
      </c>
      <c r="AB84" s="690">
        <f>Industry!$W86</f>
        <v>0</v>
      </c>
      <c r="AC84" s="691">
        <f t="shared" si="5"/>
        <v>0.15286155143263577</v>
      </c>
      <c r="AD84" s="692">
        <f>Recovery_OX!R79</f>
        <v>0</v>
      </c>
      <c r="AE84" s="648"/>
      <c r="AF84" s="694">
        <f>(AC84-AD84)*(1-Recovery_OX!U79)</f>
        <v>0.15286155143263577</v>
      </c>
    </row>
    <row r="85" spans="2:32">
      <c r="B85" s="687">
        <f t="shared" si="6"/>
        <v>2068</v>
      </c>
      <c r="C85" s="688">
        <f>IF(Select2=1,Food!$K87,"")</f>
        <v>4.841654823166712E-7</v>
      </c>
      <c r="D85" s="689">
        <f>IF(Select2=1,Paper!$K87,"")</f>
        <v>2.129340436352109E-2</v>
      </c>
      <c r="E85" s="681">
        <f>IF(Select2=1,Nappies!$K87,"")</f>
        <v>8.3362536942185872E-4</v>
      </c>
      <c r="F85" s="689">
        <f>IF(Select2=1,Garden!$K87,"")</f>
        <v>0</v>
      </c>
      <c r="G85" s="681">
        <f>IF(Select2=1,Wood!$K87,"")</f>
        <v>0</v>
      </c>
      <c r="H85" s="689">
        <f>IF(Select2=1,Textiles!$K87,"")</f>
        <v>5.0414784740173968E-3</v>
      </c>
      <c r="I85" s="690">
        <f>Sludge!K87</f>
        <v>0</v>
      </c>
      <c r="J85" s="690" t="str">
        <f>IF(Select2=2,MSW!$K87,"")</f>
        <v/>
      </c>
      <c r="K85" s="690">
        <f>Industry!$K87</f>
        <v>0</v>
      </c>
      <c r="L85" s="691">
        <f t="shared" si="8"/>
        <v>2.7168992372442663E-2</v>
      </c>
      <c r="M85" s="692">
        <f>Recovery_OX!C80</f>
        <v>0</v>
      </c>
      <c r="N85" s="648"/>
      <c r="O85" s="693">
        <f>(L85-M85)*(1-Recovery_OX!F80)</f>
        <v>2.7168992372442663E-2</v>
      </c>
      <c r="P85" s="640"/>
      <c r="Q85" s="650"/>
      <c r="S85" s="687">
        <f t="shared" si="7"/>
        <v>2068</v>
      </c>
      <c r="T85" s="688">
        <f>IF(Select2=1,Food!$W87,"")</f>
        <v>3.239287348238211E-7</v>
      </c>
      <c r="U85" s="689">
        <f>IF(Select2=1,Paper!$W87,"")</f>
        <v>4.3994637114713006E-2</v>
      </c>
      <c r="V85" s="681">
        <f>IF(Select2=1,Nappies!$W87,"")</f>
        <v>0</v>
      </c>
      <c r="W85" s="689">
        <f>IF(Select2=1,Garden!$W87,"")</f>
        <v>0</v>
      </c>
      <c r="X85" s="681">
        <f>IF(Select2=1,Wood!$W87,"")</f>
        <v>9.6320058571653239E-2</v>
      </c>
      <c r="Y85" s="689">
        <f>IF(Select2=1,Textiles!$W87,"")</f>
        <v>5.5249079167313982E-3</v>
      </c>
      <c r="Z85" s="683">
        <f>Sludge!W87</f>
        <v>0</v>
      </c>
      <c r="AA85" s="683" t="str">
        <f>IF(Select2=2,MSW!$W87,"")</f>
        <v/>
      </c>
      <c r="AB85" s="690">
        <f>Industry!$W87</f>
        <v>0</v>
      </c>
      <c r="AC85" s="691">
        <f t="shared" si="5"/>
        <v>0.14583992753183248</v>
      </c>
      <c r="AD85" s="692">
        <f>Recovery_OX!R80</f>
        <v>0</v>
      </c>
      <c r="AE85" s="648"/>
      <c r="AF85" s="694">
        <f>(AC85-AD85)*(1-Recovery_OX!U80)</f>
        <v>0.14583992753183248</v>
      </c>
    </row>
    <row r="86" spans="2:32">
      <c r="B86" s="687">
        <f t="shared" si="6"/>
        <v>2069</v>
      </c>
      <c r="C86" s="688">
        <f>IF(Select2=1,Food!$K88,"")</f>
        <v>3.2454582839537861E-7</v>
      </c>
      <c r="D86" s="689">
        <f>IF(Select2=1,Paper!$K88,"")</f>
        <v>1.9853838633305414E-2</v>
      </c>
      <c r="E86" s="681">
        <f>IF(Select2=1,Nappies!$K88,"")</f>
        <v>7.0330039440338497E-4</v>
      </c>
      <c r="F86" s="689">
        <f>IF(Select2=1,Garden!$K88,"")</f>
        <v>0</v>
      </c>
      <c r="G86" s="681">
        <f>IF(Select2=1,Wood!$K88,"")</f>
        <v>0</v>
      </c>
      <c r="H86" s="689">
        <f>IF(Select2=1,Textiles!$K88,"")</f>
        <v>4.7006433723626919E-3</v>
      </c>
      <c r="I86" s="690">
        <f>Sludge!K88</f>
        <v>0</v>
      </c>
      <c r="J86" s="690" t="str">
        <f>IF(Select2=2,MSW!$K88,"")</f>
        <v/>
      </c>
      <c r="K86" s="690">
        <f>Industry!$K88</f>
        <v>0</v>
      </c>
      <c r="L86" s="691">
        <f t="shared" si="8"/>
        <v>2.5258106945899889E-2</v>
      </c>
      <c r="M86" s="692">
        <f>Recovery_OX!C81</f>
        <v>0</v>
      </c>
      <c r="N86" s="648"/>
      <c r="O86" s="693">
        <f>(L86-M86)*(1-Recovery_OX!F81)</f>
        <v>2.5258106945899889E-2</v>
      </c>
      <c r="P86" s="640"/>
      <c r="Q86" s="650"/>
      <c r="S86" s="687">
        <f t="shared" si="7"/>
        <v>2069</v>
      </c>
      <c r="T86" s="688">
        <f>IF(Select2=1,Food!$W88,"")</f>
        <v>2.1713592443937016E-7</v>
      </c>
      <c r="U86" s="689">
        <f>IF(Select2=1,Paper!$W88,"")</f>
        <v>4.1020327754763275E-2</v>
      </c>
      <c r="V86" s="681">
        <f>IF(Select2=1,Nappies!$W88,"")</f>
        <v>0</v>
      </c>
      <c r="W86" s="689">
        <f>IF(Select2=1,Garden!$W88,"")</f>
        <v>0</v>
      </c>
      <c r="X86" s="681">
        <f>IF(Select2=1,Wood!$W88,"")</f>
        <v>9.3007170251034402E-2</v>
      </c>
      <c r="Y86" s="689">
        <f>IF(Select2=1,Textiles!$W88,"")</f>
        <v>5.151389997109802E-3</v>
      </c>
      <c r="Z86" s="683">
        <f>Sludge!W88</f>
        <v>0</v>
      </c>
      <c r="AA86" s="683" t="str">
        <f>IF(Select2=2,MSW!$W88,"")</f>
        <v/>
      </c>
      <c r="AB86" s="690">
        <f>Industry!$W88</f>
        <v>0</v>
      </c>
      <c r="AC86" s="691">
        <f t="shared" si="5"/>
        <v>0.13917910513883192</v>
      </c>
      <c r="AD86" s="692">
        <f>Recovery_OX!R81</f>
        <v>0</v>
      </c>
      <c r="AE86" s="648"/>
      <c r="AF86" s="694">
        <f>(AC86-AD86)*(1-Recovery_OX!U81)</f>
        <v>0.13917910513883192</v>
      </c>
    </row>
    <row r="87" spans="2:32">
      <c r="B87" s="687">
        <f t="shared" si="6"/>
        <v>2070</v>
      </c>
      <c r="C87" s="688">
        <f>IF(Select2=1,Food!$K89,"")</f>
        <v>2.1754957463066492E-7</v>
      </c>
      <c r="D87" s="689">
        <f>IF(Select2=1,Paper!$K89,"")</f>
        <v>1.8511596443103927E-2</v>
      </c>
      <c r="E87" s="681">
        <f>IF(Select2=1,Nappies!$K89,"")</f>
        <v>5.9334979825649613E-4</v>
      </c>
      <c r="F87" s="689">
        <f>IF(Select2=1,Garden!$K89,"")</f>
        <v>0</v>
      </c>
      <c r="G87" s="681">
        <f>IF(Select2=1,Wood!$K89,"")</f>
        <v>0</v>
      </c>
      <c r="H87" s="689">
        <f>IF(Select2=1,Textiles!$K89,"")</f>
        <v>4.3828508299728289E-3</v>
      </c>
      <c r="I87" s="690">
        <f>Sludge!K89</f>
        <v>0</v>
      </c>
      <c r="J87" s="690" t="str">
        <f>IF(Select2=2,MSW!$K89,"")</f>
        <v/>
      </c>
      <c r="K87" s="690">
        <f>Industry!$K89</f>
        <v>0</v>
      </c>
      <c r="L87" s="691">
        <f t="shared" si="8"/>
        <v>2.3488014620907882E-2</v>
      </c>
      <c r="M87" s="692">
        <f>Recovery_OX!C82</f>
        <v>0</v>
      </c>
      <c r="N87" s="648"/>
      <c r="O87" s="693">
        <f>(L87-M87)*(1-Recovery_OX!F82)</f>
        <v>2.3488014620907882E-2</v>
      </c>
      <c r="P87" s="640"/>
      <c r="Q87" s="650"/>
      <c r="S87" s="687">
        <f t="shared" si="7"/>
        <v>2070</v>
      </c>
      <c r="T87" s="688">
        <f>IF(Select2=1,Food!$W89,"")</f>
        <v>1.4555056286618969E-7</v>
      </c>
      <c r="U87" s="689">
        <f>IF(Select2=1,Paper!$W89,"")</f>
        <v>3.8247100089057719E-2</v>
      </c>
      <c r="V87" s="681">
        <f>IF(Select2=1,Nappies!$W89,"")</f>
        <v>0</v>
      </c>
      <c r="W87" s="689">
        <f>IF(Select2=1,Garden!$W89,"")</f>
        <v>0</v>
      </c>
      <c r="X87" s="681">
        <f>IF(Select2=1,Wood!$W89,"")</f>
        <v>8.9808227345188424E-2</v>
      </c>
      <c r="Y87" s="689">
        <f>IF(Select2=1,Textiles!$W89,"")</f>
        <v>4.8031241972305008E-3</v>
      </c>
      <c r="Z87" s="683">
        <f>Sludge!W89</f>
        <v>0</v>
      </c>
      <c r="AA87" s="683" t="str">
        <f>IF(Select2=2,MSW!$W89,"")</f>
        <v/>
      </c>
      <c r="AB87" s="690">
        <f>Industry!$W89</f>
        <v>0</v>
      </c>
      <c r="AC87" s="691">
        <f t="shared" si="5"/>
        <v>0.13285859718203952</v>
      </c>
      <c r="AD87" s="692">
        <f>Recovery_OX!R82</f>
        <v>0</v>
      </c>
      <c r="AE87" s="648"/>
      <c r="AF87" s="694">
        <f>(AC87-AD87)*(1-Recovery_OX!U82)</f>
        <v>0.13285859718203952</v>
      </c>
    </row>
    <row r="88" spans="2:32">
      <c r="B88" s="687">
        <f t="shared" si="6"/>
        <v>2071</v>
      </c>
      <c r="C88" s="688">
        <f>IF(Select2=1,Food!$K90,"")</f>
        <v>1.4582784088146105E-7</v>
      </c>
      <c r="D88" s="689">
        <f>IF(Select2=1,Paper!$K90,"")</f>
        <v>1.7260098120143036E-2</v>
      </c>
      <c r="E88" s="681">
        <f>IF(Select2=1,Nappies!$K90,"")</f>
        <v>5.0058834872356809E-4</v>
      </c>
      <c r="F88" s="689">
        <f>IF(Select2=1,Garden!$K90,"")</f>
        <v>0</v>
      </c>
      <c r="G88" s="681">
        <f>IF(Select2=1,Wood!$K90,"")</f>
        <v>0</v>
      </c>
      <c r="H88" s="689">
        <f>IF(Select2=1,Textiles!$K90,"")</f>
        <v>4.0865430274363221E-3</v>
      </c>
      <c r="I88" s="690">
        <f>Sludge!K90</f>
        <v>0</v>
      </c>
      <c r="J88" s="690" t="str">
        <f>IF(Select2=2,MSW!$K90,"")</f>
        <v/>
      </c>
      <c r="K88" s="690">
        <f>Industry!$K90</f>
        <v>0</v>
      </c>
      <c r="L88" s="691">
        <f t="shared" si="8"/>
        <v>2.1847375324143808E-2</v>
      </c>
      <c r="M88" s="692">
        <f>Recovery_OX!C83</f>
        <v>0</v>
      </c>
      <c r="N88" s="648"/>
      <c r="O88" s="693">
        <f>(L88-M88)*(1-Recovery_OX!F83)</f>
        <v>2.1847375324143808E-2</v>
      </c>
      <c r="P88" s="640"/>
      <c r="Q88" s="650"/>
      <c r="S88" s="687">
        <f t="shared" si="7"/>
        <v>2071</v>
      </c>
      <c r="T88" s="688">
        <f>IF(Select2=1,Food!$W90,"")</f>
        <v>9.7565460000977491E-8</v>
      </c>
      <c r="U88" s="689">
        <f>IF(Select2=1,Paper!$W90,"")</f>
        <v>3.5661359752361663E-2</v>
      </c>
      <c r="V88" s="681">
        <f>IF(Select2=1,Nappies!$W90,"")</f>
        <v>0</v>
      </c>
      <c r="W88" s="689">
        <f>IF(Select2=1,Garden!$W90,"")</f>
        <v>0</v>
      </c>
      <c r="X88" s="681">
        <f>IF(Select2=1,Wood!$W90,"")</f>
        <v>8.6719310749004824E-2</v>
      </c>
      <c r="Y88" s="689">
        <f>IF(Select2=1,Textiles!$W90,"")</f>
        <v>4.4784033177384377E-3</v>
      </c>
      <c r="Z88" s="683">
        <f>Sludge!W90</f>
        <v>0</v>
      </c>
      <c r="AA88" s="683" t="str">
        <f>IF(Select2=2,MSW!$W90,"")</f>
        <v/>
      </c>
      <c r="AB88" s="690">
        <f>Industry!$W90</f>
        <v>0</v>
      </c>
      <c r="AC88" s="691">
        <f t="shared" si="5"/>
        <v>0.12685917138456493</v>
      </c>
      <c r="AD88" s="692">
        <f>Recovery_OX!R83</f>
        <v>0</v>
      </c>
      <c r="AE88" s="648"/>
      <c r="AF88" s="694">
        <f>(AC88-AD88)*(1-Recovery_OX!U83)</f>
        <v>0.12685917138456493</v>
      </c>
    </row>
    <row r="89" spans="2:32">
      <c r="B89" s="687">
        <f t="shared" si="6"/>
        <v>2072</v>
      </c>
      <c r="C89" s="688">
        <f>IF(Select2=1,Food!$K91,"")</f>
        <v>9.7751325012938852E-8</v>
      </c>
      <c r="D89" s="689">
        <f>IF(Select2=1,Paper!$K91,"")</f>
        <v>1.6093208818191644E-2</v>
      </c>
      <c r="E89" s="681">
        <f>IF(Select2=1,Nappies!$K91,"")</f>
        <v>4.2232877741615562E-4</v>
      </c>
      <c r="F89" s="689">
        <f>IF(Select2=1,Garden!$K91,"")</f>
        <v>0</v>
      </c>
      <c r="G89" s="681">
        <f>IF(Select2=1,Wood!$K91,"")</f>
        <v>0</v>
      </c>
      <c r="H89" s="689">
        <f>IF(Select2=1,Textiles!$K91,"")</f>
        <v>3.8102674635613711E-3</v>
      </c>
      <c r="I89" s="690">
        <f>Sludge!K91</f>
        <v>0</v>
      </c>
      <c r="J89" s="690" t="str">
        <f>IF(Select2=2,MSW!$K91,"")</f>
        <v/>
      </c>
      <c r="K89" s="690">
        <f>Industry!$K91</f>
        <v>0</v>
      </c>
      <c r="L89" s="691">
        <f t="shared" si="8"/>
        <v>2.0325902810494186E-2</v>
      </c>
      <c r="M89" s="692">
        <f>Recovery_OX!C84</f>
        <v>0</v>
      </c>
      <c r="N89" s="648"/>
      <c r="O89" s="693">
        <f>(L89-M89)*(1-Recovery_OX!F84)</f>
        <v>2.0325902810494186E-2</v>
      </c>
      <c r="P89" s="640"/>
      <c r="Q89" s="650"/>
      <c r="S89" s="687">
        <f t="shared" si="7"/>
        <v>2072</v>
      </c>
      <c r="T89" s="688">
        <f>IF(Select2=1,Food!$W91,"")</f>
        <v>6.5400083639343552E-8</v>
      </c>
      <c r="U89" s="689">
        <f>IF(Select2=1,Paper!$W91,"")</f>
        <v>3.3250431442544727E-2</v>
      </c>
      <c r="V89" s="681">
        <f>IF(Select2=1,Nappies!$W91,"")</f>
        <v>0</v>
      </c>
      <c r="W89" s="689">
        <f>IF(Select2=1,Garden!$W91,"")</f>
        <v>0</v>
      </c>
      <c r="X89" s="681">
        <f>IF(Select2=1,Wood!$W91,"")</f>
        <v>8.3736636153362076E-2</v>
      </c>
      <c r="Y89" s="689">
        <f>IF(Select2=1,Textiles!$W91,"")</f>
        <v>4.1756355765056145E-3</v>
      </c>
      <c r="Z89" s="683">
        <f>Sludge!W91</f>
        <v>0</v>
      </c>
      <c r="AA89" s="683" t="str">
        <f>IF(Select2=2,MSW!$W91,"")</f>
        <v/>
      </c>
      <c r="AB89" s="690">
        <f>Industry!$W91</f>
        <v>0</v>
      </c>
      <c r="AC89" s="691">
        <f t="shared" si="5"/>
        <v>0.12116276857249607</v>
      </c>
      <c r="AD89" s="692">
        <f>Recovery_OX!R84</f>
        <v>0</v>
      </c>
      <c r="AE89" s="648"/>
      <c r="AF89" s="694">
        <f>(AC89-AD89)*(1-Recovery_OX!U84)</f>
        <v>0.12116276857249607</v>
      </c>
    </row>
    <row r="90" spans="2:32">
      <c r="B90" s="687">
        <f t="shared" si="6"/>
        <v>2073</v>
      </c>
      <c r="C90" s="688">
        <f>IF(Select2=1,Food!$K92,"")</f>
        <v>6.5524672682717927E-8</v>
      </c>
      <c r="D90" s="689">
        <f>IF(Select2=1,Paper!$K92,"")</f>
        <v>1.5005208444537796E-2</v>
      </c>
      <c r="E90" s="681">
        <f>IF(Select2=1,Nappies!$K92,"")</f>
        <v>3.5630393054217595E-4</v>
      </c>
      <c r="F90" s="689">
        <f>IF(Select2=1,Garden!$K92,"")</f>
        <v>0</v>
      </c>
      <c r="G90" s="681">
        <f>IF(Select2=1,Wood!$K92,"")</f>
        <v>0</v>
      </c>
      <c r="H90" s="689">
        <f>IF(Select2=1,Textiles!$K92,"")</f>
        <v>3.5526698352133356E-3</v>
      </c>
      <c r="I90" s="690">
        <f>Sludge!K92</f>
        <v>0</v>
      </c>
      <c r="J90" s="690" t="str">
        <f>IF(Select2=2,MSW!$K92,"")</f>
        <v/>
      </c>
      <c r="K90" s="690">
        <f>Industry!$K92</f>
        <v>0</v>
      </c>
      <c r="L90" s="691">
        <f t="shared" si="8"/>
        <v>1.8914247734965993E-2</v>
      </c>
      <c r="M90" s="692">
        <f>Recovery_OX!C85</f>
        <v>0</v>
      </c>
      <c r="N90" s="648"/>
      <c r="O90" s="693">
        <f>(L90-M90)*(1-Recovery_OX!F85)</f>
        <v>1.8914247734965993E-2</v>
      </c>
      <c r="P90" s="640"/>
      <c r="Q90" s="650"/>
      <c r="S90" s="687">
        <f t="shared" si="7"/>
        <v>2073</v>
      </c>
      <c r="T90" s="688">
        <f>IF(Select2=1,Food!$W92,"")</f>
        <v>4.3838987075859436E-8</v>
      </c>
      <c r="U90" s="689">
        <f>IF(Select2=1,Paper!$W92,"")</f>
        <v>3.100249678623513E-2</v>
      </c>
      <c r="V90" s="681">
        <f>IF(Select2=1,Nappies!$W92,"")</f>
        <v>0</v>
      </c>
      <c r="W90" s="689">
        <f>IF(Select2=1,Garden!$W92,"")</f>
        <v>0</v>
      </c>
      <c r="X90" s="681">
        <f>IF(Select2=1,Wood!$W92,"")</f>
        <v>8.0856549408875572E-2</v>
      </c>
      <c r="Y90" s="689">
        <f>IF(Select2=1,Textiles!$W92,"")</f>
        <v>3.8933368057132468E-3</v>
      </c>
      <c r="Z90" s="683">
        <f>Sludge!W92</f>
        <v>0</v>
      </c>
      <c r="AA90" s="683" t="str">
        <f>IF(Select2=2,MSW!$W92,"")</f>
        <v/>
      </c>
      <c r="AB90" s="690">
        <f>Industry!$W92</f>
        <v>0</v>
      </c>
      <c r="AC90" s="691">
        <f t="shared" si="5"/>
        <v>0.11575242683981102</v>
      </c>
      <c r="AD90" s="692">
        <f>Recovery_OX!R85</f>
        <v>0</v>
      </c>
      <c r="AE90" s="648"/>
      <c r="AF90" s="694">
        <f>(AC90-AD90)*(1-Recovery_OX!U85)</f>
        <v>0.11575242683981102</v>
      </c>
    </row>
    <row r="91" spans="2:32">
      <c r="B91" s="687">
        <f t="shared" si="6"/>
        <v>2074</v>
      </c>
      <c r="C91" s="688">
        <f>IF(Select2=1,Food!$K93,"")</f>
        <v>4.3922501609149679E-8</v>
      </c>
      <c r="D91" s="689">
        <f>IF(Select2=1,Paper!$K93,"")</f>
        <v>1.399076362008759E-2</v>
      </c>
      <c r="E91" s="681">
        <f>IF(Select2=1,Nappies!$K93,"")</f>
        <v>3.0060109021343547E-4</v>
      </c>
      <c r="F91" s="689">
        <f>IF(Select2=1,Garden!$K93,"")</f>
        <v>0</v>
      </c>
      <c r="G91" s="681">
        <f>IF(Select2=1,Wood!$K93,"")</f>
        <v>0</v>
      </c>
      <c r="H91" s="689">
        <f>IF(Select2=1,Textiles!$K93,"")</f>
        <v>3.3124873985191979E-3</v>
      </c>
      <c r="I91" s="690">
        <f>Sludge!K93</f>
        <v>0</v>
      </c>
      <c r="J91" s="690" t="str">
        <f>IF(Select2=2,MSW!$K93,"")</f>
        <v/>
      </c>
      <c r="K91" s="690">
        <f>Industry!$K93</f>
        <v>0</v>
      </c>
      <c r="L91" s="691">
        <f t="shared" si="8"/>
        <v>1.7603896031321835E-2</v>
      </c>
      <c r="M91" s="692">
        <f>Recovery_OX!C86</f>
        <v>0</v>
      </c>
      <c r="N91" s="648"/>
      <c r="O91" s="693">
        <f>(L91-M91)*(1-Recovery_OX!F86)</f>
        <v>1.7603896031321835E-2</v>
      </c>
      <c r="P91" s="640"/>
      <c r="Q91" s="650"/>
      <c r="S91" s="687">
        <f t="shared" si="7"/>
        <v>2074</v>
      </c>
      <c r="T91" s="688">
        <f>IF(Select2=1,Food!$W93,"")</f>
        <v>2.9386151834845895E-8</v>
      </c>
      <c r="U91" s="689">
        <f>IF(Select2=1,Paper!$W93,"")</f>
        <v>2.8906536405139658E-2</v>
      </c>
      <c r="V91" s="681">
        <f>IF(Select2=1,Nappies!$W93,"")</f>
        <v>0</v>
      </c>
      <c r="W91" s="689">
        <f>IF(Select2=1,Garden!$W93,"")</f>
        <v>0</v>
      </c>
      <c r="X91" s="681">
        <f>IF(Select2=1,Wood!$W93,"")</f>
        <v>7.8075522049107782E-2</v>
      </c>
      <c r="Y91" s="689">
        <f>IF(Select2=1,Textiles!$W93,"")</f>
        <v>3.6301231764593969E-3</v>
      </c>
      <c r="Z91" s="683">
        <f>Sludge!W93</f>
        <v>0</v>
      </c>
      <c r="AA91" s="683" t="str">
        <f>IF(Select2=2,MSW!$W93,"")</f>
        <v/>
      </c>
      <c r="AB91" s="690">
        <f>Industry!$W93</f>
        <v>0</v>
      </c>
      <c r="AC91" s="691">
        <f t="shared" si="5"/>
        <v>0.11061221101685868</v>
      </c>
      <c r="AD91" s="692">
        <f>Recovery_OX!R86</f>
        <v>0</v>
      </c>
      <c r="AE91" s="648"/>
      <c r="AF91" s="694">
        <f>(AC91-AD91)*(1-Recovery_OX!U86)</f>
        <v>0.11061221101685868</v>
      </c>
    </row>
    <row r="92" spans="2:32">
      <c r="B92" s="687">
        <f t="shared" si="6"/>
        <v>2075</v>
      </c>
      <c r="C92" s="688">
        <f>IF(Select2=1,Food!$K94,"")</f>
        <v>2.9442133300645655E-8</v>
      </c>
      <c r="D92" s="689">
        <f>IF(Select2=1,Paper!$K94,"")</f>
        <v>1.3044901535134643E-2</v>
      </c>
      <c r="E92" s="681">
        <f>IF(Select2=1,Nappies!$K94,"")</f>
        <v>2.5360656364359103E-4</v>
      </c>
      <c r="F92" s="689">
        <f>IF(Select2=1,Garden!$K94,"")</f>
        <v>0</v>
      </c>
      <c r="G92" s="681">
        <f>IF(Select2=1,Wood!$K94,"")</f>
        <v>0</v>
      </c>
      <c r="H92" s="689">
        <f>IF(Select2=1,Textiles!$K94,"")</f>
        <v>3.0885427788956317E-3</v>
      </c>
      <c r="I92" s="690">
        <f>Sludge!K94</f>
        <v>0</v>
      </c>
      <c r="J92" s="690" t="str">
        <f>IF(Select2=2,MSW!$K94,"")</f>
        <v/>
      </c>
      <c r="K92" s="690">
        <f>Industry!$K94</f>
        <v>0</v>
      </c>
      <c r="L92" s="691">
        <f t="shared" si="8"/>
        <v>1.6387080319807165E-2</v>
      </c>
      <c r="M92" s="692">
        <f>Recovery_OX!C87</f>
        <v>0</v>
      </c>
      <c r="N92" s="648"/>
      <c r="O92" s="693">
        <f>(L92-M92)*(1-Recovery_OX!F87)</f>
        <v>1.6387080319807165E-2</v>
      </c>
      <c r="P92" s="640"/>
      <c r="Q92" s="650"/>
      <c r="S92" s="687">
        <f t="shared" si="7"/>
        <v>2075</v>
      </c>
      <c r="T92" s="688">
        <f>IF(Select2=1,Food!$W94,"")</f>
        <v>1.9698126650744185E-8</v>
      </c>
      <c r="U92" s="689">
        <f>IF(Select2=1,Paper!$W94,"")</f>
        <v>2.6952275899038522E-2</v>
      </c>
      <c r="V92" s="681">
        <f>IF(Select2=1,Nappies!$W94,"")</f>
        <v>0</v>
      </c>
      <c r="W92" s="689">
        <f>IF(Select2=1,Garden!$W94,"")</f>
        <v>0</v>
      </c>
      <c r="X92" s="681">
        <f>IF(Select2=1,Wood!$W94,"")</f>
        <v>7.5390146967755534E-2</v>
      </c>
      <c r="Y92" s="689">
        <f>IF(Select2=1,Textiles!$W94,"")</f>
        <v>3.384704415228092E-3</v>
      </c>
      <c r="Z92" s="683">
        <f>Sludge!W94</f>
        <v>0</v>
      </c>
      <c r="AA92" s="683" t="str">
        <f>IF(Select2=2,MSW!$W94,"")</f>
        <v/>
      </c>
      <c r="AB92" s="690">
        <f>Industry!$W94</f>
        <v>0</v>
      </c>
      <c r="AC92" s="691">
        <f t="shared" si="5"/>
        <v>0.10572714698014879</v>
      </c>
      <c r="AD92" s="692">
        <f>Recovery_OX!R87</f>
        <v>0</v>
      </c>
      <c r="AE92" s="648"/>
      <c r="AF92" s="694">
        <f>(AC92-AD92)*(1-Recovery_OX!U87)</f>
        <v>0.10572714698014879</v>
      </c>
    </row>
    <row r="93" spans="2:32">
      <c r="B93" s="687">
        <f t="shared" si="6"/>
        <v>2076</v>
      </c>
      <c r="C93" s="688">
        <f>IF(Select2=1,Food!$K95,"")</f>
        <v>1.9735652149476226E-8</v>
      </c>
      <c r="D93" s="689">
        <f>IF(Select2=1,Paper!$K95,"")</f>
        <v>1.2162985572641158E-2</v>
      </c>
      <c r="E93" s="681">
        <f>IF(Select2=1,Nappies!$K95,"")</f>
        <v>2.1395893500400934E-4</v>
      </c>
      <c r="F93" s="689">
        <f>IF(Select2=1,Garden!$K95,"")</f>
        <v>0</v>
      </c>
      <c r="G93" s="681">
        <f>IF(Select2=1,Wood!$K95,"")</f>
        <v>0</v>
      </c>
      <c r="H93" s="689">
        <f>IF(Select2=1,Textiles!$K95,"")</f>
        <v>2.8797381995574302E-3</v>
      </c>
      <c r="I93" s="690">
        <f>Sludge!K95</f>
        <v>0</v>
      </c>
      <c r="J93" s="690" t="str">
        <f>IF(Select2=2,MSW!$K95,"")</f>
        <v/>
      </c>
      <c r="K93" s="690">
        <f>Industry!$K95</f>
        <v>0</v>
      </c>
      <c r="L93" s="691">
        <f t="shared" si="8"/>
        <v>1.5256702442854746E-2</v>
      </c>
      <c r="M93" s="692">
        <f>Recovery_OX!C88</f>
        <v>0</v>
      </c>
      <c r="N93" s="648"/>
      <c r="O93" s="693">
        <f>(L93-M93)*(1-Recovery_OX!F88)</f>
        <v>1.5256702442854746E-2</v>
      </c>
      <c r="P93" s="640"/>
      <c r="Q93" s="650"/>
      <c r="S93" s="687">
        <f t="shared" si="7"/>
        <v>2076</v>
      </c>
      <c r="T93" s="688">
        <f>IF(Select2=1,Food!$W95,"")</f>
        <v>1.3204049163342697E-8</v>
      </c>
      <c r="U93" s="689">
        <f>IF(Select2=1,Paper!$W95,"")</f>
        <v>2.5130135480663552E-2</v>
      </c>
      <c r="V93" s="681">
        <f>IF(Select2=1,Nappies!$W95,"")</f>
        <v>0</v>
      </c>
      <c r="W93" s="689">
        <f>IF(Select2=1,Garden!$W95,"")</f>
        <v>0</v>
      </c>
      <c r="X93" s="681">
        <f>IF(Select2=1,Wood!$W95,"")</f>
        <v>7.2797134244518696E-2</v>
      </c>
      <c r="Y93" s="689">
        <f>IF(Select2=1,Textiles!$W95,"")</f>
        <v>3.1558774789670497E-3</v>
      </c>
      <c r="Z93" s="683">
        <f>Sludge!W95</f>
        <v>0</v>
      </c>
      <c r="AA93" s="683" t="str">
        <f>IF(Select2=2,MSW!$W95,"")</f>
        <v/>
      </c>
      <c r="AB93" s="690">
        <f>Industry!$W95</f>
        <v>0</v>
      </c>
      <c r="AC93" s="691">
        <f t="shared" si="5"/>
        <v>0.10108316040819847</v>
      </c>
      <c r="AD93" s="692">
        <f>Recovery_OX!R88</f>
        <v>0</v>
      </c>
      <c r="AE93" s="648"/>
      <c r="AF93" s="694">
        <f>(AC93-AD93)*(1-Recovery_OX!U88)</f>
        <v>0.10108316040819847</v>
      </c>
    </row>
    <row r="94" spans="2:32">
      <c r="B94" s="687">
        <f t="shared" si="6"/>
        <v>2077</v>
      </c>
      <c r="C94" s="688">
        <f>IF(Select2=1,Food!$K96,"")</f>
        <v>1.3229203257380268E-8</v>
      </c>
      <c r="D94" s="689">
        <f>IF(Select2=1,Paper!$K96,"")</f>
        <v>1.1340692579535825E-2</v>
      </c>
      <c r="E94" s="681">
        <f>IF(Select2=1,Nappies!$K96,"")</f>
        <v>1.8050962565931513E-4</v>
      </c>
      <c r="F94" s="689">
        <f>IF(Select2=1,Garden!$K96,"")</f>
        <v>0</v>
      </c>
      <c r="G94" s="681">
        <f>IF(Select2=1,Wood!$K96,"")</f>
        <v>0</v>
      </c>
      <c r="H94" s="689">
        <f>IF(Select2=1,Textiles!$K96,"")</f>
        <v>2.6850501002144305E-3</v>
      </c>
      <c r="I94" s="690">
        <f>Sludge!K96</f>
        <v>0</v>
      </c>
      <c r="J94" s="690" t="str">
        <f>IF(Select2=2,MSW!$K96,"")</f>
        <v/>
      </c>
      <c r="K94" s="690">
        <f>Industry!$K96</f>
        <v>0</v>
      </c>
      <c r="L94" s="691">
        <f t="shared" si="8"/>
        <v>1.4206265534612827E-2</v>
      </c>
      <c r="M94" s="692">
        <f>Recovery_OX!C89</f>
        <v>0</v>
      </c>
      <c r="N94" s="648"/>
      <c r="O94" s="693">
        <f>(L94-M94)*(1-Recovery_OX!F89)</f>
        <v>1.4206265534612827E-2</v>
      </c>
      <c r="P94" s="640"/>
      <c r="Q94" s="650"/>
      <c r="S94" s="687">
        <f t="shared" si="7"/>
        <v>2077</v>
      </c>
      <c r="T94" s="688">
        <f>IF(Select2=1,Food!$W96,"")</f>
        <v>8.8509388430287208E-9</v>
      </c>
      <c r="U94" s="689">
        <f>IF(Select2=1,Paper!$W96,"")</f>
        <v>2.3431183015569894E-2</v>
      </c>
      <c r="V94" s="681">
        <f>IF(Select2=1,Nappies!$W96,"")</f>
        <v>0</v>
      </c>
      <c r="W94" s="689">
        <f>IF(Select2=1,Garden!$W96,"")</f>
        <v>0</v>
      </c>
      <c r="X94" s="681">
        <f>IF(Select2=1,Wood!$W96,"")</f>
        <v>7.0293307114536407E-2</v>
      </c>
      <c r="Y94" s="689">
        <f>IF(Select2=1,Textiles!$W96,"")</f>
        <v>2.9425206577692411E-3</v>
      </c>
      <c r="Z94" s="683">
        <f>Sludge!W96</f>
        <v>0</v>
      </c>
      <c r="AA94" s="683" t="str">
        <f>IF(Select2=2,MSW!$W96,"")</f>
        <v/>
      </c>
      <c r="AB94" s="690">
        <f>Industry!$W96</f>
        <v>0</v>
      </c>
      <c r="AC94" s="691">
        <f t="shared" si="5"/>
        <v>9.6667019638814397E-2</v>
      </c>
      <c r="AD94" s="692">
        <f>Recovery_OX!R89</f>
        <v>0</v>
      </c>
      <c r="AE94" s="648"/>
      <c r="AF94" s="694">
        <f>(AC94-AD94)*(1-Recovery_OX!U89)</f>
        <v>9.6667019638814397E-2</v>
      </c>
    </row>
    <row r="95" spans="2:32">
      <c r="B95" s="687">
        <f t="shared" si="6"/>
        <v>2078</v>
      </c>
      <c r="C95" s="688">
        <f>IF(Select2=1,Food!$K97,"")</f>
        <v>8.8678001365019695E-9</v>
      </c>
      <c r="D95" s="689">
        <f>IF(Select2=1,Paper!$K97,"")</f>
        <v>1.0573991674612449E-2</v>
      </c>
      <c r="E95" s="681">
        <f>IF(Select2=1,Nappies!$K97,"")</f>
        <v>1.5228962022574796E-4</v>
      </c>
      <c r="F95" s="689">
        <f>IF(Select2=1,Garden!$K97,"")</f>
        <v>0</v>
      </c>
      <c r="G95" s="681">
        <f>IF(Select2=1,Wood!$K97,"")</f>
        <v>0</v>
      </c>
      <c r="H95" s="689">
        <f>IF(Select2=1,Textiles!$K97,"")</f>
        <v>2.5035241195777817E-3</v>
      </c>
      <c r="I95" s="690">
        <f>Sludge!K97</f>
        <v>0</v>
      </c>
      <c r="J95" s="690" t="str">
        <f>IF(Select2=2,MSW!$K97,"")</f>
        <v/>
      </c>
      <c r="K95" s="690">
        <f>Industry!$K97</f>
        <v>0</v>
      </c>
      <c r="L95" s="691">
        <f t="shared" si="8"/>
        <v>1.3229814282216115E-2</v>
      </c>
      <c r="M95" s="692">
        <f>Recovery_OX!C90</f>
        <v>0</v>
      </c>
      <c r="N95" s="648"/>
      <c r="O95" s="693">
        <f>(L95-M95)*(1-Recovery_OX!F90)</f>
        <v>1.3229814282216115E-2</v>
      </c>
      <c r="P95" s="640"/>
      <c r="Q95" s="650"/>
      <c r="S95" s="687">
        <f t="shared" si="7"/>
        <v>2078</v>
      </c>
      <c r="T95" s="688">
        <f>IF(Select2=1,Food!$W97,"")</f>
        <v>5.9329617327176405E-9</v>
      </c>
      <c r="U95" s="689">
        <f>IF(Select2=1,Paper!$W97,"")</f>
        <v>2.1847090236802591E-2</v>
      </c>
      <c r="V95" s="681">
        <f>IF(Select2=1,Nappies!$W97,"")</f>
        <v>0</v>
      </c>
      <c r="W95" s="689">
        <f>IF(Select2=1,Garden!$W97,"")</f>
        <v>0</v>
      </c>
      <c r="X95" s="681">
        <f>IF(Select2=1,Wood!$W97,"")</f>
        <v>6.7875598076452881E-2</v>
      </c>
      <c r="Y95" s="689">
        <f>IF(Select2=1,Textiles!$W97,"")</f>
        <v>2.7435880762496263E-3</v>
      </c>
      <c r="Z95" s="683">
        <f>Sludge!W97</f>
        <v>0</v>
      </c>
      <c r="AA95" s="683" t="str">
        <f>IF(Select2=2,MSW!$W97,"")</f>
        <v/>
      </c>
      <c r="AB95" s="690">
        <f>Industry!$W97</f>
        <v>0</v>
      </c>
      <c r="AC95" s="691">
        <f t="shared" si="5"/>
        <v>9.2466282322466828E-2</v>
      </c>
      <c r="AD95" s="692">
        <f>Recovery_OX!R90</f>
        <v>0</v>
      </c>
      <c r="AE95" s="648"/>
      <c r="AF95" s="694">
        <f>(AC95-AD95)*(1-Recovery_OX!U90)</f>
        <v>9.2466282322466828E-2</v>
      </c>
    </row>
    <row r="96" spans="2:32">
      <c r="B96" s="687">
        <f t="shared" si="6"/>
        <v>2079</v>
      </c>
      <c r="C96" s="688">
        <f>IF(Select2=1,Food!$K98,"")</f>
        <v>5.94426419573485E-9</v>
      </c>
      <c r="D96" s="689">
        <f>IF(Select2=1,Paper!$K98,"")</f>
        <v>9.8591244891455959E-3</v>
      </c>
      <c r="E96" s="681">
        <f>IF(Select2=1,Nappies!$K98,"")</f>
        <v>1.2848139451728858E-4</v>
      </c>
      <c r="F96" s="689">
        <f>IF(Select2=1,Garden!$K98,"")</f>
        <v>0</v>
      </c>
      <c r="G96" s="681">
        <f>IF(Select2=1,Wood!$K98,"")</f>
        <v>0</v>
      </c>
      <c r="H96" s="689">
        <f>IF(Select2=1,Textiles!$K98,"")</f>
        <v>2.3342704170798041E-3</v>
      </c>
      <c r="I96" s="690">
        <f>Sludge!K98</f>
        <v>0</v>
      </c>
      <c r="J96" s="690" t="str">
        <f>IF(Select2=2,MSW!$K98,"")</f>
        <v/>
      </c>
      <c r="K96" s="690">
        <f>Industry!$K98</f>
        <v>0</v>
      </c>
      <c r="L96" s="691">
        <f t="shared" si="8"/>
        <v>1.2321882245006884E-2</v>
      </c>
      <c r="M96" s="692">
        <f>Recovery_OX!C91</f>
        <v>0</v>
      </c>
      <c r="N96" s="648"/>
      <c r="O96" s="693">
        <f>(L96-M96)*(1-Recovery_OX!F91)</f>
        <v>1.2321882245006884E-2</v>
      </c>
      <c r="P96" s="638"/>
      <c r="S96" s="687">
        <f t="shared" si="7"/>
        <v>2079</v>
      </c>
      <c r="T96" s="688">
        <f>IF(Select2=1,Food!$W98,"")</f>
        <v>3.9769831818029755E-9</v>
      </c>
      <c r="U96" s="689">
        <f>IF(Select2=1,Paper!$W98,"")</f>
        <v>2.0370091919722316E-2</v>
      </c>
      <c r="V96" s="681">
        <f>IF(Select2=1,Nappies!$W98,"")</f>
        <v>0</v>
      </c>
      <c r="W96" s="689">
        <f>IF(Select2=1,Garden!$W98,"")</f>
        <v>0</v>
      </c>
      <c r="X96" s="681">
        <f>IF(Select2=1,Wood!$W98,"")</f>
        <v>6.5541045134344569E-2</v>
      </c>
      <c r="Y96" s="689">
        <f>IF(Select2=1,Textiles!$W98,"")</f>
        <v>2.5581045666628007E-3</v>
      </c>
      <c r="Z96" s="683">
        <f>Sludge!W98</f>
        <v>0</v>
      </c>
      <c r="AA96" s="683" t="str">
        <f>IF(Select2=2,MSW!$W98,"")</f>
        <v/>
      </c>
      <c r="AB96" s="690">
        <f>Industry!$W98</f>
        <v>0</v>
      </c>
      <c r="AC96" s="691">
        <f t="shared" si="5"/>
        <v>8.8469245597712867E-2</v>
      </c>
      <c r="AD96" s="692">
        <f>Recovery_OX!R91</f>
        <v>0</v>
      </c>
      <c r="AE96" s="648"/>
      <c r="AF96" s="694">
        <f>(AC96-AD96)*(1-Recovery_OX!U91)</f>
        <v>8.8469245597712867E-2</v>
      </c>
    </row>
    <row r="97" spans="2:32" ht="13.5" thickBot="1">
      <c r="B97" s="695">
        <f t="shared" si="6"/>
        <v>2080</v>
      </c>
      <c r="C97" s="696">
        <f>IF(Select2=1,Food!$K99,"")</f>
        <v>3.9845594493329872E-9</v>
      </c>
      <c r="D97" s="697">
        <f>IF(Select2=1,Paper!$K99,"")</f>
        <v>9.1925867433627455E-3</v>
      </c>
      <c r="E97" s="697">
        <f>IF(Select2=1,Nappies!$K99,"")</f>
        <v>1.0839523214147588E-4</v>
      </c>
      <c r="F97" s="697">
        <f>IF(Select2=1,Garden!$K99,"")</f>
        <v>0</v>
      </c>
      <c r="G97" s="697">
        <f>IF(Select2=1,Wood!$K99,"")</f>
        <v>0</v>
      </c>
      <c r="H97" s="697">
        <f>IF(Select2=1,Textiles!$K99,"")</f>
        <v>2.1764593108744897E-3</v>
      </c>
      <c r="I97" s="698">
        <f>Sludge!K99</f>
        <v>0</v>
      </c>
      <c r="J97" s="698" t="str">
        <f>IF(Select2=2,MSW!$K99,"")</f>
        <v/>
      </c>
      <c r="K97" s="690">
        <f>Industry!$K99</f>
        <v>0</v>
      </c>
      <c r="L97" s="691">
        <f t="shared" si="8"/>
        <v>1.147744527093816E-2</v>
      </c>
      <c r="M97" s="699">
        <f>Recovery_OX!C92</f>
        <v>0</v>
      </c>
      <c r="N97" s="648"/>
      <c r="O97" s="700">
        <f>(L97-M97)*(1-Recovery_OX!F92)</f>
        <v>1.147744527093816E-2</v>
      </c>
      <c r="S97" s="695">
        <f t="shared" si="7"/>
        <v>2080</v>
      </c>
      <c r="T97" s="696">
        <f>IF(Select2=1,Food!$W99,"")</f>
        <v>2.6658515495091336E-9</v>
      </c>
      <c r="U97" s="697">
        <f>IF(Select2=1,Paper!$W99,"")</f>
        <v>1.8992947816865183E-2</v>
      </c>
      <c r="V97" s="697">
        <f>IF(Select2=1,Nappies!$W99,"")</f>
        <v>0</v>
      </c>
      <c r="W97" s="697">
        <f>IF(Select2=1,Garden!$W99,"")</f>
        <v>0</v>
      </c>
      <c r="X97" s="697">
        <f>IF(Select2=1,Wood!$W99,"")</f>
        <v>6.3286788168904734E-2</v>
      </c>
      <c r="Y97" s="697">
        <f>IF(Select2=1,Textiles!$W99,"")</f>
        <v>2.3851608886295795E-3</v>
      </c>
      <c r="Z97" s="698">
        <f>Sludge!W99</f>
        <v>0</v>
      </c>
      <c r="AA97" s="698" t="str">
        <f>IF(Select2=2,MSW!$W99,"")</f>
        <v/>
      </c>
      <c r="AB97" s="690">
        <f>Industry!$W99</f>
        <v>0</v>
      </c>
      <c r="AC97" s="701">
        <f t="shared" si="5"/>
        <v>8.4664899540251054E-2</v>
      </c>
      <c r="AD97" s="699">
        <f>Recovery_OX!R92</f>
        <v>0</v>
      </c>
      <c r="AE97" s="648"/>
      <c r="AF97" s="702">
        <f>(AC97-AD97)*(1-Recovery_OX!U92)</f>
        <v>8.4664899540251054E-2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4" t="s">
        <v>284</v>
      </c>
      <c r="D8" s="835"/>
      <c r="E8" s="836"/>
      <c r="F8" s="834" t="s">
        <v>285</v>
      </c>
      <c r="G8" s="835"/>
      <c r="H8" s="837"/>
      <c r="I8" s="435"/>
      <c r="J8" s="834" t="s">
        <v>286</v>
      </c>
      <c r="K8" s="835"/>
      <c r="L8" s="837"/>
      <c r="M8" s="838" t="s">
        <v>287</v>
      </c>
      <c r="N8" s="839"/>
      <c r="O8" s="840"/>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9.4715820672000017E-2</v>
      </c>
      <c r="E12" s="464">
        <f>Stored_C!G18+Stored_C!M18</f>
        <v>7.8140552054400014E-2</v>
      </c>
      <c r="F12" s="465">
        <f>F11+HWP!C12</f>
        <v>0</v>
      </c>
      <c r="G12" s="463">
        <f>G11+HWP!D12</f>
        <v>9.4715820672000017E-2</v>
      </c>
      <c r="H12" s="464">
        <f>H11+HWP!E12</f>
        <v>7.8140552054400014E-2</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9.6612240384000014E-2</v>
      </c>
      <c r="E13" s="473">
        <f>Stored_C!G19+Stored_C!M19</f>
        <v>7.9705098316800005E-2</v>
      </c>
      <c r="F13" s="474">
        <f>F12+HWP!C13</f>
        <v>0</v>
      </c>
      <c r="G13" s="472">
        <f>G12+HWP!D13</f>
        <v>0.19132806105600003</v>
      </c>
      <c r="H13" s="473">
        <f>H12+HWP!E13</f>
        <v>0.15784565037120002</v>
      </c>
      <c r="I13" s="456"/>
      <c r="J13" s="475">
        <f>Garden!J20</f>
        <v>0</v>
      </c>
      <c r="K13" s="476">
        <f>Paper!J20</f>
        <v>2.171013009149185E-2</v>
      </c>
      <c r="L13" s="477">
        <f>Wood!J20</f>
        <v>0</v>
      </c>
      <c r="M13" s="478">
        <f>J13*(1-Recovery_OX!E13)*(1-Recovery_OX!F13)</f>
        <v>0</v>
      </c>
      <c r="N13" s="476">
        <f>K13*(1-Recovery_OX!E13)*(1-Recovery_OX!F13)</f>
        <v>2.171013009149185E-2</v>
      </c>
      <c r="O13" s="477">
        <f>L13*(1-Recovery_OX!E13)*(1-Recovery_OX!F13)</f>
        <v>0</v>
      </c>
    </row>
    <row r="14" spans="2:15">
      <c r="B14" s="470">
        <f t="shared" ref="B14:B77" si="0">B13+1</f>
        <v>1952</v>
      </c>
      <c r="C14" s="471">
        <f>Stored_C!E20</f>
        <v>0</v>
      </c>
      <c r="D14" s="472">
        <f>Stored_C!F20+Stored_C!L20</f>
        <v>9.8815799808000024E-2</v>
      </c>
      <c r="E14" s="473">
        <f>Stored_C!G20+Stored_C!M20</f>
        <v>8.152303484160002E-2</v>
      </c>
      <c r="F14" s="474">
        <f>F13+HWP!C14</f>
        <v>0</v>
      </c>
      <c r="G14" s="472">
        <f>G13+HWP!D14</f>
        <v>0.29014386086400007</v>
      </c>
      <c r="H14" s="473">
        <f>H13+HWP!E14</f>
        <v>0.23936868521280003</v>
      </c>
      <c r="I14" s="456"/>
      <c r="J14" s="475">
        <f>Garden!J21</f>
        <v>0</v>
      </c>
      <c r="K14" s="476">
        <f>Paper!J21</f>
        <v>4.2387205924081559E-2</v>
      </c>
      <c r="L14" s="477">
        <f>Wood!J21</f>
        <v>0</v>
      </c>
      <c r="M14" s="478">
        <f>J14*(1-Recovery_OX!E14)*(1-Recovery_OX!F14)</f>
        <v>0</v>
      </c>
      <c r="N14" s="476">
        <f>K14*(1-Recovery_OX!E14)*(1-Recovery_OX!F14)</f>
        <v>4.2387205924081559E-2</v>
      </c>
      <c r="O14" s="477">
        <f>L14*(1-Recovery_OX!E14)*(1-Recovery_OX!F14)</f>
        <v>0</v>
      </c>
    </row>
    <row r="15" spans="2:15">
      <c r="B15" s="470">
        <f t="shared" si="0"/>
        <v>1953</v>
      </c>
      <c r="C15" s="471">
        <f>Stored_C!E21</f>
        <v>0</v>
      </c>
      <c r="D15" s="472">
        <f>Stored_C!F21+Stored_C!L21</f>
        <v>0.10198110067200002</v>
      </c>
      <c r="E15" s="473">
        <f>Stored_C!G21+Stored_C!M21</f>
        <v>8.4134408054400006E-2</v>
      </c>
      <c r="F15" s="474">
        <f>F14+HWP!C15</f>
        <v>0</v>
      </c>
      <c r="G15" s="472">
        <f>G14+HWP!D15</f>
        <v>0.39212496153600007</v>
      </c>
      <c r="H15" s="473">
        <f>H14+HWP!E15</f>
        <v>0.32350309326720006</v>
      </c>
      <c r="I15" s="456"/>
      <c r="J15" s="475">
        <f>Garden!J22</f>
        <v>0</v>
      </c>
      <c r="K15" s="476">
        <f>Paper!J22</f>
        <v>6.2171468870848415E-2</v>
      </c>
      <c r="L15" s="477">
        <f>Wood!J22</f>
        <v>0</v>
      </c>
      <c r="M15" s="478">
        <f>J15*(1-Recovery_OX!E15)*(1-Recovery_OX!F15)</f>
        <v>0</v>
      </c>
      <c r="N15" s="476">
        <f>K15*(1-Recovery_OX!E15)*(1-Recovery_OX!F15)</f>
        <v>6.2171468870848415E-2</v>
      </c>
      <c r="O15" s="477">
        <f>L15*(1-Recovery_OX!E15)*(1-Recovery_OX!F15)</f>
        <v>0</v>
      </c>
    </row>
    <row r="16" spans="2:15">
      <c r="B16" s="470">
        <f t="shared" si="0"/>
        <v>1954</v>
      </c>
      <c r="C16" s="471">
        <f>Stored_C!E22</f>
        <v>0</v>
      </c>
      <c r="D16" s="472">
        <f>Stored_C!F22+Stored_C!L22</f>
        <v>0.10316643110399999</v>
      </c>
      <c r="E16" s="473">
        <f>Stored_C!G22+Stored_C!M22</f>
        <v>8.5112305660800011E-2</v>
      </c>
      <c r="F16" s="474">
        <f>F15+HWP!C16</f>
        <v>0</v>
      </c>
      <c r="G16" s="472">
        <f>G15+HWP!D16</f>
        <v>0.49529139264000005</v>
      </c>
      <c r="H16" s="473">
        <f>H15+HWP!E16</f>
        <v>0.40861539892800008</v>
      </c>
      <c r="I16" s="456"/>
      <c r="J16" s="475">
        <f>Garden!J23</f>
        <v>0</v>
      </c>
      <c r="K16" s="476">
        <f>Paper!J23</f>
        <v>8.1343722573139238E-2</v>
      </c>
      <c r="L16" s="477">
        <f>Wood!J23</f>
        <v>0</v>
      </c>
      <c r="M16" s="478">
        <f>J16*(1-Recovery_OX!E16)*(1-Recovery_OX!F16)</f>
        <v>0</v>
      </c>
      <c r="N16" s="476">
        <f>K16*(1-Recovery_OX!E16)*(1-Recovery_OX!F16)</f>
        <v>8.1343722573139238E-2</v>
      </c>
      <c r="O16" s="477">
        <f>L16*(1-Recovery_OX!E16)*(1-Recovery_OX!F16)</f>
        <v>0</v>
      </c>
    </row>
    <row r="17" spans="2:15">
      <c r="B17" s="470">
        <f t="shared" si="0"/>
        <v>1955</v>
      </c>
      <c r="C17" s="471">
        <f>Stored_C!E23</f>
        <v>0</v>
      </c>
      <c r="D17" s="472">
        <f>Stored_C!F23+Stored_C!L23</f>
        <v>0.10603421875200002</v>
      </c>
      <c r="E17" s="473">
        <f>Stored_C!G23+Stored_C!M23</f>
        <v>8.7478230470399987E-2</v>
      </c>
      <c r="F17" s="474">
        <f>F16+HWP!C17</f>
        <v>0</v>
      </c>
      <c r="G17" s="472">
        <f>G16+HWP!D17</f>
        <v>0.60132561139200003</v>
      </c>
      <c r="H17" s="473">
        <f>H16+HWP!E17</f>
        <v>0.49609362939840007</v>
      </c>
      <c r="I17" s="456"/>
      <c r="J17" s="475">
        <f>Garden!J24</f>
        <v>0</v>
      </c>
      <c r="K17" s="476">
        <f>Paper!J24</f>
        <v>9.9491506992208864E-2</v>
      </c>
      <c r="L17" s="477">
        <f>Wood!J24</f>
        <v>0</v>
      </c>
      <c r="M17" s="478">
        <f>J17*(1-Recovery_OX!E17)*(1-Recovery_OX!F17)</f>
        <v>0</v>
      </c>
      <c r="N17" s="476">
        <f>K17*(1-Recovery_OX!E17)*(1-Recovery_OX!F17)</f>
        <v>9.9491506992208864E-2</v>
      </c>
      <c r="O17" s="477">
        <f>L17*(1-Recovery_OX!E17)*(1-Recovery_OX!F17)</f>
        <v>0</v>
      </c>
    </row>
    <row r="18" spans="2:15">
      <c r="B18" s="470">
        <f t="shared" si="0"/>
        <v>1956</v>
      </c>
      <c r="C18" s="471">
        <f>Stored_C!E24</f>
        <v>0</v>
      </c>
      <c r="D18" s="472">
        <f>Stored_C!F24+Stored_C!L24</f>
        <v>0.10725714700800003</v>
      </c>
      <c r="E18" s="473">
        <f>Stored_C!G24+Stored_C!M24</f>
        <v>8.8487146281600024E-2</v>
      </c>
      <c r="F18" s="474">
        <f>F17+HWP!C18</f>
        <v>0</v>
      </c>
      <c r="G18" s="472">
        <f>G17+HWP!D18</f>
        <v>0.70858275840000007</v>
      </c>
      <c r="H18" s="473">
        <f>H17+HWP!E18</f>
        <v>0.58458077568000011</v>
      </c>
      <c r="I18" s="456"/>
      <c r="J18" s="475">
        <f>Garden!J25</f>
        <v>0</v>
      </c>
      <c r="K18" s="476">
        <f>Paper!J25</f>
        <v>0.11706972422941088</v>
      </c>
      <c r="L18" s="477">
        <f>Wood!J25</f>
        <v>0</v>
      </c>
      <c r="M18" s="478">
        <f>J18*(1-Recovery_OX!E18)*(1-Recovery_OX!F18)</f>
        <v>0</v>
      </c>
      <c r="N18" s="476">
        <f>K18*(1-Recovery_OX!E18)*(1-Recovery_OX!F18)</f>
        <v>0.11706972422941088</v>
      </c>
      <c r="O18" s="477">
        <f>L18*(1-Recovery_OX!E18)*(1-Recovery_OX!F18)</f>
        <v>0</v>
      </c>
    </row>
    <row r="19" spans="2:15">
      <c r="B19" s="470">
        <f t="shared" si="0"/>
        <v>1957</v>
      </c>
      <c r="C19" s="471">
        <f>Stored_C!E25</f>
        <v>0</v>
      </c>
      <c r="D19" s="472">
        <f>Stored_C!F25+Stored_C!L25</f>
        <v>0.10844792640000003</v>
      </c>
      <c r="E19" s="473">
        <f>Stored_C!G25+Stored_C!M25</f>
        <v>8.9469539280000024E-2</v>
      </c>
      <c r="F19" s="474">
        <f>F18+HWP!C19</f>
        <v>0</v>
      </c>
      <c r="G19" s="472">
        <f>G18+HWP!D19</f>
        <v>0.81703068480000007</v>
      </c>
      <c r="H19" s="473">
        <f>H18+HWP!E19</f>
        <v>0.67405031496000012</v>
      </c>
      <c r="I19" s="456"/>
      <c r="J19" s="475">
        <f>Garden!J26</f>
        <v>0</v>
      </c>
      <c r="K19" s="476">
        <f>Paper!J26</f>
        <v>0.13373985682273501</v>
      </c>
      <c r="L19" s="477">
        <f>Wood!J26</f>
        <v>0</v>
      </c>
      <c r="M19" s="478">
        <f>J19*(1-Recovery_OX!E19)*(1-Recovery_OX!F19)</f>
        <v>0</v>
      </c>
      <c r="N19" s="476">
        <f>K19*(1-Recovery_OX!E19)*(1-Recovery_OX!F19)</f>
        <v>0.13373985682273501</v>
      </c>
      <c r="O19" s="477">
        <f>L19*(1-Recovery_OX!E19)*(1-Recovery_OX!F19)</f>
        <v>0</v>
      </c>
    </row>
    <row r="20" spans="2:15">
      <c r="B20" s="470">
        <f t="shared" si="0"/>
        <v>1958</v>
      </c>
      <c r="C20" s="471">
        <f>Stored_C!E26</f>
        <v>0</v>
      </c>
      <c r="D20" s="472">
        <f>Stored_C!F26+Stored_C!L26</f>
        <v>0.10959475084799999</v>
      </c>
      <c r="E20" s="473">
        <f>Stored_C!G26+Stored_C!M26</f>
        <v>9.04156694496E-2</v>
      </c>
      <c r="F20" s="474">
        <f>F19+HWP!C20</f>
        <v>0</v>
      </c>
      <c r="G20" s="472">
        <f>G19+HWP!D20</f>
        <v>0.92662543564800004</v>
      </c>
      <c r="H20" s="473">
        <f>H19+HWP!E20</f>
        <v>0.76446598440960012</v>
      </c>
      <c r="I20" s="456"/>
      <c r="J20" s="475">
        <f>Garden!J27</f>
        <v>0</v>
      </c>
      <c r="K20" s="476">
        <f>Paper!J27</f>
        <v>0.14955592795749686</v>
      </c>
      <c r="L20" s="477">
        <f>Wood!J27</f>
        <v>0</v>
      </c>
      <c r="M20" s="478">
        <f>J20*(1-Recovery_OX!E20)*(1-Recovery_OX!F20)</f>
        <v>0</v>
      </c>
      <c r="N20" s="476">
        <f>K20*(1-Recovery_OX!E20)*(1-Recovery_OX!F20)</f>
        <v>0.14955592795749686</v>
      </c>
      <c r="O20" s="477">
        <f>L20*(1-Recovery_OX!E20)*(1-Recovery_OX!F20)</f>
        <v>0</v>
      </c>
    </row>
    <row r="21" spans="2:15">
      <c r="B21" s="470">
        <f t="shared" si="0"/>
        <v>1959</v>
      </c>
      <c r="C21" s="471">
        <f>Stored_C!E27</f>
        <v>0</v>
      </c>
      <c r="D21" s="472">
        <f>Stored_C!F27+Stored_C!L27</f>
        <v>0.11068290816000002</v>
      </c>
      <c r="E21" s="473">
        <f>Stored_C!G27+Stored_C!M27</f>
        <v>9.131339923200002E-2</v>
      </c>
      <c r="F21" s="474">
        <f>F20+HWP!C21</f>
        <v>0</v>
      </c>
      <c r="G21" s="472">
        <f>G20+HWP!D21</f>
        <v>1.037308343808</v>
      </c>
      <c r="H21" s="473">
        <f>H20+HWP!E21</f>
        <v>0.85577938364160011</v>
      </c>
      <c r="I21" s="456"/>
      <c r="J21" s="475">
        <f>Garden!J28</f>
        <v>0</v>
      </c>
      <c r="K21" s="476">
        <f>Paper!J28</f>
        <v>0.16456560240672682</v>
      </c>
      <c r="L21" s="477">
        <f>Wood!J28</f>
        <v>0</v>
      </c>
      <c r="M21" s="478">
        <f>J21*(1-Recovery_OX!E21)*(1-Recovery_OX!F21)</f>
        <v>0</v>
      </c>
      <c r="N21" s="476">
        <f>K21*(1-Recovery_OX!E21)*(1-Recovery_OX!F21)</f>
        <v>0.16456560240672682</v>
      </c>
      <c r="O21" s="477">
        <f>L21*(1-Recovery_OX!E21)*(1-Recovery_OX!F21)</f>
        <v>0</v>
      </c>
    </row>
    <row r="22" spans="2:15">
      <c r="B22" s="470">
        <f t="shared" si="0"/>
        <v>1960</v>
      </c>
      <c r="C22" s="471">
        <f>Stored_C!E28</f>
        <v>0</v>
      </c>
      <c r="D22" s="472">
        <f>Stored_C!F28+Stored_C!L28</f>
        <v>0.13213728000000005</v>
      </c>
      <c r="E22" s="473">
        <f>Stored_C!G28+Stored_C!M28</f>
        <v>0.109013256</v>
      </c>
      <c r="F22" s="474">
        <f>F21+HWP!C22</f>
        <v>0</v>
      </c>
      <c r="G22" s="472">
        <f>G21+HWP!D22</f>
        <v>1.169445623808</v>
      </c>
      <c r="H22" s="473">
        <f>H21+HWP!E22</f>
        <v>0.96479263964160011</v>
      </c>
      <c r="I22" s="456"/>
      <c r="J22" s="475">
        <f>Garden!J29</f>
        <v>0</v>
      </c>
      <c r="K22" s="476">
        <f>Paper!J29</f>
        <v>0.17880995027948335</v>
      </c>
      <c r="L22" s="477">
        <f>Wood!J29</f>
        <v>0</v>
      </c>
      <c r="M22" s="478">
        <f>J22*(1-Recovery_OX!E22)*(1-Recovery_OX!F22)</f>
        <v>0</v>
      </c>
      <c r="N22" s="476">
        <f>K22*(1-Recovery_OX!E22)*(1-Recovery_OX!F22)</f>
        <v>0.17880995027948335</v>
      </c>
      <c r="O22" s="477">
        <f>L22*(1-Recovery_OX!E22)*(1-Recovery_OX!F22)</f>
        <v>0</v>
      </c>
    </row>
    <row r="23" spans="2:15">
      <c r="B23" s="470">
        <f t="shared" si="0"/>
        <v>1961</v>
      </c>
      <c r="C23" s="471">
        <f>Stored_C!E29</f>
        <v>0</v>
      </c>
      <c r="D23" s="472">
        <f>Stored_C!F29+Stored_C!L29</f>
        <v>0.13744038950400003</v>
      </c>
      <c r="E23" s="473">
        <f>Stored_C!G29+Stored_C!M29</f>
        <v>0.11338832134080001</v>
      </c>
      <c r="F23" s="474">
        <f>F22+HWP!C23</f>
        <v>0</v>
      </c>
      <c r="G23" s="472">
        <f>G22+HWP!D23</f>
        <v>1.3068860133119999</v>
      </c>
      <c r="H23" s="473">
        <f>H22+HWP!E23</f>
        <v>1.0781809609824</v>
      </c>
      <c r="I23" s="456"/>
      <c r="J23" s="475">
        <f>Garden!J30</f>
        <v>0</v>
      </c>
      <c r="K23" s="476">
        <f>Paper!J30</f>
        <v>0.19700892054140817</v>
      </c>
      <c r="L23" s="477">
        <f>Wood!J30</f>
        <v>0</v>
      </c>
      <c r="M23" s="478">
        <f>J23*(1-Recovery_OX!E23)*(1-Recovery_OX!F23)</f>
        <v>0</v>
      </c>
      <c r="N23" s="476">
        <f>K23*(1-Recovery_OX!E23)*(1-Recovery_OX!F23)</f>
        <v>0.19700892054140817</v>
      </c>
      <c r="O23" s="477">
        <f>L23*(1-Recovery_OX!E23)*(1-Recovery_OX!F23)</f>
        <v>0</v>
      </c>
    </row>
    <row r="24" spans="2:15">
      <c r="B24" s="470">
        <f t="shared" si="0"/>
        <v>1962</v>
      </c>
      <c r="C24" s="471">
        <f>Stored_C!E30</f>
        <v>0</v>
      </c>
      <c r="D24" s="472">
        <f>Stored_C!F30+Stored_C!L30</f>
        <v>0.13893176985600003</v>
      </c>
      <c r="E24" s="473">
        <f>Stored_C!G30+Stored_C!M30</f>
        <v>0.11461871013120002</v>
      </c>
      <c r="F24" s="474">
        <f>F23+HWP!C24</f>
        <v>0</v>
      </c>
      <c r="G24" s="472">
        <f>G23+HWP!D24</f>
        <v>1.4458177831679999</v>
      </c>
      <c r="H24" s="473">
        <f>H23+HWP!E24</f>
        <v>1.1927996711136</v>
      </c>
      <c r="I24" s="456"/>
      <c r="J24" s="475">
        <f>Garden!J31</f>
        <v>0</v>
      </c>
      <c r="K24" s="476">
        <f>Paper!J31</f>
        <v>0.2151930714111992</v>
      </c>
      <c r="L24" s="477">
        <f>Wood!J31</f>
        <v>0</v>
      </c>
      <c r="M24" s="478">
        <f>J24*(1-Recovery_OX!E24)*(1-Recovery_OX!F24)</f>
        <v>0</v>
      </c>
      <c r="N24" s="476">
        <f>K24*(1-Recovery_OX!E24)*(1-Recovery_OX!F24)</f>
        <v>0.2151930714111992</v>
      </c>
      <c r="O24" s="477">
        <f>L24*(1-Recovery_OX!E24)*(1-Recovery_OX!F24)</f>
        <v>0</v>
      </c>
    </row>
    <row r="25" spans="2:15">
      <c r="B25" s="470">
        <f t="shared" si="0"/>
        <v>1963</v>
      </c>
      <c r="C25" s="471">
        <f>Stored_C!E31</f>
        <v>0</v>
      </c>
      <c r="D25" s="472">
        <f>Stored_C!F31+Stored_C!L31</f>
        <v>0.14185731648</v>
      </c>
      <c r="E25" s="473">
        <f>Stored_C!G31+Stored_C!M31</f>
        <v>0.11703228609600001</v>
      </c>
      <c r="F25" s="474">
        <f>F24+HWP!C25</f>
        <v>0</v>
      </c>
      <c r="G25" s="472">
        <f>G24+HWP!D25</f>
        <v>1.587675099648</v>
      </c>
      <c r="H25" s="473">
        <f>H24+HWP!E25</f>
        <v>1.3098319572096</v>
      </c>
      <c r="I25" s="456"/>
      <c r="J25" s="475">
        <f>Garden!J32</f>
        <v>0</v>
      </c>
      <c r="K25" s="476">
        <f>Paper!J32</f>
        <v>0.23248970558174964</v>
      </c>
      <c r="L25" s="477">
        <f>Wood!J32</f>
        <v>0</v>
      </c>
      <c r="M25" s="478">
        <f>J25*(1-Recovery_OX!E25)*(1-Recovery_OX!F25)</f>
        <v>0</v>
      </c>
      <c r="N25" s="476">
        <f>K25*(1-Recovery_OX!E25)*(1-Recovery_OX!F25)</f>
        <v>0.23248970558174964</v>
      </c>
      <c r="O25" s="477">
        <f>L25*(1-Recovery_OX!E25)*(1-Recovery_OX!F25)</f>
        <v>0</v>
      </c>
    </row>
    <row r="26" spans="2:15">
      <c r="B26" s="470">
        <f t="shared" si="0"/>
        <v>1964</v>
      </c>
      <c r="C26" s="471">
        <f>Stored_C!E32</f>
        <v>0</v>
      </c>
      <c r="D26" s="472">
        <f>Stored_C!F32+Stored_C!L32</f>
        <v>0.14476179379200002</v>
      </c>
      <c r="E26" s="473">
        <f>Stored_C!G32+Stored_C!M32</f>
        <v>0.1194284798784</v>
      </c>
      <c r="F26" s="474">
        <f>F25+HWP!C26</f>
        <v>0</v>
      </c>
      <c r="G26" s="472">
        <f>G25+HWP!D26</f>
        <v>1.7324368934400001</v>
      </c>
      <c r="H26" s="473">
        <f>H25+HWP!E26</f>
        <v>1.429260437088</v>
      </c>
      <c r="I26" s="456"/>
      <c r="J26" s="475">
        <f>Garden!J33</f>
        <v>0</v>
      </c>
      <c r="K26" s="476">
        <f>Paper!J33</f>
        <v>0.24928755471552033</v>
      </c>
      <c r="L26" s="477">
        <f>Wood!J33</f>
        <v>0</v>
      </c>
      <c r="M26" s="478">
        <f>J26*(1-Recovery_OX!E26)*(1-Recovery_OX!F26)</f>
        <v>0</v>
      </c>
      <c r="N26" s="476">
        <f>K26*(1-Recovery_OX!E26)*(1-Recovery_OX!F26)</f>
        <v>0.24928755471552033</v>
      </c>
      <c r="O26" s="477">
        <f>L26*(1-Recovery_OX!E26)*(1-Recovery_OX!F26)</f>
        <v>0</v>
      </c>
    </row>
    <row r="27" spans="2:15">
      <c r="B27" s="470">
        <f t="shared" si="0"/>
        <v>1965</v>
      </c>
      <c r="C27" s="471">
        <f>Stored_C!E33</f>
        <v>0</v>
      </c>
      <c r="D27" s="472">
        <f>Stored_C!F33+Stored_C!L33</f>
        <v>0.14759361830400003</v>
      </c>
      <c r="E27" s="473">
        <f>Stored_C!G33+Stored_C!M33</f>
        <v>0.12176473510080002</v>
      </c>
      <c r="F27" s="474">
        <f>F26+HWP!C27</f>
        <v>0</v>
      </c>
      <c r="G27" s="472">
        <f>G26+HWP!D27</f>
        <v>1.8800305117440002</v>
      </c>
      <c r="H27" s="473">
        <f>H26+HWP!E27</f>
        <v>1.5510251721888</v>
      </c>
      <c r="I27" s="456"/>
      <c r="J27" s="475">
        <f>Garden!J34</f>
        <v>0</v>
      </c>
      <c r="K27" s="476">
        <f>Paper!J34</f>
        <v>0.26561551039605324</v>
      </c>
      <c r="L27" s="477">
        <f>Wood!J34</f>
        <v>0</v>
      </c>
      <c r="M27" s="478">
        <f>J27*(1-Recovery_OX!E27)*(1-Recovery_OX!F27)</f>
        <v>0</v>
      </c>
      <c r="N27" s="476">
        <f>K27*(1-Recovery_OX!E27)*(1-Recovery_OX!F27)</f>
        <v>0.26561551039605324</v>
      </c>
      <c r="O27" s="477">
        <f>L27*(1-Recovery_OX!E27)*(1-Recovery_OX!F27)</f>
        <v>0</v>
      </c>
    </row>
    <row r="28" spans="2:15">
      <c r="B28" s="470">
        <f t="shared" si="0"/>
        <v>1966</v>
      </c>
      <c r="C28" s="471">
        <f>Stored_C!E34</f>
        <v>0</v>
      </c>
      <c r="D28" s="472">
        <f>Stored_C!F34+Stored_C!L34</f>
        <v>0.15044633049600004</v>
      </c>
      <c r="E28" s="473">
        <f>Stored_C!G34+Stored_C!M34</f>
        <v>0.12411822265920001</v>
      </c>
      <c r="F28" s="474">
        <f>F27+HWP!C28</f>
        <v>0</v>
      </c>
      <c r="G28" s="472">
        <f>G27+HWP!D28</f>
        <v>2.0304768422400001</v>
      </c>
      <c r="H28" s="473">
        <f>H27+HWP!E28</f>
        <v>1.6751433948479999</v>
      </c>
      <c r="I28" s="456"/>
      <c r="J28" s="475">
        <f>Garden!J35</f>
        <v>0</v>
      </c>
      <c r="K28" s="476">
        <f>Paper!J35</f>
        <v>0.281488687333453</v>
      </c>
      <c r="L28" s="477">
        <f>Wood!J35</f>
        <v>0</v>
      </c>
      <c r="M28" s="478">
        <f>J28*(1-Recovery_OX!E28)*(1-Recovery_OX!F28)</f>
        <v>0</v>
      </c>
      <c r="N28" s="476">
        <f>K28*(1-Recovery_OX!E28)*(1-Recovery_OX!F28)</f>
        <v>0.281488687333453</v>
      </c>
      <c r="O28" s="477">
        <f>L28*(1-Recovery_OX!E28)*(1-Recovery_OX!F28)</f>
        <v>0</v>
      </c>
    </row>
    <row r="29" spans="2:15">
      <c r="B29" s="470">
        <f t="shared" si="0"/>
        <v>1967</v>
      </c>
      <c r="C29" s="471">
        <f>Stored_C!E35</f>
        <v>0</v>
      </c>
      <c r="D29" s="472">
        <f>Stored_C!F35+Stored_C!L35</f>
        <v>0.15254379739737603</v>
      </c>
      <c r="E29" s="473">
        <f>Stored_C!G35+Stored_C!M35</f>
        <v>0.12584863285283521</v>
      </c>
      <c r="F29" s="474">
        <f>F28+HWP!C29</f>
        <v>0</v>
      </c>
      <c r="G29" s="472">
        <f>G28+HWP!D29</f>
        <v>2.1830206396373764</v>
      </c>
      <c r="H29" s="473">
        <f>H28+HWP!E29</f>
        <v>1.8009920277008351</v>
      </c>
      <c r="I29" s="456"/>
      <c r="J29" s="475">
        <f>Garden!J36</f>
        <v>0</v>
      </c>
      <c r="K29" s="476">
        <f>Paper!J36</f>
        <v>0.29694261911633535</v>
      </c>
      <c r="L29" s="477">
        <f>Wood!J36</f>
        <v>0</v>
      </c>
      <c r="M29" s="478">
        <f>J29*(1-Recovery_OX!E29)*(1-Recovery_OX!F29)</f>
        <v>0</v>
      </c>
      <c r="N29" s="476">
        <f>K29*(1-Recovery_OX!E29)*(1-Recovery_OX!F29)</f>
        <v>0.29694261911633535</v>
      </c>
      <c r="O29" s="477">
        <f>L29*(1-Recovery_OX!E29)*(1-Recovery_OX!F29)</f>
        <v>0</v>
      </c>
    </row>
    <row r="30" spans="2:15">
      <c r="B30" s="470">
        <f t="shared" si="0"/>
        <v>1968</v>
      </c>
      <c r="C30" s="471">
        <f>Stored_C!E36</f>
        <v>0</v>
      </c>
      <c r="D30" s="472">
        <f>Stored_C!F36+Stored_C!L36</f>
        <v>0.15486279321025501</v>
      </c>
      <c r="E30" s="473">
        <f>Stored_C!G36+Stored_C!M36</f>
        <v>0.12776180439846038</v>
      </c>
      <c r="F30" s="474">
        <f>F29+HWP!C30</f>
        <v>0</v>
      </c>
      <c r="G30" s="472">
        <f>G29+HWP!D30</f>
        <v>2.3378834328476312</v>
      </c>
      <c r="H30" s="473">
        <f>H29+HWP!E30</f>
        <v>1.9287538320992954</v>
      </c>
      <c r="I30" s="456"/>
      <c r="J30" s="475">
        <f>Garden!J37</f>
        <v>0</v>
      </c>
      <c r="K30" s="476">
        <f>Paper!J37</f>
        <v>0.31132774088619647</v>
      </c>
      <c r="L30" s="477">
        <f>Wood!J37</f>
        <v>0</v>
      </c>
      <c r="M30" s="478">
        <f>J30*(1-Recovery_OX!E30)*(1-Recovery_OX!F30)</f>
        <v>0</v>
      </c>
      <c r="N30" s="476">
        <f>K30*(1-Recovery_OX!E30)*(1-Recovery_OX!F30)</f>
        <v>0.31132774088619647</v>
      </c>
      <c r="O30" s="477">
        <f>L30*(1-Recovery_OX!E30)*(1-Recovery_OX!F30)</f>
        <v>0</v>
      </c>
    </row>
    <row r="31" spans="2:15">
      <c r="B31" s="470">
        <f t="shared" si="0"/>
        <v>1969</v>
      </c>
      <c r="C31" s="471">
        <f>Stored_C!E37</f>
        <v>0</v>
      </c>
      <c r="D31" s="472">
        <f>Stored_C!F37+Stored_C!L37</f>
        <v>0.1571239610249742</v>
      </c>
      <c r="E31" s="473">
        <f>Stored_C!G37+Stored_C!M37</f>
        <v>0.12962726784560372</v>
      </c>
      <c r="F31" s="474">
        <f>F30+HWP!C31</f>
        <v>0</v>
      </c>
      <c r="G31" s="472">
        <f>G30+HWP!D31</f>
        <v>2.4950073938726054</v>
      </c>
      <c r="H31" s="473">
        <f>H30+HWP!E31</f>
        <v>2.0583810999448993</v>
      </c>
      <c r="I31" s="456"/>
      <c r="J31" s="475">
        <f>Garden!J38</f>
        <v>0</v>
      </c>
      <c r="K31" s="476">
        <f>Paper!J38</f>
        <v>0.32475913881075569</v>
      </c>
      <c r="L31" s="477">
        <f>Wood!J38</f>
        <v>0</v>
      </c>
      <c r="M31" s="478">
        <f>J31*(1-Recovery_OX!E31)*(1-Recovery_OX!F31)</f>
        <v>0</v>
      </c>
      <c r="N31" s="476">
        <f>K31*(1-Recovery_OX!E31)*(1-Recovery_OX!F31)</f>
        <v>0.32475913881075569</v>
      </c>
      <c r="O31" s="477">
        <f>L31*(1-Recovery_OX!E31)*(1-Recovery_OX!F31)</f>
        <v>0</v>
      </c>
    </row>
    <row r="32" spans="2:15">
      <c r="B32" s="470">
        <f t="shared" si="0"/>
        <v>1970</v>
      </c>
      <c r="C32" s="471">
        <f>Stored_C!E38</f>
        <v>0</v>
      </c>
      <c r="D32" s="472">
        <f>Stored_C!F38+Stored_C!L38</f>
        <v>0.15932819028412648</v>
      </c>
      <c r="E32" s="473">
        <f>Stored_C!G38+Stored_C!M38</f>
        <v>0.13144575698440433</v>
      </c>
      <c r="F32" s="474">
        <f>F31+HWP!C32</f>
        <v>0</v>
      </c>
      <c r="G32" s="472">
        <f>G31+HWP!D32</f>
        <v>2.654335584156732</v>
      </c>
      <c r="H32" s="473">
        <f>H31+HWP!E32</f>
        <v>2.1898268569293036</v>
      </c>
      <c r="I32" s="456"/>
      <c r="J32" s="475">
        <f>Garden!J39</f>
        <v>0</v>
      </c>
      <c r="K32" s="476">
        <f>Paper!J39</f>
        <v>0.33728087599011669</v>
      </c>
      <c r="L32" s="477">
        <f>Wood!J39</f>
        <v>0</v>
      </c>
      <c r="M32" s="478">
        <f>J32*(1-Recovery_OX!E32)*(1-Recovery_OX!F32)</f>
        <v>0</v>
      </c>
      <c r="N32" s="476">
        <f>K32*(1-Recovery_OX!E32)*(1-Recovery_OX!F32)</f>
        <v>0.33728087599011669</v>
      </c>
      <c r="O32" s="477">
        <f>L32*(1-Recovery_OX!E32)*(1-Recovery_OX!F32)</f>
        <v>0</v>
      </c>
    </row>
    <row r="33" spans="2:15">
      <c r="B33" s="470">
        <f t="shared" si="0"/>
        <v>1971</v>
      </c>
      <c r="C33" s="471">
        <f>Stored_C!E39</f>
        <v>0</v>
      </c>
      <c r="D33" s="472">
        <f>Stored_C!F39+Stored_C!L39</f>
        <v>0.16147635874987235</v>
      </c>
      <c r="E33" s="473">
        <f>Stored_C!G39+Stored_C!M39</f>
        <v>0.13321799596864467</v>
      </c>
      <c r="F33" s="474">
        <f>F32+HWP!C33</f>
        <v>0</v>
      </c>
      <c r="G33" s="472">
        <f>G32+HWP!D33</f>
        <v>2.8158119429066044</v>
      </c>
      <c r="H33" s="473">
        <f>H32+HWP!E33</f>
        <v>2.3230448528979482</v>
      </c>
      <c r="I33" s="456"/>
      <c r="J33" s="475">
        <f>Garden!J40</f>
        <v>0</v>
      </c>
      <c r="K33" s="476">
        <f>Paper!J40</f>
        <v>0.34893499766926839</v>
      </c>
      <c r="L33" s="477">
        <f>Wood!J40</f>
        <v>0</v>
      </c>
      <c r="M33" s="478">
        <f>J33*(1-Recovery_OX!E33)*(1-Recovery_OX!F33)</f>
        <v>0</v>
      </c>
      <c r="N33" s="476">
        <f>K33*(1-Recovery_OX!E33)*(1-Recovery_OX!F33)</f>
        <v>0.34893499766926839</v>
      </c>
      <c r="O33" s="477">
        <f>L33*(1-Recovery_OX!E33)*(1-Recovery_OX!F33)</f>
        <v>0</v>
      </c>
    </row>
    <row r="34" spans="2:15">
      <c r="B34" s="470">
        <f t="shared" si="0"/>
        <v>1972</v>
      </c>
      <c r="C34" s="471">
        <f>Stored_C!E40</f>
        <v>0</v>
      </c>
      <c r="D34" s="472">
        <f>Stored_C!F40+Stored_C!L40</f>
        <v>0.16356933264559595</v>
      </c>
      <c r="E34" s="473">
        <f>Stored_C!G40+Stored_C!M40</f>
        <v>0.13494469943261664</v>
      </c>
      <c r="F34" s="474">
        <f>F33+HWP!C34</f>
        <v>0</v>
      </c>
      <c r="G34" s="472">
        <f>G33+HWP!D34</f>
        <v>2.9793812755522002</v>
      </c>
      <c r="H34" s="473">
        <f>H33+HWP!E34</f>
        <v>2.4579895523305648</v>
      </c>
      <c r="I34" s="456"/>
      <c r="J34" s="475">
        <f>Garden!J41</f>
        <v>0</v>
      </c>
      <c r="K34" s="476">
        <f>Paper!J41</f>
        <v>0.35976163347362539</v>
      </c>
      <c r="L34" s="477">
        <f>Wood!J41</f>
        <v>0</v>
      </c>
      <c r="M34" s="478">
        <f>J34*(1-Recovery_OX!E34)*(1-Recovery_OX!F34)</f>
        <v>0</v>
      </c>
      <c r="N34" s="476">
        <f>K34*(1-Recovery_OX!E34)*(1-Recovery_OX!F34)</f>
        <v>0.35976163347362539</v>
      </c>
      <c r="O34" s="477">
        <f>L34*(1-Recovery_OX!E34)*(1-Recovery_OX!F34)</f>
        <v>0</v>
      </c>
    </row>
    <row r="35" spans="2:15">
      <c r="B35" s="470">
        <f t="shared" si="0"/>
        <v>1973</v>
      </c>
      <c r="C35" s="471">
        <f>Stored_C!E41</f>
        <v>0</v>
      </c>
      <c r="D35" s="472">
        <f>Stored_C!F41+Stored_C!L41</f>
        <v>0.1656079667959236</v>
      </c>
      <c r="E35" s="473">
        <f>Stored_C!G41+Stored_C!M41</f>
        <v>0.13662657260663694</v>
      </c>
      <c r="F35" s="474">
        <f>F34+HWP!C35</f>
        <v>0</v>
      </c>
      <c r="G35" s="472">
        <f>G34+HWP!D35</f>
        <v>3.1449892423481236</v>
      </c>
      <c r="H35" s="473">
        <f>H34+HWP!E35</f>
        <v>2.5946161249372017</v>
      </c>
      <c r="I35" s="456"/>
      <c r="J35" s="475">
        <f>Garden!J42</f>
        <v>0</v>
      </c>
      <c r="K35" s="476">
        <f>Paper!J42</f>
        <v>0.36979909381557424</v>
      </c>
      <c r="L35" s="477">
        <f>Wood!J42</f>
        <v>0</v>
      </c>
      <c r="M35" s="478">
        <f>J35*(1-Recovery_OX!E35)*(1-Recovery_OX!F35)</f>
        <v>0</v>
      </c>
      <c r="N35" s="476">
        <f>K35*(1-Recovery_OX!E35)*(1-Recovery_OX!F35)</f>
        <v>0.36979909381557424</v>
      </c>
      <c r="O35" s="477">
        <f>L35*(1-Recovery_OX!E35)*(1-Recovery_OX!F35)</f>
        <v>0</v>
      </c>
    </row>
    <row r="36" spans="2:15">
      <c r="B36" s="470">
        <f t="shared" si="0"/>
        <v>1974</v>
      </c>
      <c r="C36" s="471">
        <f>Stored_C!E42</f>
        <v>0</v>
      </c>
      <c r="D36" s="472">
        <f>Stored_C!F42+Stored_C!L42</f>
        <v>0.16759310476512373</v>
      </c>
      <c r="E36" s="473">
        <f>Stored_C!G42+Stored_C!M42</f>
        <v>0.13826431143122708</v>
      </c>
      <c r="F36" s="474">
        <f>F35+HWP!C36</f>
        <v>0</v>
      </c>
      <c r="G36" s="472">
        <f>G35+HWP!D36</f>
        <v>3.3125823471132474</v>
      </c>
      <c r="H36" s="473">
        <f>H35+HWP!E36</f>
        <v>2.7328804363684287</v>
      </c>
      <c r="I36" s="456"/>
      <c r="J36" s="475">
        <f>Garden!J43</f>
        <v>0</v>
      </c>
      <c r="K36" s="476">
        <f>Paper!J43</f>
        <v>0.37908396083392421</v>
      </c>
      <c r="L36" s="477">
        <f>Wood!J43</f>
        <v>0</v>
      </c>
      <c r="M36" s="478">
        <f>J36*(1-Recovery_OX!E36)*(1-Recovery_OX!F36)</f>
        <v>0</v>
      </c>
      <c r="N36" s="476">
        <f>K36*(1-Recovery_OX!E36)*(1-Recovery_OX!F36)</f>
        <v>0.37908396083392421</v>
      </c>
      <c r="O36" s="477">
        <f>L36*(1-Recovery_OX!E36)*(1-Recovery_OX!F36)</f>
        <v>0</v>
      </c>
    </row>
    <row r="37" spans="2:15">
      <c r="B37" s="470">
        <f t="shared" si="0"/>
        <v>1975</v>
      </c>
      <c r="C37" s="471">
        <f>Stored_C!E43</f>
        <v>0</v>
      </c>
      <c r="D37" s="472">
        <f>Stored_C!F43+Stored_C!L43</f>
        <v>0.16952557899390575</v>
      </c>
      <c r="E37" s="473">
        <f>Stored_C!G43+Stored_C!M43</f>
        <v>0.13985860266997222</v>
      </c>
      <c r="F37" s="474">
        <f>F36+HWP!C37</f>
        <v>0</v>
      </c>
      <c r="G37" s="472">
        <f>G36+HWP!D37</f>
        <v>3.4821079261071533</v>
      </c>
      <c r="H37" s="473">
        <f>H36+HWP!E37</f>
        <v>2.8727390390384011</v>
      </c>
      <c r="I37" s="456"/>
      <c r="J37" s="475">
        <f>Garden!J44</f>
        <v>0</v>
      </c>
      <c r="K37" s="476">
        <f>Paper!J44</f>
        <v>0.38765117420461509</v>
      </c>
      <c r="L37" s="477">
        <f>Wood!J44</f>
        <v>0</v>
      </c>
      <c r="M37" s="478">
        <f>J37*(1-Recovery_OX!E37)*(1-Recovery_OX!F37)</f>
        <v>0</v>
      </c>
      <c r="N37" s="476">
        <f>K37*(1-Recovery_OX!E37)*(1-Recovery_OX!F37)</f>
        <v>0.38765117420461509</v>
      </c>
      <c r="O37" s="477">
        <f>L37*(1-Recovery_OX!E37)*(1-Recovery_OX!F37)</f>
        <v>0</v>
      </c>
    </row>
    <row r="38" spans="2:15">
      <c r="B38" s="470">
        <f t="shared" si="0"/>
        <v>1976</v>
      </c>
      <c r="C38" s="471">
        <f>Stored_C!E44</f>
        <v>0</v>
      </c>
      <c r="D38" s="472">
        <f>Stored_C!F44+Stored_C!L44</f>
        <v>0.1714062109346359</v>
      </c>
      <c r="E38" s="473">
        <f>Stored_C!G44+Stored_C!M44</f>
        <v>0.14141012402107458</v>
      </c>
      <c r="F38" s="474">
        <f>F37+HWP!C38</f>
        <v>0</v>
      </c>
      <c r="G38" s="472">
        <f>G37+HWP!D38</f>
        <v>3.653514137041789</v>
      </c>
      <c r="H38" s="473">
        <f>H37+HWP!E38</f>
        <v>3.0141491630594759</v>
      </c>
      <c r="I38" s="456"/>
      <c r="J38" s="475">
        <f>Garden!J45</f>
        <v>0</v>
      </c>
      <c r="K38" s="476">
        <f>Paper!J45</f>
        <v>0.39553411213905076</v>
      </c>
      <c r="L38" s="477">
        <f>Wood!J45</f>
        <v>0</v>
      </c>
      <c r="M38" s="478">
        <f>J38*(1-Recovery_OX!E38)*(1-Recovery_OX!F38)</f>
        <v>0</v>
      </c>
      <c r="N38" s="476">
        <f>K38*(1-Recovery_OX!E38)*(1-Recovery_OX!F38)</f>
        <v>0.39553411213905076</v>
      </c>
      <c r="O38" s="477">
        <f>L38*(1-Recovery_OX!E38)*(1-Recovery_OX!F38)</f>
        <v>0</v>
      </c>
    </row>
    <row r="39" spans="2:15">
      <c r="B39" s="470">
        <f t="shared" si="0"/>
        <v>1977</v>
      </c>
      <c r="C39" s="471">
        <f>Stored_C!E45</f>
        <v>0</v>
      </c>
      <c r="D39" s="472">
        <f>Stored_C!F45+Stored_C!L45</f>
        <v>0.17323581118498788</v>
      </c>
      <c r="E39" s="473">
        <f>Stored_C!G45+Stored_C!M45</f>
        <v>0.14291954422761499</v>
      </c>
      <c r="F39" s="474">
        <f>F38+HWP!C39</f>
        <v>0</v>
      </c>
      <c r="G39" s="472">
        <f>G38+HWP!D39</f>
        <v>3.8267499482267766</v>
      </c>
      <c r="H39" s="473">
        <f>H38+HWP!E39</f>
        <v>3.1570687072870909</v>
      </c>
      <c r="I39" s="456"/>
      <c r="J39" s="475">
        <f>Garden!J46</f>
        <v>0</v>
      </c>
      <c r="K39" s="476">
        <f>Paper!J46</f>
        <v>0.40276466786590831</v>
      </c>
      <c r="L39" s="477">
        <f>Wood!J46</f>
        <v>0</v>
      </c>
      <c r="M39" s="478">
        <f>J39*(1-Recovery_OX!E39)*(1-Recovery_OX!F39)</f>
        <v>0</v>
      </c>
      <c r="N39" s="476">
        <f>K39*(1-Recovery_OX!E39)*(1-Recovery_OX!F39)</f>
        <v>0.40276466786590831</v>
      </c>
      <c r="O39" s="477">
        <f>L39*(1-Recovery_OX!E39)*(1-Recovery_OX!F39)</f>
        <v>0</v>
      </c>
    </row>
    <row r="40" spans="2:15">
      <c r="B40" s="470">
        <f t="shared" si="0"/>
        <v>1978</v>
      </c>
      <c r="C40" s="471">
        <f>Stored_C!E46</f>
        <v>0</v>
      </c>
      <c r="D40" s="472">
        <f>Stored_C!F46+Stored_C!L46</f>
        <v>0.1750151796200464</v>
      </c>
      <c r="E40" s="473">
        <f>Stored_C!G46+Stored_C!M46</f>
        <v>0.14438752318653827</v>
      </c>
      <c r="F40" s="474">
        <f>F39+HWP!C40</f>
        <v>0</v>
      </c>
      <c r="G40" s="472">
        <f>G39+HWP!D40</f>
        <v>4.0017651278468227</v>
      </c>
      <c r="H40" s="473">
        <f>H39+HWP!E40</f>
        <v>3.301456230473629</v>
      </c>
      <c r="I40" s="456"/>
      <c r="J40" s="475">
        <f>Garden!J47</f>
        <v>0</v>
      </c>
      <c r="K40" s="476">
        <f>Paper!J47</f>
        <v>0.40937332187311359</v>
      </c>
      <c r="L40" s="477">
        <f>Wood!J47</f>
        <v>0</v>
      </c>
      <c r="M40" s="478">
        <f>J40*(1-Recovery_OX!E40)*(1-Recovery_OX!F40)</f>
        <v>0</v>
      </c>
      <c r="N40" s="476">
        <f>K40*(1-Recovery_OX!E40)*(1-Recovery_OX!F40)</f>
        <v>0.40937332187311359</v>
      </c>
      <c r="O40" s="477">
        <f>L40*(1-Recovery_OX!E40)*(1-Recovery_OX!F40)</f>
        <v>0</v>
      </c>
    </row>
    <row r="41" spans="2:15">
      <c r="B41" s="470">
        <f t="shared" si="0"/>
        <v>1979</v>
      </c>
      <c r="C41" s="471">
        <f>Stored_C!E47</f>
        <v>0</v>
      </c>
      <c r="D41" s="472">
        <f>Stored_C!F47+Stored_C!L47</f>
        <v>0.17674510552287936</v>
      </c>
      <c r="E41" s="473">
        <f>Stored_C!G47+Stored_C!M47</f>
        <v>0.14581471205637547</v>
      </c>
      <c r="F41" s="474">
        <f>F40+HWP!C41</f>
        <v>0</v>
      </c>
      <c r="G41" s="472">
        <f>G40+HWP!D41</f>
        <v>4.1785102333697024</v>
      </c>
      <c r="H41" s="473">
        <f>H40+HWP!E41</f>
        <v>3.4472709425300043</v>
      </c>
      <c r="I41" s="456"/>
      <c r="J41" s="475">
        <f>Garden!J48</f>
        <v>0</v>
      </c>
      <c r="K41" s="476">
        <f>Paper!J48</f>
        <v>0.41538921016879066</v>
      </c>
      <c r="L41" s="477">
        <f>Wood!J48</f>
        <v>0</v>
      </c>
      <c r="M41" s="478">
        <f>J41*(1-Recovery_OX!E41)*(1-Recovery_OX!F41)</f>
        <v>0</v>
      </c>
      <c r="N41" s="476">
        <f>K41*(1-Recovery_OX!E41)*(1-Recovery_OX!F41)</f>
        <v>0.41538921016879066</v>
      </c>
      <c r="O41" s="477">
        <f>L41*(1-Recovery_OX!E41)*(1-Recovery_OX!F41)</f>
        <v>0</v>
      </c>
    </row>
    <row r="42" spans="2:15">
      <c r="B42" s="470">
        <f t="shared" si="0"/>
        <v>1980</v>
      </c>
      <c r="C42" s="471">
        <f>Stored_C!E48</f>
        <v>0</v>
      </c>
      <c r="D42" s="472">
        <f>Stored_C!F48+Stored_C!L48</f>
        <v>0.17844499411200002</v>
      </c>
      <c r="E42" s="473">
        <f>Stored_C!G48+Stored_C!M48</f>
        <v>0.14721712014240002</v>
      </c>
      <c r="F42" s="474">
        <f>F41+HWP!C42</f>
        <v>0</v>
      </c>
      <c r="G42" s="472">
        <f>G41+HWP!D42</f>
        <v>4.3569552274817021</v>
      </c>
      <c r="H42" s="473">
        <f>H41+HWP!E42</f>
        <v>3.5944880626724043</v>
      </c>
      <c r="I42" s="456"/>
      <c r="J42" s="475">
        <f>Garden!J49</f>
        <v>0</v>
      </c>
      <c r="K42" s="476">
        <f>Paper!J49</f>
        <v>0.42084018880328972</v>
      </c>
      <c r="L42" s="477">
        <f>Wood!J49</f>
        <v>0</v>
      </c>
      <c r="M42" s="478">
        <f>J42*(1-Recovery_OX!E42)*(1-Recovery_OX!F42)</f>
        <v>0</v>
      </c>
      <c r="N42" s="476">
        <f>K42*(1-Recovery_OX!E42)*(1-Recovery_OX!F42)</f>
        <v>0.42084018880328972</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4.3569552274817021</v>
      </c>
      <c r="H43" s="473">
        <f>H42+HWP!E43</f>
        <v>3.5944880626724043</v>
      </c>
      <c r="I43" s="456"/>
      <c r="J43" s="475">
        <f>Garden!J50</f>
        <v>0</v>
      </c>
      <c r="K43" s="476">
        <f>Paper!J50</f>
        <v>0.42575432523034179</v>
      </c>
      <c r="L43" s="477">
        <f>Wood!J50</f>
        <v>0</v>
      </c>
      <c r="M43" s="478">
        <f>J43*(1-Recovery_OX!E43)*(1-Recovery_OX!F43)</f>
        <v>0</v>
      </c>
      <c r="N43" s="476">
        <f>K43*(1-Recovery_OX!E43)*(1-Recovery_OX!F43)</f>
        <v>0.42575432523034179</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4.3569552274817021</v>
      </c>
      <c r="H44" s="473">
        <f>H43+HWP!E44</f>
        <v>3.5944880626724043</v>
      </c>
      <c r="I44" s="456"/>
      <c r="J44" s="475">
        <f>Garden!J51</f>
        <v>0</v>
      </c>
      <c r="K44" s="476">
        <f>Paper!J51</f>
        <v>0.39697070164299786</v>
      </c>
      <c r="L44" s="477">
        <f>Wood!J51</f>
        <v>0</v>
      </c>
      <c r="M44" s="478">
        <f>J44*(1-Recovery_OX!E44)*(1-Recovery_OX!F44)</f>
        <v>0</v>
      </c>
      <c r="N44" s="476">
        <f>K44*(1-Recovery_OX!E44)*(1-Recovery_OX!F44)</f>
        <v>0.39697070164299786</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4.3569552274817021</v>
      </c>
      <c r="H45" s="473">
        <f>H44+HWP!E45</f>
        <v>3.5944880626724043</v>
      </c>
      <c r="I45" s="456"/>
      <c r="J45" s="475">
        <f>Garden!J52</f>
        <v>0</v>
      </c>
      <c r="K45" s="476">
        <f>Paper!J52</f>
        <v>0.3701330288956593</v>
      </c>
      <c r="L45" s="477">
        <f>Wood!J52</f>
        <v>0</v>
      </c>
      <c r="M45" s="478">
        <f>J45*(1-Recovery_OX!E45)*(1-Recovery_OX!F45)</f>
        <v>0</v>
      </c>
      <c r="N45" s="476">
        <f>K45*(1-Recovery_OX!E45)*(1-Recovery_OX!F45)</f>
        <v>0.3701330288956593</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4.3569552274817021</v>
      </c>
      <c r="H46" s="473">
        <f>H45+HWP!E46</f>
        <v>3.5944880626724043</v>
      </c>
      <c r="I46" s="456"/>
      <c r="J46" s="475">
        <f>Garden!J53</f>
        <v>0</v>
      </c>
      <c r="K46" s="476">
        <f>Paper!J53</f>
        <v>0.34510974868538252</v>
      </c>
      <c r="L46" s="477">
        <f>Wood!J53</f>
        <v>0</v>
      </c>
      <c r="M46" s="478">
        <f>J46*(1-Recovery_OX!E46)*(1-Recovery_OX!F46)</f>
        <v>0</v>
      </c>
      <c r="N46" s="476">
        <f>K46*(1-Recovery_OX!E46)*(1-Recovery_OX!F46)</f>
        <v>0.34510974868538252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4.3569552274817021</v>
      </c>
      <c r="H47" s="473">
        <f>H46+HWP!E47</f>
        <v>3.5944880626724043</v>
      </c>
      <c r="I47" s="456"/>
      <c r="J47" s="475">
        <f>Garden!J54</f>
        <v>0</v>
      </c>
      <c r="K47" s="476">
        <f>Paper!J54</f>
        <v>0.32177819686354558</v>
      </c>
      <c r="L47" s="477">
        <f>Wood!J54</f>
        <v>0</v>
      </c>
      <c r="M47" s="478">
        <f>J47*(1-Recovery_OX!E47)*(1-Recovery_OX!F47)</f>
        <v>0</v>
      </c>
      <c r="N47" s="476">
        <f>K47*(1-Recovery_OX!E47)*(1-Recovery_OX!F47)</f>
        <v>0.32177819686354558</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4.3569552274817021</v>
      </c>
      <c r="H48" s="473">
        <f>H47+HWP!E48</f>
        <v>3.5944880626724043</v>
      </c>
      <c r="I48" s="456"/>
      <c r="J48" s="475">
        <f>Garden!J55</f>
        <v>0</v>
      </c>
      <c r="K48" s="476">
        <f>Paper!J55</f>
        <v>0.30002400213604952</v>
      </c>
      <c r="L48" s="477">
        <f>Wood!J55</f>
        <v>0</v>
      </c>
      <c r="M48" s="478">
        <f>J48*(1-Recovery_OX!E48)*(1-Recovery_OX!F48)</f>
        <v>0</v>
      </c>
      <c r="N48" s="476">
        <f>K48*(1-Recovery_OX!E48)*(1-Recovery_OX!F48)</f>
        <v>0.30002400213604952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4.3569552274817021</v>
      </c>
      <c r="H49" s="473">
        <f>H48+HWP!E49</f>
        <v>3.5944880626724043</v>
      </c>
      <c r="I49" s="456"/>
      <c r="J49" s="475">
        <f>Garden!J56</f>
        <v>0</v>
      </c>
      <c r="K49" s="476">
        <f>Paper!J56</f>
        <v>0.27974052541510158</v>
      </c>
      <c r="L49" s="477">
        <f>Wood!J56</f>
        <v>0</v>
      </c>
      <c r="M49" s="478">
        <f>J49*(1-Recovery_OX!E49)*(1-Recovery_OX!F49)</f>
        <v>0</v>
      </c>
      <c r="N49" s="476">
        <f>K49*(1-Recovery_OX!E49)*(1-Recovery_OX!F49)</f>
        <v>0.27974052541510158</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4.3569552274817021</v>
      </c>
      <c r="H50" s="473">
        <f>H49+HWP!E50</f>
        <v>3.5944880626724043</v>
      </c>
      <c r="I50" s="456"/>
      <c r="J50" s="475">
        <f>Garden!J57</f>
        <v>0</v>
      </c>
      <c r="K50" s="476">
        <f>Paper!J57</f>
        <v>0.2608283370742836</v>
      </c>
      <c r="L50" s="477">
        <f>Wood!J57</f>
        <v>0</v>
      </c>
      <c r="M50" s="478">
        <f>J50*(1-Recovery_OX!E50)*(1-Recovery_OX!F50)</f>
        <v>0</v>
      </c>
      <c r="N50" s="476">
        <f>K50*(1-Recovery_OX!E50)*(1-Recovery_OX!F50)</f>
        <v>0.2608283370742836</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4.3569552274817021</v>
      </c>
      <c r="H51" s="473">
        <f>H50+HWP!E51</f>
        <v>3.5944880626724043</v>
      </c>
      <c r="I51" s="456"/>
      <c r="J51" s="475">
        <f>Garden!J58</f>
        <v>0</v>
      </c>
      <c r="K51" s="476">
        <f>Paper!J58</f>
        <v>0.24319472954440755</v>
      </c>
      <c r="L51" s="477">
        <f>Wood!J58</f>
        <v>0</v>
      </c>
      <c r="M51" s="478">
        <f>J51*(1-Recovery_OX!E51)*(1-Recovery_OX!F51)</f>
        <v>0</v>
      </c>
      <c r="N51" s="476">
        <f>K51*(1-Recovery_OX!E51)*(1-Recovery_OX!F51)</f>
        <v>0.24319472954440755</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4.3569552274817021</v>
      </c>
      <c r="H52" s="473">
        <f>H51+HWP!E52</f>
        <v>3.5944880626724043</v>
      </c>
      <c r="I52" s="456"/>
      <c r="J52" s="475">
        <f>Garden!J59</f>
        <v>0</v>
      </c>
      <c r="K52" s="476">
        <f>Paper!J59</f>
        <v>0.22675326286090414</v>
      </c>
      <c r="L52" s="477">
        <f>Wood!J59</f>
        <v>0</v>
      </c>
      <c r="M52" s="478">
        <f>J52*(1-Recovery_OX!E52)*(1-Recovery_OX!F52)</f>
        <v>0</v>
      </c>
      <c r="N52" s="476">
        <f>K52*(1-Recovery_OX!E52)*(1-Recovery_OX!F52)</f>
        <v>0.22675326286090414</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4.3569552274817021</v>
      </c>
      <c r="H53" s="473">
        <f>H52+HWP!E53</f>
        <v>3.5944880626724043</v>
      </c>
      <c r="I53" s="456"/>
      <c r="J53" s="475">
        <f>Garden!J60</f>
        <v>0</v>
      </c>
      <c r="K53" s="476">
        <f>Paper!J60</f>
        <v>0.211423340935016</v>
      </c>
      <c r="L53" s="477">
        <f>Wood!J60</f>
        <v>0</v>
      </c>
      <c r="M53" s="478">
        <f>J53*(1-Recovery_OX!E53)*(1-Recovery_OX!F53)</f>
        <v>0</v>
      </c>
      <c r="N53" s="476">
        <f>K53*(1-Recovery_OX!E53)*(1-Recovery_OX!F53)</f>
        <v>0.211423340935016</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4.3569552274817021</v>
      </c>
      <c r="H54" s="473">
        <f>H53+HWP!E54</f>
        <v>3.5944880626724043</v>
      </c>
      <c r="I54" s="456"/>
      <c r="J54" s="475">
        <f>Garden!J61</f>
        <v>0</v>
      </c>
      <c r="K54" s="476">
        <f>Paper!J61</f>
        <v>0.19712981647167721</v>
      </c>
      <c r="L54" s="477">
        <f>Wood!J61</f>
        <v>0</v>
      </c>
      <c r="M54" s="478">
        <f>J54*(1-Recovery_OX!E54)*(1-Recovery_OX!F54)</f>
        <v>0</v>
      </c>
      <c r="N54" s="476">
        <f>K54*(1-Recovery_OX!E54)*(1-Recovery_OX!F54)</f>
        <v>0.19712981647167721</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4.3569552274817021</v>
      </c>
      <c r="H55" s="473">
        <f>H54+HWP!E55</f>
        <v>3.5944880626724043</v>
      </c>
      <c r="I55" s="456"/>
      <c r="J55" s="475">
        <f>Garden!J62</f>
        <v>0</v>
      </c>
      <c r="K55" s="476">
        <f>Paper!J62</f>
        <v>0.18380262259738561</v>
      </c>
      <c r="L55" s="477">
        <f>Wood!J62</f>
        <v>0</v>
      </c>
      <c r="M55" s="478">
        <f>J55*(1-Recovery_OX!E55)*(1-Recovery_OX!F55)</f>
        <v>0</v>
      </c>
      <c r="N55" s="476">
        <f>K55*(1-Recovery_OX!E55)*(1-Recovery_OX!F55)</f>
        <v>0.18380262259738561</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4.3569552274817021</v>
      </c>
      <c r="H56" s="473">
        <f>H55+HWP!E56</f>
        <v>3.5944880626724043</v>
      </c>
      <c r="I56" s="456"/>
      <c r="J56" s="475">
        <f>Garden!J63</f>
        <v>0</v>
      </c>
      <c r="K56" s="476">
        <f>Paper!J63</f>
        <v>0.17137642939230774</v>
      </c>
      <c r="L56" s="477">
        <f>Wood!J63</f>
        <v>0</v>
      </c>
      <c r="M56" s="478">
        <f>J56*(1-Recovery_OX!E56)*(1-Recovery_OX!F56)</f>
        <v>0</v>
      </c>
      <c r="N56" s="476">
        <f>K56*(1-Recovery_OX!E56)*(1-Recovery_OX!F56)</f>
        <v>0.17137642939230774</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4.3569552274817021</v>
      </c>
      <c r="H57" s="473">
        <f>H56+HWP!E57</f>
        <v>3.5944880626724043</v>
      </c>
      <c r="I57" s="456"/>
      <c r="J57" s="475">
        <f>Garden!J64</f>
        <v>0</v>
      </c>
      <c r="K57" s="476">
        <f>Paper!J64</f>
        <v>0.15979032364293583</v>
      </c>
      <c r="L57" s="477">
        <f>Wood!J64</f>
        <v>0</v>
      </c>
      <c r="M57" s="478">
        <f>J57*(1-Recovery_OX!E57)*(1-Recovery_OX!F57)</f>
        <v>0</v>
      </c>
      <c r="N57" s="476">
        <f>K57*(1-Recovery_OX!E57)*(1-Recovery_OX!F57)</f>
        <v>0.15979032364293583</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4.3569552274817021</v>
      </c>
      <c r="H58" s="473">
        <f>H57+HWP!E58</f>
        <v>3.5944880626724043</v>
      </c>
      <c r="I58" s="456"/>
      <c r="J58" s="475">
        <f>Garden!J65</f>
        <v>0</v>
      </c>
      <c r="K58" s="476">
        <f>Paper!J65</f>
        <v>0.14898751024544471</v>
      </c>
      <c r="L58" s="477">
        <f>Wood!J65</f>
        <v>0</v>
      </c>
      <c r="M58" s="478">
        <f>J58*(1-Recovery_OX!E58)*(1-Recovery_OX!F58)</f>
        <v>0</v>
      </c>
      <c r="N58" s="476">
        <f>K58*(1-Recovery_OX!E58)*(1-Recovery_OX!F58)</f>
        <v>0.14898751024544471</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4.3569552274817021</v>
      </c>
      <c r="H59" s="473">
        <f>H58+HWP!E59</f>
        <v>3.5944880626724043</v>
      </c>
      <c r="I59" s="456"/>
      <c r="J59" s="475">
        <f>Garden!J66</f>
        <v>0</v>
      </c>
      <c r="K59" s="476">
        <f>Paper!J66</f>
        <v>0.13891503379602682</v>
      </c>
      <c r="L59" s="477">
        <f>Wood!J66</f>
        <v>0</v>
      </c>
      <c r="M59" s="478">
        <f>J59*(1-Recovery_OX!E59)*(1-Recovery_OX!F59)</f>
        <v>0</v>
      </c>
      <c r="N59" s="476">
        <f>K59*(1-Recovery_OX!E59)*(1-Recovery_OX!F59)</f>
        <v>0.13891503379602682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4.3569552274817021</v>
      </c>
      <c r="H60" s="473">
        <f>H59+HWP!E60</f>
        <v>3.5944880626724043</v>
      </c>
      <c r="I60" s="456"/>
      <c r="J60" s="475">
        <f>Garden!J67</f>
        <v>0</v>
      </c>
      <c r="K60" s="476">
        <f>Paper!J67</f>
        <v>0.12952351900344136</v>
      </c>
      <c r="L60" s="477">
        <f>Wood!J67</f>
        <v>0</v>
      </c>
      <c r="M60" s="478">
        <f>J60*(1-Recovery_OX!E60)*(1-Recovery_OX!F60)</f>
        <v>0</v>
      </c>
      <c r="N60" s="476">
        <f>K60*(1-Recovery_OX!E60)*(1-Recovery_OX!F60)</f>
        <v>0.12952351900344136</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4.3569552274817021</v>
      </c>
      <c r="H61" s="473">
        <f>H60+HWP!E61</f>
        <v>3.5944880626724043</v>
      </c>
      <c r="I61" s="456"/>
      <c r="J61" s="475">
        <f>Garden!J68</f>
        <v>0</v>
      </c>
      <c r="K61" s="476">
        <f>Paper!J68</f>
        <v>0.12076692865127936</v>
      </c>
      <c r="L61" s="477">
        <f>Wood!J68</f>
        <v>0</v>
      </c>
      <c r="M61" s="478">
        <f>J61*(1-Recovery_OX!E61)*(1-Recovery_OX!F61)</f>
        <v>0</v>
      </c>
      <c r="N61" s="476">
        <f>K61*(1-Recovery_OX!E61)*(1-Recovery_OX!F61)</f>
        <v>0.12076692865127936</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4.3569552274817021</v>
      </c>
      <c r="H62" s="473">
        <f>H61+HWP!E62</f>
        <v>3.5944880626724043</v>
      </c>
      <c r="I62" s="456"/>
      <c r="J62" s="475">
        <f>Garden!J69</f>
        <v>0</v>
      </c>
      <c r="K62" s="476">
        <f>Paper!J69</f>
        <v>0.11260233792347547</v>
      </c>
      <c r="L62" s="477">
        <f>Wood!J69</f>
        <v>0</v>
      </c>
      <c r="M62" s="478">
        <f>J62*(1-Recovery_OX!E62)*(1-Recovery_OX!F62)</f>
        <v>0</v>
      </c>
      <c r="N62" s="476">
        <f>K62*(1-Recovery_OX!E62)*(1-Recovery_OX!F62)</f>
        <v>0.11260233792347547</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4.3569552274817021</v>
      </c>
      <c r="H63" s="473">
        <f>H62+HWP!E63</f>
        <v>3.5944880626724043</v>
      </c>
      <c r="I63" s="456"/>
      <c r="J63" s="475">
        <f>Garden!J70</f>
        <v>0</v>
      </c>
      <c r="K63" s="476">
        <f>Paper!J70</f>
        <v>0.10498972398680971</v>
      </c>
      <c r="L63" s="477">
        <f>Wood!J70</f>
        <v>0</v>
      </c>
      <c r="M63" s="478">
        <f>J63*(1-Recovery_OX!E63)*(1-Recovery_OX!F63)</f>
        <v>0</v>
      </c>
      <c r="N63" s="476">
        <f>K63*(1-Recovery_OX!E63)*(1-Recovery_OX!F63)</f>
        <v>0.10498972398680971</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4.3569552274817021</v>
      </c>
      <c r="H64" s="473">
        <f>H63+HWP!E64</f>
        <v>3.5944880626724043</v>
      </c>
      <c r="I64" s="456"/>
      <c r="J64" s="475">
        <f>Garden!J71</f>
        <v>0</v>
      </c>
      <c r="K64" s="476">
        <f>Paper!J71</f>
        <v>9.7891769798932687E-2</v>
      </c>
      <c r="L64" s="477">
        <f>Wood!J71</f>
        <v>0</v>
      </c>
      <c r="M64" s="478">
        <f>J64*(1-Recovery_OX!E64)*(1-Recovery_OX!F64)</f>
        <v>0</v>
      </c>
      <c r="N64" s="476">
        <f>K64*(1-Recovery_OX!E64)*(1-Recovery_OX!F64)</f>
        <v>9.7891769798932687E-2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4.3569552274817021</v>
      </c>
      <c r="H65" s="473">
        <f>H64+HWP!E65</f>
        <v>3.5944880626724043</v>
      </c>
      <c r="I65" s="456"/>
      <c r="J65" s="475">
        <f>Garden!J72</f>
        <v>0</v>
      </c>
      <c r="K65" s="476">
        <f>Paper!J72</f>
        <v>9.1273681180180574E-2</v>
      </c>
      <c r="L65" s="477">
        <f>Wood!J72</f>
        <v>0</v>
      </c>
      <c r="M65" s="478">
        <f>J65*(1-Recovery_OX!E65)*(1-Recovery_OX!F65)</f>
        <v>0</v>
      </c>
      <c r="N65" s="476">
        <f>K65*(1-Recovery_OX!E65)*(1-Recovery_OX!F65)</f>
        <v>9.1273681180180574E-2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4.3569552274817021</v>
      </c>
      <c r="H66" s="473">
        <f>H65+HWP!E66</f>
        <v>3.5944880626724043</v>
      </c>
      <c r="I66" s="456"/>
      <c r="J66" s="475">
        <f>Garden!J73</f>
        <v>0</v>
      </c>
      <c r="K66" s="476">
        <f>Paper!J73</f>
        <v>8.5103016252466232E-2</v>
      </c>
      <c r="L66" s="477">
        <f>Wood!J73</f>
        <v>0</v>
      </c>
      <c r="M66" s="478">
        <f>J66*(1-Recovery_OX!E66)*(1-Recovery_OX!F66)</f>
        <v>0</v>
      </c>
      <c r="N66" s="476">
        <f>K66*(1-Recovery_OX!E66)*(1-Recovery_OX!F66)</f>
        <v>8.5103016252466232E-2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4.3569552274817021</v>
      </c>
      <c r="H67" s="473">
        <f>H66+HWP!E67</f>
        <v>3.5944880626724043</v>
      </c>
      <c r="I67" s="456"/>
      <c r="J67" s="475">
        <f>Garden!J74</f>
        <v>0</v>
      </c>
      <c r="K67" s="476">
        <f>Paper!J74</f>
        <v>7.9349526409154991E-2</v>
      </c>
      <c r="L67" s="477">
        <f>Wood!J74</f>
        <v>0</v>
      </c>
      <c r="M67" s="478">
        <f>J67*(1-Recovery_OX!E67)*(1-Recovery_OX!F67)</f>
        <v>0</v>
      </c>
      <c r="N67" s="476">
        <f>K67*(1-Recovery_OX!E67)*(1-Recovery_OX!F67)</f>
        <v>7.9349526409154991E-2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4.3569552274817021</v>
      </c>
      <c r="H68" s="473">
        <f>H67+HWP!E68</f>
        <v>3.5944880626724043</v>
      </c>
      <c r="I68" s="456"/>
      <c r="J68" s="475">
        <f>Garden!J75</f>
        <v>0</v>
      </c>
      <c r="K68" s="476">
        <f>Paper!J75</f>
        <v>7.3985008036359934E-2</v>
      </c>
      <c r="L68" s="477">
        <f>Wood!J75</f>
        <v>0</v>
      </c>
      <c r="M68" s="478">
        <f>J68*(1-Recovery_OX!E68)*(1-Recovery_OX!F68)</f>
        <v>0</v>
      </c>
      <c r="N68" s="476">
        <f>K68*(1-Recovery_OX!E68)*(1-Recovery_OX!F68)</f>
        <v>7.3985008036359934E-2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4.3569552274817021</v>
      </c>
      <c r="H69" s="473">
        <f>H68+HWP!E69</f>
        <v>3.5944880626724043</v>
      </c>
      <c r="I69" s="456"/>
      <c r="J69" s="475">
        <f>Garden!J76</f>
        <v>0</v>
      </c>
      <c r="K69" s="476">
        <f>Paper!J76</f>
        <v>6.8983164258793916E-2</v>
      </c>
      <c r="L69" s="477">
        <f>Wood!J76</f>
        <v>0</v>
      </c>
      <c r="M69" s="478">
        <f>J69*(1-Recovery_OX!E69)*(1-Recovery_OX!F69)</f>
        <v>0</v>
      </c>
      <c r="N69" s="476">
        <f>K69*(1-Recovery_OX!E69)*(1-Recovery_OX!F69)</f>
        <v>6.8983164258793916E-2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4.3569552274817021</v>
      </c>
      <c r="H70" s="473">
        <f>H69+HWP!E70</f>
        <v>3.5944880626724043</v>
      </c>
      <c r="I70" s="456"/>
      <c r="J70" s="475">
        <f>Garden!J77</f>
        <v>0</v>
      </c>
      <c r="K70" s="476">
        <f>Paper!J77</f>
        <v>6.4319476032456344E-2</v>
      </c>
      <c r="L70" s="477">
        <f>Wood!J77</f>
        <v>0</v>
      </c>
      <c r="M70" s="478">
        <f>J70*(1-Recovery_OX!E70)*(1-Recovery_OX!F70)</f>
        <v>0</v>
      </c>
      <c r="N70" s="476">
        <f>K70*(1-Recovery_OX!E70)*(1-Recovery_OX!F70)</f>
        <v>6.4319476032456344E-2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4.3569552274817021</v>
      </c>
      <c r="H71" s="473">
        <f>H70+HWP!E71</f>
        <v>3.5944880626724043</v>
      </c>
      <c r="I71" s="456"/>
      <c r="J71" s="475">
        <f>Garden!J78</f>
        <v>0</v>
      </c>
      <c r="K71" s="476">
        <f>Paper!J78</f>
        <v>5.9971081952251058E-2</v>
      </c>
      <c r="L71" s="477">
        <f>Wood!J78</f>
        <v>0</v>
      </c>
      <c r="M71" s="478">
        <f>J71*(1-Recovery_OX!E71)*(1-Recovery_OX!F71)</f>
        <v>0</v>
      </c>
      <c r="N71" s="476">
        <f>K71*(1-Recovery_OX!E71)*(1-Recovery_OX!F71)</f>
        <v>5.9971081952251058E-2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4.3569552274817021</v>
      </c>
      <c r="H72" s="473">
        <f>H71+HWP!E72</f>
        <v>3.5944880626724043</v>
      </c>
      <c r="I72" s="456"/>
      <c r="J72" s="475">
        <f>Garden!J79</f>
        <v>0</v>
      </c>
      <c r="K72" s="476">
        <f>Paper!J79</f>
        <v>5.5916666185352036E-2</v>
      </c>
      <c r="L72" s="477">
        <f>Wood!J79</f>
        <v>0</v>
      </c>
      <c r="M72" s="478">
        <f>J72*(1-Recovery_OX!E72)*(1-Recovery_OX!F72)</f>
        <v>0</v>
      </c>
      <c r="N72" s="476">
        <f>K72*(1-Recovery_OX!E72)*(1-Recovery_OX!F72)</f>
        <v>5.5916666185352036E-2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4.3569552274817021</v>
      </c>
      <c r="H73" s="473">
        <f>H72+HWP!E73</f>
        <v>3.5944880626724043</v>
      </c>
      <c r="I73" s="456"/>
      <c r="J73" s="475">
        <f>Garden!J80</f>
        <v>0</v>
      </c>
      <c r="K73" s="476">
        <f>Paper!J80</f>
        <v>5.2136353980966152E-2</v>
      </c>
      <c r="L73" s="477">
        <f>Wood!J80</f>
        <v>0</v>
      </c>
      <c r="M73" s="478">
        <f>J73*(1-Recovery_OX!E73)*(1-Recovery_OX!F73)</f>
        <v>0</v>
      </c>
      <c r="N73" s="476">
        <f>K73*(1-Recovery_OX!E73)*(1-Recovery_OX!F73)</f>
        <v>5.2136353980966152E-2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4.3569552274817021</v>
      </c>
      <c r="H74" s="473">
        <f>H73+HWP!E74</f>
        <v>3.5944880626724043</v>
      </c>
      <c r="I74" s="456"/>
      <c r="J74" s="475">
        <f>Garden!J81</f>
        <v>0</v>
      </c>
      <c r="K74" s="476">
        <f>Paper!J81</f>
        <v>4.8611614244281717E-2</v>
      </c>
      <c r="L74" s="477">
        <f>Wood!J81</f>
        <v>0</v>
      </c>
      <c r="M74" s="478">
        <f>J74*(1-Recovery_OX!E74)*(1-Recovery_OX!F74)</f>
        <v>0</v>
      </c>
      <c r="N74" s="476">
        <f>K74*(1-Recovery_OX!E74)*(1-Recovery_OX!F74)</f>
        <v>4.8611614244281717E-2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4.3569552274817021</v>
      </c>
      <c r="H75" s="473">
        <f>H74+HWP!E75</f>
        <v>3.5944880626724043</v>
      </c>
      <c r="I75" s="456"/>
      <c r="J75" s="475">
        <f>Garden!J82</f>
        <v>0</v>
      </c>
      <c r="K75" s="476">
        <f>Paper!J82</f>
        <v>4.5325168697020239E-2</v>
      </c>
      <c r="L75" s="477">
        <f>Wood!J82</f>
        <v>0</v>
      </c>
      <c r="M75" s="478">
        <f>J75*(1-Recovery_OX!E75)*(1-Recovery_OX!F75)</f>
        <v>0</v>
      </c>
      <c r="N75" s="476">
        <f>K75*(1-Recovery_OX!E75)*(1-Recovery_OX!F75)</f>
        <v>4.5325168697020239E-2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4.3569552274817021</v>
      </c>
      <c r="H76" s="473">
        <f>H75+HWP!E76</f>
        <v>3.5944880626724043</v>
      </c>
      <c r="I76" s="456"/>
      <c r="J76" s="475">
        <f>Garden!J83</f>
        <v>0</v>
      </c>
      <c r="K76" s="476">
        <f>Paper!J83</f>
        <v>4.2260907179296217E-2</v>
      </c>
      <c r="L76" s="477">
        <f>Wood!J83</f>
        <v>0</v>
      </c>
      <c r="M76" s="478">
        <f>J76*(1-Recovery_OX!E76)*(1-Recovery_OX!F76)</f>
        <v>0</v>
      </c>
      <c r="N76" s="476">
        <f>K76*(1-Recovery_OX!E76)*(1-Recovery_OX!F76)</f>
        <v>4.2260907179296217E-2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4.3569552274817021</v>
      </c>
      <c r="H77" s="473">
        <f>H76+HWP!E77</f>
        <v>3.5944880626724043</v>
      </c>
      <c r="I77" s="456"/>
      <c r="J77" s="475">
        <f>Garden!J84</f>
        <v>0</v>
      </c>
      <c r="K77" s="476">
        <f>Paper!J84</f>
        <v>3.9403808677594715E-2</v>
      </c>
      <c r="L77" s="477">
        <f>Wood!J84</f>
        <v>0</v>
      </c>
      <c r="M77" s="478">
        <f>J77*(1-Recovery_OX!E77)*(1-Recovery_OX!F77)</f>
        <v>0</v>
      </c>
      <c r="N77" s="476">
        <f>K77*(1-Recovery_OX!E77)*(1-Recovery_OX!F77)</f>
        <v>3.9403808677594715E-2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4.3569552274817021</v>
      </c>
      <c r="H78" s="473">
        <f>H77+HWP!E78</f>
        <v>3.5944880626724043</v>
      </c>
      <c r="I78" s="456"/>
      <c r="J78" s="475">
        <f>Garden!J85</f>
        <v>0</v>
      </c>
      <c r="K78" s="476">
        <f>Paper!J85</f>
        <v>3.6739867691745684E-2</v>
      </c>
      <c r="L78" s="477">
        <f>Wood!J85</f>
        <v>0</v>
      </c>
      <c r="M78" s="478">
        <f>J78*(1-Recovery_OX!E78)*(1-Recovery_OX!F78)</f>
        <v>0</v>
      </c>
      <c r="N78" s="476">
        <f>K78*(1-Recovery_OX!E78)*(1-Recovery_OX!F78)</f>
        <v>3.6739867691745684E-2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4.3569552274817021</v>
      </c>
      <c r="H79" s="473">
        <f>H78+HWP!E79</f>
        <v>3.5944880626724043</v>
      </c>
      <c r="I79" s="456"/>
      <c r="J79" s="475">
        <f>Garden!J86</f>
        <v>0</v>
      </c>
      <c r="K79" s="476">
        <f>Paper!J86</f>
        <v>3.4256025579945899E-2</v>
      </c>
      <c r="L79" s="477">
        <f>Wood!J86</f>
        <v>0</v>
      </c>
      <c r="M79" s="478">
        <f>J79*(1-Recovery_OX!E79)*(1-Recovery_OX!F79)</f>
        <v>0</v>
      </c>
      <c r="N79" s="476">
        <f>K79*(1-Recovery_OX!E79)*(1-Recovery_OX!F79)</f>
        <v>3.4256025579945899E-2</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4.3569552274817021</v>
      </c>
      <c r="H80" s="473">
        <f>H79+HWP!E80</f>
        <v>3.5944880626724043</v>
      </c>
      <c r="I80" s="456"/>
      <c r="J80" s="475">
        <f>Garden!J87</f>
        <v>0</v>
      </c>
      <c r="K80" s="476">
        <f>Paper!J87</f>
        <v>3.1940106545281635E-2</v>
      </c>
      <c r="L80" s="477">
        <f>Wood!J87</f>
        <v>0</v>
      </c>
      <c r="M80" s="478">
        <f>J80*(1-Recovery_OX!E80)*(1-Recovery_OX!F80)</f>
        <v>0</v>
      </c>
      <c r="N80" s="476">
        <f>K80*(1-Recovery_OX!E80)*(1-Recovery_OX!F80)</f>
        <v>3.1940106545281635E-2</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4.3569552274817021</v>
      </c>
      <c r="H81" s="473">
        <f>H80+HWP!E81</f>
        <v>3.5944880626724043</v>
      </c>
      <c r="I81" s="456"/>
      <c r="J81" s="475">
        <f>Garden!J88</f>
        <v>0</v>
      </c>
      <c r="K81" s="476">
        <f>Paper!J88</f>
        <v>2.9780757949958124E-2</v>
      </c>
      <c r="L81" s="477">
        <f>Wood!J88</f>
        <v>0</v>
      </c>
      <c r="M81" s="478">
        <f>J81*(1-Recovery_OX!E81)*(1-Recovery_OX!F81)</f>
        <v>0</v>
      </c>
      <c r="N81" s="476">
        <f>K81*(1-Recovery_OX!E81)*(1-Recovery_OX!F81)</f>
        <v>2.9780757949958124E-2</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4.3569552274817021</v>
      </c>
      <c r="H82" s="473">
        <f>H81+HWP!E82</f>
        <v>3.5944880626724043</v>
      </c>
      <c r="I82" s="456"/>
      <c r="J82" s="475">
        <f>Garden!J89</f>
        <v>0</v>
      </c>
      <c r="K82" s="476">
        <f>Paper!J89</f>
        <v>2.7767394664655894E-2</v>
      </c>
      <c r="L82" s="477">
        <f>Wood!J89</f>
        <v>0</v>
      </c>
      <c r="M82" s="478">
        <f>J82*(1-Recovery_OX!E82)*(1-Recovery_OX!F82)</f>
        <v>0</v>
      </c>
      <c r="N82" s="476">
        <f>K82*(1-Recovery_OX!E82)*(1-Recovery_OX!F82)</f>
        <v>2.7767394664655894E-2</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4.3569552274817021</v>
      </c>
      <c r="H83" s="473">
        <f>H82+HWP!E83</f>
        <v>3.5944880626724043</v>
      </c>
      <c r="I83" s="456"/>
      <c r="J83" s="475">
        <f>Garden!J90</f>
        <v>0</v>
      </c>
      <c r="K83" s="476">
        <f>Paper!J90</f>
        <v>2.5890147180214557E-2</v>
      </c>
      <c r="L83" s="477">
        <f>Wood!J90</f>
        <v>0</v>
      </c>
      <c r="M83" s="478">
        <f>J83*(1-Recovery_OX!E83)*(1-Recovery_OX!F83)</f>
        <v>0</v>
      </c>
      <c r="N83" s="476">
        <f>K83*(1-Recovery_OX!E83)*(1-Recovery_OX!F83)</f>
        <v>2.5890147180214557E-2</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4.3569552274817021</v>
      </c>
      <c r="H84" s="473">
        <f>H83+HWP!E84</f>
        <v>3.5944880626724043</v>
      </c>
      <c r="I84" s="456"/>
      <c r="J84" s="475">
        <f>Garden!J91</f>
        <v>0</v>
      </c>
      <c r="K84" s="476">
        <f>Paper!J91</f>
        <v>2.4139813227287466E-2</v>
      </c>
      <c r="L84" s="477">
        <f>Wood!J91</f>
        <v>0</v>
      </c>
      <c r="M84" s="478">
        <f>J84*(1-Recovery_OX!E84)*(1-Recovery_OX!F84)</f>
        <v>0</v>
      </c>
      <c r="N84" s="476">
        <f>K84*(1-Recovery_OX!E84)*(1-Recovery_OX!F84)</f>
        <v>2.4139813227287466E-2</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4.3569552274817021</v>
      </c>
      <c r="H85" s="473">
        <f>H84+HWP!E85</f>
        <v>3.5944880626724043</v>
      </c>
      <c r="I85" s="456"/>
      <c r="J85" s="475">
        <f>Garden!J92</f>
        <v>0</v>
      </c>
      <c r="K85" s="476">
        <f>Paper!J92</f>
        <v>2.2507812666806695E-2</v>
      </c>
      <c r="L85" s="477">
        <f>Wood!J92</f>
        <v>0</v>
      </c>
      <c r="M85" s="478">
        <f>J85*(1-Recovery_OX!E85)*(1-Recovery_OX!F85)</f>
        <v>0</v>
      </c>
      <c r="N85" s="476">
        <f>K85*(1-Recovery_OX!E85)*(1-Recovery_OX!F85)</f>
        <v>2.2507812666806695E-2</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4.3569552274817021</v>
      </c>
      <c r="H86" s="473">
        <f>H85+HWP!E86</f>
        <v>3.5944880626724043</v>
      </c>
      <c r="I86" s="456"/>
      <c r="J86" s="475">
        <f>Garden!J93</f>
        <v>0</v>
      </c>
      <c r="K86" s="476">
        <f>Paper!J93</f>
        <v>2.0986145430131387E-2</v>
      </c>
      <c r="L86" s="477">
        <f>Wood!J93</f>
        <v>0</v>
      </c>
      <c r="M86" s="478">
        <f>J86*(1-Recovery_OX!E86)*(1-Recovery_OX!F86)</f>
        <v>0</v>
      </c>
      <c r="N86" s="476">
        <f>K86*(1-Recovery_OX!E86)*(1-Recovery_OX!F86)</f>
        <v>2.0986145430131387E-2</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4.3569552274817021</v>
      </c>
      <c r="H87" s="473">
        <f>H86+HWP!E87</f>
        <v>3.5944880626724043</v>
      </c>
      <c r="I87" s="456"/>
      <c r="J87" s="475">
        <f>Garden!J94</f>
        <v>0</v>
      </c>
      <c r="K87" s="476">
        <f>Paper!J94</f>
        <v>1.9567352302701964E-2</v>
      </c>
      <c r="L87" s="477">
        <f>Wood!J94</f>
        <v>0</v>
      </c>
      <c r="M87" s="478">
        <f>J87*(1-Recovery_OX!E87)*(1-Recovery_OX!F87)</f>
        <v>0</v>
      </c>
      <c r="N87" s="476">
        <f>K87*(1-Recovery_OX!E87)*(1-Recovery_OX!F87)</f>
        <v>1.9567352302701964E-2</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4.3569552274817021</v>
      </c>
      <c r="H88" s="473">
        <f>H87+HWP!E88</f>
        <v>3.5944880626724043</v>
      </c>
      <c r="I88" s="456"/>
      <c r="J88" s="475">
        <f>Garden!J95</f>
        <v>0</v>
      </c>
      <c r="K88" s="476">
        <f>Paper!J95</f>
        <v>1.8244478358961737E-2</v>
      </c>
      <c r="L88" s="477">
        <f>Wood!J95</f>
        <v>0</v>
      </c>
      <c r="M88" s="478">
        <f>J88*(1-Recovery_OX!E88)*(1-Recovery_OX!F88)</f>
        <v>0</v>
      </c>
      <c r="N88" s="476">
        <f>K88*(1-Recovery_OX!E88)*(1-Recovery_OX!F88)</f>
        <v>1.8244478358961737E-2</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4.3569552274817021</v>
      </c>
      <c r="H89" s="473">
        <f>H88+HWP!E89</f>
        <v>3.5944880626724043</v>
      </c>
      <c r="I89" s="456"/>
      <c r="J89" s="475">
        <f>Garden!J96</f>
        <v>0</v>
      </c>
      <c r="K89" s="476">
        <f>Paper!J96</f>
        <v>1.7011038869303739E-2</v>
      </c>
      <c r="L89" s="477">
        <f>Wood!J96</f>
        <v>0</v>
      </c>
      <c r="M89" s="478">
        <f>J89*(1-Recovery_OX!E89)*(1-Recovery_OX!F89)</f>
        <v>0</v>
      </c>
      <c r="N89" s="476">
        <f>K89*(1-Recovery_OX!E89)*(1-Recovery_OX!F89)</f>
        <v>1.7011038869303739E-2</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4.3569552274817021</v>
      </c>
      <c r="H90" s="473">
        <f>H89+HWP!E90</f>
        <v>3.5944880626724043</v>
      </c>
      <c r="I90" s="456"/>
      <c r="J90" s="475">
        <f>Garden!J97</f>
        <v>0</v>
      </c>
      <c r="K90" s="476">
        <f>Paper!J97</f>
        <v>1.5860987511918674E-2</v>
      </c>
      <c r="L90" s="477">
        <f>Wood!J97</f>
        <v>0</v>
      </c>
      <c r="M90" s="478">
        <f>J90*(1-Recovery_OX!E90)*(1-Recovery_OX!F90)</f>
        <v>0</v>
      </c>
      <c r="N90" s="476">
        <f>K90*(1-Recovery_OX!E90)*(1-Recovery_OX!F90)</f>
        <v>1.5860987511918674E-2</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4.3569552274817021</v>
      </c>
      <c r="H91" s="473">
        <f>H90+HWP!E91</f>
        <v>3.5944880626724043</v>
      </c>
      <c r="I91" s="456"/>
      <c r="J91" s="475">
        <f>Garden!J98</f>
        <v>0</v>
      </c>
      <c r="K91" s="476">
        <f>Paper!J98</f>
        <v>1.4788686733718396E-2</v>
      </c>
      <c r="L91" s="477">
        <f>Wood!J98</f>
        <v>0</v>
      </c>
      <c r="M91" s="478">
        <f>J91*(1-Recovery_OX!E91)*(1-Recovery_OX!F91)</f>
        <v>0</v>
      </c>
      <c r="N91" s="476">
        <f>K91*(1-Recovery_OX!E91)*(1-Recovery_OX!F91)</f>
        <v>1.4788686733718396E-2</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4.3569552274817021</v>
      </c>
      <c r="H92" s="482">
        <f>H91+HWP!E92</f>
        <v>3.5944880626724043</v>
      </c>
      <c r="I92" s="456"/>
      <c r="J92" s="484">
        <f>Garden!J99</f>
        <v>0</v>
      </c>
      <c r="K92" s="485">
        <f>Paper!J99</f>
        <v>1.3788880115044118E-2</v>
      </c>
      <c r="L92" s="486">
        <f>Wood!J99</f>
        <v>0</v>
      </c>
      <c r="M92" s="487">
        <f>J92*(1-Recovery_OX!E92)*(1-Recovery_OX!F92)</f>
        <v>0</v>
      </c>
      <c r="N92" s="485">
        <f>K92*(1-Recovery_OX!E92)*(1-Recovery_OX!F92)</f>
        <v>1.3788880115044118E-2</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2017-09-14T06:52:14Z</dcterms:modified>
</cp:coreProperties>
</file>