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Pertanian\D_Gabung BAU dan SPE\"/>
    </mc:Choice>
  </mc:AlternateContent>
  <bookViews>
    <workbookView xWindow="0" yWindow="0" windowWidth="19200" windowHeight="7155" tabRatio="857" firstSheet="1" activeTab="2"/>
  </bookViews>
  <sheets>
    <sheet name="Rekap-1" sheetId="2" state="hidden" r:id="rId1"/>
    <sheet name="Rekap 6-Final" sheetId="17" r:id="rId2"/>
    <sheet name="Rekap 7-Final" sheetId="18" r:id="rId3"/>
    <sheet name="Rekap-2" sheetId="12" r:id="rId4"/>
    <sheet name="Sheet2" sheetId="15" r:id="rId5"/>
    <sheet name="Rekap-3" sheetId="13" r:id="rId6"/>
    <sheet name="PASER" sheetId="1" r:id="rId7"/>
    <sheet name="KUKAR" sheetId="3" r:id="rId8"/>
    <sheet name="KUBAR" sheetId="4" r:id="rId9"/>
    <sheet name="KUTIM" sheetId="5" r:id="rId10"/>
    <sheet name="BERAU" sheetId="6" r:id="rId11"/>
    <sheet name="PPU" sheetId="7" r:id="rId12"/>
    <sheet name="SAMARINDA" sheetId="8" r:id="rId13"/>
    <sheet name="BALIKPAPAN" sheetId="9" r:id="rId14"/>
    <sheet name="BONTANG" sheetId="10" r:id="rId15"/>
    <sheet name="MAHULU" sheetId="11" r:id="rId16"/>
    <sheet name="Rekap 4" sheetId="14" state="hidden" r:id="rId17"/>
    <sheet name="Rekap-5_Kumulatif" sheetId="16" state="hidden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8" l="1"/>
  <c r="H14" i="18" l="1"/>
  <c r="V14" i="18" l="1"/>
  <c r="J14" i="18"/>
  <c r="P14" i="18"/>
  <c r="M14" i="18"/>
  <c r="R14" i="18"/>
  <c r="N14" i="18"/>
  <c r="K14" i="18" l="1"/>
  <c r="S14" i="18"/>
  <c r="O14" i="18"/>
  <c r="Q14" i="18"/>
  <c r="I14" i="18" l="1"/>
  <c r="U14" i="18"/>
  <c r="T14" i="18"/>
  <c r="L14" i="18"/>
  <c r="J15" i="18" l="1"/>
  <c r="K15" i="18"/>
  <c r="L15" i="18"/>
  <c r="M15" i="18"/>
  <c r="N15" i="18"/>
  <c r="O15" i="18"/>
  <c r="P15" i="18"/>
  <c r="Q15" i="18"/>
  <c r="R15" i="18"/>
  <c r="S15" i="18"/>
  <c r="T15" i="18"/>
  <c r="U15" i="18"/>
  <c r="V15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I16" i="18"/>
  <c r="I15" i="18"/>
  <c r="B11" i="18"/>
  <c r="C25" i="11"/>
  <c r="D25" i="11"/>
  <c r="E25" i="11"/>
  <c r="F25" i="11"/>
  <c r="B25" i="11"/>
  <c r="C13" i="11"/>
  <c r="D13" i="11"/>
  <c r="E13" i="11"/>
  <c r="F13" i="11"/>
  <c r="B13" i="11"/>
  <c r="F88" i="17" l="1"/>
  <c r="E88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F89" i="17"/>
  <c r="E89" i="17"/>
  <c r="D89" i="17"/>
  <c r="C12" i="14" l="1"/>
  <c r="D12" i="14"/>
  <c r="E12" i="14"/>
  <c r="F12" i="14"/>
  <c r="B12" i="14"/>
  <c r="C31" i="12"/>
  <c r="D31" i="12"/>
  <c r="E31" i="12"/>
  <c r="F31" i="12"/>
  <c r="B31" i="12"/>
  <c r="C15" i="12"/>
  <c r="D15" i="12"/>
  <c r="E15" i="12"/>
  <c r="F15" i="12"/>
  <c r="B15" i="12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H38" i="11"/>
  <c r="H31" i="12" s="1"/>
  <c r="I38" i="11"/>
  <c r="I31" i="12" s="1"/>
  <c r="J38" i="11"/>
  <c r="J31" i="12" s="1"/>
  <c r="K38" i="11"/>
  <c r="K31" i="12" s="1"/>
  <c r="L38" i="11"/>
  <c r="L31" i="12" s="1"/>
  <c r="M38" i="11"/>
  <c r="M31" i="12" s="1"/>
  <c r="N38" i="11"/>
  <c r="N31" i="12" s="1"/>
  <c r="O38" i="11"/>
  <c r="O31" i="12" s="1"/>
  <c r="P38" i="11"/>
  <c r="P31" i="12" s="1"/>
  <c r="Q38" i="11"/>
  <c r="Q31" i="12" s="1"/>
  <c r="R38" i="11"/>
  <c r="R31" i="12" s="1"/>
  <c r="S38" i="11"/>
  <c r="S31" i="12" s="1"/>
  <c r="T38" i="11"/>
  <c r="T31" i="12" s="1"/>
  <c r="U38" i="11"/>
  <c r="U31" i="12" s="1"/>
  <c r="G36" i="11"/>
  <c r="G51" i="11" s="1"/>
  <c r="G23" i="11" s="1"/>
  <c r="G37" i="11"/>
  <c r="G52" i="11" s="1"/>
  <c r="G24" i="11" s="1"/>
  <c r="G38" i="11"/>
  <c r="G53" i="11" s="1"/>
  <c r="H53" i="11" s="1"/>
  <c r="G35" i="11"/>
  <c r="G50" i="11" s="1"/>
  <c r="G22" i="11" s="1"/>
  <c r="H29" i="11"/>
  <c r="H10" i="11" s="1"/>
  <c r="I29" i="11"/>
  <c r="I10" i="11" s="1"/>
  <c r="J29" i="11"/>
  <c r="J10" i="11" s="1"/>
  <c r="J13" i="11" s="1"/>
  <c r="K29" i="11"/>
  <c r="K10" i="11" s="1"/>
  <c r="L29" i="11"/>
  <c r="L10" i="11" s="1"/>
  <c r="M29" i="11"/>
  <c r="M10" i="11" s="1"/>
  <c r="N29" i="11"/>
  <c r="N10" i="11" s="1"/>
  <c r="O29" i="11"/>
  <c r="O10" i="11" s="1"/>
  <c r="P29" i="11"/>
  <c r="P10" i="11" s="1"/>
  <c r="Q29" i="11"/>
  <c r="Q10" i="11" s="1"/>
  <c r="R29" i="11"/>
  <c r="R10" i="11" s="1"/>
  <c r="R13" i="11" s="1"/>
  <c r="S29" i="11"/>
  <c r="S10" i="11" s="1"/>
  <c r="T29" i="11"/>
  <c r="T10" i="11" s="1"/>
  <c r="U29" i="11"/>
  <c r="U10" i="11" s="1"/>
  <c r="H30" i="11"/>
  <c r="H11" i="11" s="1"/>
  <c r="I30" i="11"/>
  <c r="I11" i="11" s="1"/>
  <c r="J30" i="11"/>
  <c r="J11" i="11" s="1"/>
  <c r="K30" i="11"/>
  <c r="K11" i="11" s="1"/>
  <c r="L30" i="11"/>
  <c r="L11" i="11" s="1"/>
  <c r="M30" i="11"/>
  <c r="M11" i="11" s="1"/>
  <c r="N30" i="11"/>
  <c r="N11" i="11" s="1"/>
  <c r="O30" i="11"/>
  <c r="O11" i="11" s="1"/>
  <c r="P30" i="11"/>
  <c r="P11" i="11" s="1"/>
  <c r="Q30" i="11"/>
  <c r="Q11" i="11" s="1"/>
  <c r="R30" i="11"/>
  <c r="R11" i="11" s="1"/>
  <c r="S30" i="11"/>
  <c r="S11" i="11" s="1"/>
  <c r="T30" i="11"/>
  <c r="T11" i="11" s="1"/>
  <c r="U30" i="11"/>
  <c r="U11" i="11" s="1"/>
  <c r="H31" i="11"/>
  <c r="H12" i="11" s="1"/>
  <c r="I31" i="11"/>
  <c r="I12" i="11" s="1"/>
  <c r="J31" i="11"/>
  <c r="J12" i="11" s="1"/>
  <c r="K31" i="11"/>
  <c r="K12" i="11" s="1"/>
  <c r="L31" i="11"/>
  <c r="L12" i="11" s="1"/>
  <c r="M31" i="11"/>
  <c r="M12" i="11" s="1"/>
  <c r="N31" i="11"/>
  <c r="N12" i="11" s="1"/>
  <c r="O31" i="11"/>
  <c r="O12" i="11" s="1"/>
  <c r="P31" i="11"/>
  <c r="P12" i="11" s="1"/>
  <c r="Q31" i="11"/>
  <c r="Q12" i="11" s="1"/>
  <c r="R31" i="11"/>
  <c r="R12" i="11" s="1"/>
  <c r="S31" i="11"/>
  <c r="S12" i="11" s="1"/>
  <c r="T31" i="11"/>
  <c r="T12" i="11" s="1"/>
  <c r="U31" i="11"/>
  <c r="U12" i="11" s="1"/>
  <c r="H32" i="11"/>
  <c r="H15" i="12" s="1"/>
  <c r="I32" i="11"/>
  <c r="I15" i="12" s="1"/>
  <c r="J32" i="11"/>
  <c r="J15" i="12" s="1"/>
  <c r="K32" i="11"/>
  <c r="K15" i="12" s="1"/>
  <c r="L32" i="11"/>
  <c r="L15" i="12" s="1"/>
  <c r="M32" i="11"/>
  <c r="M15" i="12" s="1"/>
  <c r="N32" i="11"/>
  <c r="N15" i="12" s="1"/>
  <c r="O32" i="11"/>
  <c r="O15" i="12" s="1"/>
  <c r="P32" i="11"/>
  <c r="P15" i="12" s="1"/>
  <c r="Q32" i="11"/>
  <c r="Q15" i="12" s="1"/>
  <c r="R32" i="11"/>
  <c r="R15" i="12" s="1"/>
  <c r="S32" i="11"/>
  <c r="S15" i="12" s="1"/>
  <c r="T32" i="11"/>
  <c r="T15" i="12" s="1"/>
  <c r="U32" i="11"/>
  <c r="U15" i="12" s="1"/>
  <c r="G30" i="11"/>
  <c r="G31" i="11"/>
  <c r="G32" i="11"/>
  <c r="G15" i="12" s="1"/>
  <c r="G29" i="11"/>
  <c r="H100" i="7"/>
  <c r="H22" i="7" s="1"/>
  <c r="I100" i="7"/>
  <c r="I22" i="7" s="1"/>
  <c r="J100" i="7"/>
  <c r="J22" i="7" s="1"/>
  <c r="K100" i="7"/>
  <c r="K22" i="7" s="1"/>
  <c r="L100" i="7"/>
  <c r="L22" i="7" s="1"/>
  <c r="M100" i="7"/>
  <c r="M22" i="7" s="1"/>
  <c r="N100" i="7"/>
  <c r="N22" i="7" s="1"/>
  <c r="O100" i="7"/>
  <c r="O22" i="7" s="1"/>
  <c r="P100" i="7"/>
  <c r="P22" i="7" s="1"/>
  <c r="Q100" i="7"/>
  <c r="Q22" i="7" s="1"/>
  <c r="R100" i="7"/>
  <c r="R22" i="7" s="1"/>
  <c r="S100" i="7"/>
  <c r="S22" i="7" s="1"/>
  <c r="T100" i="7"/>
  <c r="T22" i="7" s="1"/>
  <c r="U100" i="7"/>
  <c r="U22" i="7" s="1"/>
  <c r="H101" i="7"/>
  <c r="H23" i="7" s="1"/>
  <c r="I101" i="7"/>
  <c r="I23" i="7" s="1"/>
  <c r="J101" i="7"/>
  <c r="J23" i="7" s="1"/>
  <c r="K101" i="7"/>
  <c r="K23" i="7" s="1"/>
  <c r="L101" i="7"/>
  <c r="L23" i="7" s="1"/>
  <c r="M101" i="7"/>
  <c r="M23" i="7" s="1"/>
  <c r="N101" i="7"/>
  <c r="N23" i="7" s="1"/>
  <c r="O101" i="7"/>
  <c r="O23" i="7" s="1"/>
  <c r="P101" i="7"/>
  <c r="P23" i="7" s="1"/>
  <c r="Q101" i="7"/>
  <c r="Q23" i="7" s="1"/>
  <c r="R101" i="7"/>
  <c r="R23" i="7" s="1"/>
  <c r="S101" i="7"/>
  <c r="S23" i="7" s="1"/>
  <c r="T101" i="7"/>
  <c r="T23" i="7" s="1"/>
  <c r="U101" i="7"/>
  <c r="U23" i="7" s="1"/>
  <c r="H102" i="7"/>
  <c r="H24" i="7" s="1"/>
  <c r="I102" i="7"/>
  <c r="I24" i="7" s="1"/>
  <c r="J102" i="7"/>
  <c r="J24" i="7" s="1"/>
  <c r="K102" i="7"/>
  <c r="K24" i="7" s="1"/>
  <c r="L102" i="7"/>
  <c r="L24" i="7" s="1"/>
  <c r="M102" i="7"/>
  <c r="M24" i="7" s="1"/>
  <c r="N102" i="7"/>
  <c r="N24" i="7" s="1"/>
  <c r="O102" i="7"/>
  <c r="O24" i="7" s="1"/>
  <c r="P102" i="7"/>
  <c r="P24" i="7" s="1"/>
  <c r="Q102" i="7"/>
  <c r="Q24" i="7" s="1"/>
  <c r="R102" i="7"/>
  <c r="R24" i="7" s="1"/>
  <c r="S102" i="7"/>
  <c r="S24" i="7" s="1"/>
  <c r="T102" i="7"/>
  <c r="T24" i="7" s="1"/>
  <c r="U102" i="7"/>
  <c r="U24" i="7" s="1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G101" i="7"/>
  <c r="G23" i="7" s="1"/>
  <c r="G102" i="7"/>
  <c r="G24" i="7" s="1"/>
  <c r="G103" i="7"/>
  <c r="G100" i="7"/>
  <c r="G22" i="7" s="1"/>
  <c r="H94" i="7"/>
  <c r="H10" i="7" s="1"/>
  <c r="I94" i="7"/>
  <c r="I10" i="7" s="1"/>
  <c r="J94" i="7"/>
  <c r="J10" i="7" s="1"/>
  <c r="K94" i="7"/>
  <c r="K10" i="7" s="1"/>
  <c r="L94" i="7"/>
  <c r="L10" i="7" s="1"/>
  <c r="M94" i="7"/>
  <c r="M10" i="7" s="1"/>
  <c r="N94" i="7"/>
  <c r="N10" i="7" s="1"/>
  <c r="O94" i="7"/>
  <c r="O10" i="7" s="1"/>
  <c r="P94" i="7"/>
  <c r="P10" i="7" s="1"/>
  <c r="Q94" i="7"/>
  <c r="Q10" i="7" s="1"/>
  <c r="R94" i="7"/>
  <c r="R10" i="7" s="1"/>
  <c r="S94" i="7"/>
  <c r="S10" i="7" s="1"/>
  <c r="T94" i="7"/>
  <c r="T10" i="7" s="1"/>
  <c r="U94" i="7"/>
  <c r="U10" i="7" s="1"/>
  <c r="H95" i="7"/>
  <c r="H11" i="7" s="1"/>
  <c r="I95" i="7"/>
  <c r="I11" i="7" s="1"/>
  <c r="J95" i="7"/>
  <c r="J11" i="7" s="1"/>
  <c r="K95" i="7"/>
  <c r="K11" i="7" s="1"/>
  <c r="L95" i="7"/>
  <c r="L11" i="7" s="1"/>
  <c r="M95" i="7"/>
  <c r="M11" i="7" s="1"/>
  <c r="N95" i="7"/>
  <c r="N11" i="7" s="1"/>
  <c r="O95" i="7"/>
  <c r="O11" i="7" s="1"/>
  <c r="P95" i="7"/>
  <c r="P11" i="7" s="1"/>
  <c r="Q95" i="7"/>
  <c r="Q11" i="7" s="1"/>
  <c r="R95" i="7"/>
  <c r="R11" i="7" s="1"/>
  <c r="S95" i="7"/>
  <c r="S11" i="7" s="1"/>
  <c r="T95" i="7"/>
  <c r="T11" i="7" s="1"/>
  <c r="U95" i="7"/>
  <c r="U11" i="7" s="1"/>
  <c r="H96" i="7"/>
  <c r="H12" i="7" s="1"/>
  <c r="I96" i="7"/>
  <c r="I12" i="7" s="1"/>
  <c r="J96" i="7"/>
  <c r="J12" i="7" s="1"/>
  <c r="K96" i="7"/>
  <c r="K12" i="7" s="1"/>
  <c r="L96" i="7"/>
  <c r="L12" i="7" s="1"/>
  <c r="M96" i="7"/>
  <c r="M12" i="7" s="1"/>
  <c r="N96" i="7"/>
  <c r="N12" i="7" s="1"/>
  <c r="O96" i="7"/>
  <c r="O12" i="7" s="1"/>
  <c r="P96" i="7"/>
  <c r="P12" i="7" s="1"/>
  <c r="Q96" i="7"/>
  <c r="Q12" i="7" s="1"/>
  <c r="R96" i="7"/>
  <c r="R12" i="7" s="1"/>
  <c r="S96" i="7"/>
  <c r="S12" i="7" s="1"/>
  <c r="T96" i="7"/>
  <c r="T12" i="7" s="1"/>
  <c r="U96" i="7"/>
  <c r="U12" i="7" s="1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G95" i="7"/>
  <c r="G11" i="7" s="1"/>
  <c r="G96" i="7"/>
  <c r="G12" i="7" s="1"/>
  <c r="G97" i="7"/>
  <c r="G94" i="7"/>
  <c r="G10" i="7" s="1"/>
  <c r="H102" i="6"/>
  <c r="H22" i="6" s="1"/>
  <c r="I102" i="6"/>
  <c r="I22" i="6" s="1"/>
  <c r="J102" i="6"/>
  <c r="J22" i="6" s="1"/>
  <c r="K102" i="6"/>
  <c r="K22" i="6" s="1"/>
  <c r="L102" i="6"/>
  <c r="L22" i="6" s="1"/>
  <c r="M102" i="6"/>
  <c r="M22" i="6" s="1"/>
  <c r="N102" i="6"/>
  <c r="N22" i="6" s="1"/>
  <c r="O102" i="6"/>
  <c r="O22" i="6" s="1"/>
  <c r="P102" i="6"/>
  <c r="P22" i="6" s="1"/>
  <c r="Q102" i="6"/>
  <c r="Q22" i="6" s="1"/>
  <c r="R102" i="6"/>
  <c r="R22" i="6" s="1"/>
  <c r="S102" i="6"/>
  <c r="S22" i="6" s="1"/>
  <c r="T102" i="6"/>
  <c r="T22" i="6" s="1"/>
  <c r="U102" i="6"/>
  <c r="U22" i="6" s="1"/>
  <c r="H103" i="6"/>
  <c r="H23" i="6" s="1"/>
  <c r="I103" i="6"/>
  <c r="I23" i="6" s="1"/>
  <c r="J103" i="6"/>
  <c r="J23" i="6" s="1"/>
  <c r="K103" i="6"/>
  <c r="K23" i="6" s="1"/>
  <c r="L103" i="6"/>
  <c r="L23" i="6" s="1"/>
  <c r="M103" i="6"/>
  <c r="M23" i="6" s="1"/>
  <c r="N103" i="6"/>
  <c r="N23" i="6" s="1"/>
  <c r="O103" i="6"/>
  <c r="O23" i="6" s="1"/>
  <c r="P103" i="6"/>
  <c r="P23" i="6" s="1"/>
  <c r="Q103" i="6"/>
  <c r="Q23" i="6" s="1"/>
  <c r="R103" i="6"/>
  <c r="R23" i="6" s="1"/>
  <c r="S103" i="6"/>
  <c r="S23" i="6" s="1"/>
  <c r="T103" i="6"/>
  <c r="T23" i="6" s="1"/>
  <c r="U103" i="6"/>
  <c r="U23" i="6" s="1"/>
  <c r="H104" i="6"/>
  <c r="H24" i="6" s="1"/>
  <c r="I104" i="6"/>
  <c r="I24" i="6" s="1"/>
  <c r="J104" i="6"/>
  <c r="J24" i="6" s="1"/>
  <c r="K104" i="6"/>
  <c r="K24" i="6" s="1"/>
  <c r="L104" i="6"/>
  <c r="L24" i="6" s="1"/>
  <c r="M104" i="6"/>
  <c r="M24" i="6" s="1"/>
  <c r="N104" i="6"/>
  <c r="N24" i="6" s="1"/>
  <c r="O104" i="6"/>
  <c r="O24" i="6" s="1"/>
  <c r="P104" i="6"/>
  <c r="P24" i="6" s="1"/>
  <c r="Q104" i="6"/>
  <c r="Q24" i="6" s="1"/>
  <c r="R104" i="6"/>
  <c r="R24" i="6" s="1"/>
  <c r="S104" i="6"/>
  <c r="S24" i="6" s="1"/>
  <c r="T104" i="6"/>
  <c r="T24" i="6" s="1"/>
  <c r="U104" i="6"/>
  <c r="U24" i="6" s="1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G103" i="6"/>
  <c r="G23" i="6" s="1"/>
  <c r="G104" i="6"/>
  <c r="G24" i="6" s="1"/>
  <c r="G105" i="6"/>
  <c r="G102" i="6"/>
  <c r="G22" i="6" s="1"/>
  <c r="H96" i="6"/>
  <c r="H10" i="6" s="1"/>
  <c r="I96" i="6"/>
  <c r="I10" i="6" s="1"/>
  <c r="J96" i="6"/>
  <c r="J10" i="6" s="1"/>
  <c r="K96" i="6"/>
  <c r="K10" i="6" s="1"/>
  <c r="L96" i="6"/>
  <c r="L10" i="6" s="1"/>
  <c r="M96" i="6"/>
  <c r="M10" i="6" s="1"/>
  <c r="N96" i="6"/>
  <c r="N10" i="6" s="1"/>
  <c r="O96" i="6"/>
  <c r="O10" i="6" s="1"/>
  <c r="P96" i="6"/>
  <c r="P10" i="6" s="1"/>
  <c r="Q96" i="6"/>
  <c r="Q10" i="6" s="1"/>
  <c r="R96" i="6"/>
  <c r="R10" i="6" s="1"/>
  <c r="S96" i="6"/>
  <c r="S10" i="6" s="1"/>
  <c r="T96" i="6"/>
  <c r="T10" i="6" s="1"/>
  <c r="U96" i="6"/>
  <c r="U10" i="6" s="1"/>
  <c r="H97" i="6"/>
  <c r="H11" i="6" s="1"/>
  <c r="I97" i="6"/>
  <c r="I11" i="6" s="1"/>
  <c r="J97" i="6"/>
  <c r="J11" i="6" s="1"/>
  <c r="K97" i="6"/>
  <c r="K11" i="6" s="1"/>
  <c r="L97" i="6"/>
  <c r="L11" i="6" s="1"/>
  <c r="M97" i="6"/>
  <c r="M11" i="6" s="1"/>
  <c r="N97" i="6"/>
  <c r="N11" i="6" s="1"/>
  <c r="O97" i="6"/>
  <c r="O11" i="6" s="1"/>
  <c r="P97" i="6"/>
  <c r="P11" i="6" s="1"/>
  <c r="Q97" i="6"/>
  <c r="Q11" i="6" s="1"/>
  <c r="R97" i="6"/>
  <c r="R11" i="6" s="1"/>
  <c r="S97" i="6"/>
  <c r="S11" i="6" s="1"/>
  <c r="T97" i="6"/>
  <c r="T11" i="6" s="1"/>
  <c r="U97" i="6"/>
  <c r="U11" i="6" s="1"/>
  <c r="H98" i="6"/>
  <c r="H12" i="6" s="1"/>
  <c r="I98" i="6"/>
  <c r="I12" i="6" s="1"/>
  <c r="J98" i="6"/>
  <c r="J12" i="6" s="1"/>
  <c r="K98" i="6"/>
  <c r="K12" i="6" s="1"/>
  <c r="L98" i="6"/>
  <c r="L12" i="6" s="1"/>
  <c r="M98" i="6"/>
  <c r="M12" i="6" s="1"/>
  <c r="N98" i="6"/>
  <c r="N12" i="6" s="1"/>
  <c r="O98" i="6"/>
  <c r="O12" i="6" s="1"/>
  <c r="P98" i="6"/>
  <c r="P12" i="6" s="1"/>
  <c r="Q98" i="6"/>
  <c r="Q12" i="6" s="1"/>
  <c r="R98" i="6"/>
  <c r="R12" i="6" s="1"/>
  <c r="S98" i="6"/>
  <c r="S12" i="6" s="1"/>
  <c r="T98" i="6"/>
  <c r="T12" i="6" s="1"/>
  <c r="U98" i="6"/>
  <c r="U12" i="6" s="1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G97" i="6"/>
  <c r="G11" i="6" s="1"/>
  <c r="G98" i="6"/>
  <c r="G12" i="6" s="1"/>
  <c r="G99" i="6"/>
  <c r="G96" i="6"/>
  <c r="G10" i="6" s="1"/>
  <c r="H105" i="5"/>
  <c r="H22" i="5" s="1"/>
  <c r="I105" i="5"/>
  <c r="I22" i="5" s="1"/>
  <c r="J105" i="5"/>
  <c r="J22" i="5" s="1"/>
  <c r="K105" i="5"/>
  <c r="K22" i="5" s="1"/>
  <c r="L105" i="5"/>
  <c r="L22" i="5" s="1"/>
  <c r="M105" i="5"/>
  <c r="M22" i="5" s="1"/>
  <c r="N105" i="5"/>
  <c r="N22" i="5" s="1"/>
  <c r="O105" i="5"/>
  <c r="O22" i="5" s="1"/>
  <c r="P105" i="5"/>
  <c r="P22" i="5" s="1"/>
  <c r="Q105" i="5"/>
  <c r="Q22" i="5" s="1"/>
  <c r="R105" i="5"/>
  <c r="R22" i="5" s="1"/>
  <c r="S105" i="5"/>
  <c r="S22" i="5" s="1"/>
  <c r="T105" i="5"/>
  <c r="T22" i="5" s="1"/>
  <c r="U105" i="5"/>
  <c r="U22" i="5" s="1"/>
  <c r="H106" i="5"/>
  <c r="H23" i="5" s="1"/>
  <c r="I106" i="5"/>
  <c r="I23" i="5" s="1"/>
  <c r="J106" i="5"/>
  <c r="J23" i="5" s="1"/>
  <c r="K106" i="5"/>
  <c r="K23" i="5" s="1"/>
  <c r="L106" i="5"/>
  <c r="L23" i="5" s="1"/>
  <c r="M106" i="5"/>
  <c r="M23" i="5" s="1"/>
  <c r="N106" i="5"/>
  <c r="N23" i="5" s="1"/>
  <c r="O106" i="5"/>
  <c r="O23" i="5" s="1"/>
  <c r="P106" i="5"/>
  <c r="P23" i="5" s="1"/>
  <c r="Q106" i="5"/>
  <c r="Q23" i="5" s="1"/>
  <c r="R106" i="5"/>
  <c r="R23" i="5" s="1"/>
  <c r="S106" i="5"/>
  <c r="S23" i="5" s="1"/>
  <c r="T106" i="5"/>
  <c r="T23" i="5" s="1"/>
  <c r="U106" i="5"/>
  <c r="U23" i="5" s="1"/>
  <c r="H107" i="5"/>
  <c r="H24" i="5" s="1"/>
  <c r="I107" i="5"/>
  <c r="I24" i="5" s="1"/>
  <c r="J107" i="5"/>
  <c r="J24" i="5" s="1"/>
  <c r="K107" i="5"/>
  <c r="K24" i="5" s="1"/>
  <c r="L107" i="5"/>
  <c r="L24" i="5" s="1"/>
  <c r="M107" i="5"/>
  <c r="M24" i="5" s="1"/>
  <c r="N107" i="5"/>
  <c r="N24" i="5" s="1"/>
  <c r="O107" i="5"/>
  <c r="O24" i="5" s="1"/>
  <c r="P107" i="5"/>
  <c r="P24" i="5" s="1"/>
  <c r="Q107" i="5"/>
  <c r="Q24" i="5" s="1"/>
  <c r="R107" i="5"/>
  <c r="R24" i="5" s="1"/>
  <c r="S107" i="5"/>
  <c r="S24" i="5" s="1"/>
  <c r="T107" i="5"/>
  <c r="T24" i="5" s="1"/>
  <c r="U107" i="5"/>
  <c r="U24" i="5" s="1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G106" i="5"/>
  <c r="G23" i="5" s="1"/>
  <c r="G107" i="5"/>
  <c r="G24" i="5" s="1"/>
  <c r="G108" i="5"/>
  <c r="G105" i="5"/>
  <c r="G22" i="5" s="1"/>
  <c r="H99" i="5"/>
  <c r="H10" i="5" s="1"/>
  <c r="I99" i="5"/>
  <c r="I10" i="5" s="1"/>
  <c r="J99" i="5"/>
  <c r="J10" i="5" s="1"/>
  <c r="K99" i="5"/>
  <c r="K10" i="5" s="1"/>
  <c r="L99" i="5"/>
  <c r="L10" i="5" s="1"/>
  <c r="M99" i="5"/>
  <c r="M10" i="5" s="1"/>
  <c r="N99" i="5"/>
  <c r="N10" i="5" s="1"/>
  <c r="O99" i="5"/>
  <c r="O10" i="5" s="1"/>
  <c r="P99" i="5"/>
  <c r="P10" i="5" s="1"/>
  <c r="Q99" i="5"/>
  <c r="Q10" i="5" s="1"/>
  <c r="R99" i="5"/>
  <c r="R10" i="5" s="1"/>
  <c r="S99" i="5"/>
  <c r="S10" i="5" s="1"/>
  <c r="T99" i="5"/>
  <c r="T10" i="5" s="1"/>
  <c r="U99" i="5"/>
  <c r="U10" i="5" s="1"/>
  <c r="H100" i="5"/>
  <c r="H11" i="5" s="1"/>
  <c r="I100" i="5"/>
  <c r="I11" i="5" s="1"/>
  <c r="J100" i="5"/>
  <c r="J11" i="5" s="1"/>
  <c r="K100" i="5"/>
  <c r="K11" i="5" s="1"/>
  <c r="L100" i="5"/>
  <c r="L11" i="5" s="1"/>
  <c r="M100" i="5"/>
  <c r="M11" i="5" s="1"/>
  <c r="N100" i="5"/>
  <c r="N11" i="5" s="1"/>
  <c r="O100" i="5"/>
  <c r="O11" i="5" s="1"/>
  <c r="P100" i="5"/>
  <c r="P11" i="5" s="1"/>
  <c r="Q100" i="5"/>
  <c r="Q11" i="5" s="1"/>
  <c r="R100" i="5"/>
  <c r="R11" i="5" s="1"/>
  <c r="S100" i="5"/>
  <c r="S11" i="5" s="1"/>
  <c r="T100" i="5"/>
  <c r="T11" i="5" s="1"/>
  <c r="U100" i="5"/>
  <c r="U11" i="5" s="1"/>
  <c r="H101" i="5"/>
  <c r="H12" i="5" s="1"/>
  <c r="I101" i="5"/>
  <c r="I12" i="5" s="1"/>
  <c r="J101" i="5"/>
  <c r="J12" i="5" s="1"/>
  <c r="K101" i="5"/>
  <c r="K12" i="5" s="1"/>
  <c r="L101" i="5"/>
  <c r="L12" i="5" s="1"/>
  <c r="M101" i="5"/>
  <c r="M12" i="5" s="1"/>
  <c r="N101" i="5"/>
  <c r="N12" i="5" s="1"/>
  <c r="O101" i="5"/>
  <c r="O12" i="5" s="1"/>
  <c r="P101" i="5"/>
  <c r="P12" i="5" s="1"/>
  <c r="Q101" i="5"/>
  <c r="Q12" i="5" s="1"/>
  <c r="R101" i="5"/>
  <c r="R12" i="5" s="1"/>
  <c r="S101" i="5"/>
  <c r="S12" i="5" s="1"/>
  <c r="T101" i="5"/>
  <c r="T12" i="5" s="1"/>
  <c r="U101" i="5"/>
  <c r="U12" i="5" s="1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G100" i="5"/>
  <c r="G11" i="5" s="1"/>
  <c r="G101" i="5"/>
  <c r="G12" i="5" s="1"/>
  <c r="G102" i="5"/>
  <c r="G99" i="5"/>
  <c r="G10" i="5" s="1"/>
  <c r="H98" i="4"/>
  <c r="H22" i="4" s="1"/>
  <c r="I98" i="4"/>
  <c r="I22" i="4" s="1"/>
  <c r="J98" i="4"/>
  <c r="J22" i="4" s="1"/>
  <c r="K98" i="4"/>
  <c r="K22" i="4" s="1"/>
  <c r="L98" i="4"/>
  <c r="M98" i="4"/>
  <c r="N98" i="4"/>
  <c r="O98" i="4"/>
  <c r="P98" i="4"/>
  <c r="Q98" i="4"/>
  <c r="R98" i="4"/>
  <c r="S98" i="4"/>
  <c r="T98" i="4"/>
  <c r="U98" i="4"/>
  <c r="H99" i="4"/>
  <c r="H23" i="4" s="1"/>
  <c r="I99" i="4"/>
  <c r="I23" i="4" s="1"/>
  <c r="J99" i="4"/>
  <c r="J23" i="4" s="1"/>
  <c r="K99" i="4"/>
  <c r="K23" i="4" s="1"/>
  <c r="L99" i="4"/>
  <c r="M99" i="4"/>
  <c r="N99" i="4"/>
  <c r="O99" i="4"/>
  <c r="P99" i="4"/>
  <c r="Q99" i="4"/>
  <c r="R99" i="4"/>
  <c r="S99" i="4"/>
  <c r="T99" i="4"/>
  <c r="U99" i="4"/>
  <c r="H100" i="4"/>
  <c r="H24" i="4" s="1"/>
  <c r="I100" i="4"/>
  <c r="I24" i="4" s="1"/>
  <c r="J100" i="4"/>
  <c r="J24" i="4" s="1"/>
  <c r="K100" i="4"/>
  <c r="K24" i="4" s="1"/>
  <c r="L100" i="4"/>
  <c r="M100" i="4"/>
  <c r="N100" i="4"/>
  <c r="O100" i="4"/>
  <c r="P100" i="4"/>
  <c r="Q100" i="4"/>
  <c r="R100" i="4"/>
  <c r="S100" i="4"/>
  <c r="T100" i="4"/>
  <c r="U100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G99" i="4"/>
  <c r="G23" i="4" s="1"/>
  <c r="G100" i="4"/>
  <c r="G24" i="4" s="1"/>
  <c r="G101" i="4"/>
  <c r="G98" i="4"/>
  <c r="G22" i="4" s="1"/>
  <c r="H92" i="4"/>
  <c r="H10" i="4" s="1"/>
  <c r="I92" i="4"/>
  <c r="I10" i="4" s="1"/>
  <c r="J92" i="4"/>
  <c r="J10" i="4" s="1"/>
  <c r="K92" i="4"/>
  <c r="K10" i="4" s="1"/>
  <c r="L92" i="4"/>
  <c r="L10" i="4" s="1"/>
  <c r="M92" i="4"/>
  <c r="M10" i="4" s="1"/>
  <c r="N92" i="4"/>
  <c r="N10" i="4" s="1"/>
  <c r="O92" i="4"/>
  <c r="O10" i="4" s="1"/>
  <c r="P92" i="4"/>
  <c r="P10" i="4" s="1"/>
  <c r="Q92" i="4"/>
  <c r="Q10" i="4" s="1"/>
  <c r="R92" i="4"/>
  <c r="R10" i="4" s="1"/>
  <c r="S92" i="4"/>
  <c r="S10" i="4" s="1"/>
  <c r="T92" i="4"/>
  <c r="T10" i="4" s="1"/>
  <c r="U92" i="4"/>
  <c r="U10" i="4" s="1"/>
  <c r="H93" i="4"/>
  <c r="H11" i="4" s="1"/>
  <c r="I93" i="4"/>
  <c r="I11" i="4" s="1"/>
  <c r="J93" i="4"/>
  <c r="J11" i="4" s="1"/>
  <c r="K93" i="4"/>
  <c r="K11" i="4" s="1"/>
  <c r="L93" i="4"/>
  <c r="L11" i="4" s="1"/>
  <c r="M93" i="4"/>
  <c r="M11" i="4" s="1"/>
  <c r="N93" i="4"/>
  <c r="N11" i="4" s="1"/>
  <c r="O93" i="4"/>
  <c r="O11" i="4" s="1"/>
  <c r="P93" i="4"/>
  <c r="P11" i="4" s="1"/>
  <c r="Q93" i="4"/>
  <c r="Q11" i="4" s="1"/>
  <c r="R93" i="4"/>
  <c r="R11" i="4" s="1"/>
  <c r="S93" i="4"/>
  <c r="S11" i="4" s="1"/>
  <c r="T93" i="4"/>
  <c r="T11" i="4" s="1"/>
  <c r="U93" i="4"/>
  <c r="U11" i="4" s="1"/>
  <c r="H94" i="4"/>
  <c r="H12" i="4" s="1"/>
  <c r="I94" i="4"/>
  <c r="I12" i="4" s="1"/>
  <c r="J94" i="4"/>
  <c r="J12" i="4" s="1"/>
  <c r="K94" i="4"/>
  <c r="K12" i="4" s="1"/>
  <c r="L94" i="4"/>
  <c r="L12" i="4" s="1"/>
  <c r="M94" i="4"/>
  <c r="M12" i="4" s="1"/>
  <c r="N94" i="4"/>
  <c r="N12" i="4" s="1"/>
  <c r="O94" i="4"/>
  <c r="O12" i="4" s="1"/>
  <c r="P94" i="4"/>
  <c r="P12" i="4" s="1"/>
  <c r="Q94" i="4"/>
  <c r="Q12" i="4" s="1"/>
  <c r="R94" i="4"/>
  <c r="R12" i="4" s="1"/>
  <c r="S94" i="4"/>
  <c r="S12" i="4" s="1"/>
  <c r="T94" i="4"/>
  <c r="T12" i="4" s="1"/>
  <c r="U94" i="4"/>
  <c r="U12" i="4" s="1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G93" i="4"/>
  <c r="G11" i="4" s="1"/>
  <c r="G94" i="4"/>
  <c r="G12" i="4" s="1"/>
  <c r="G95" i="4"/>
  <c r="G92" i="4"/>
  <c r="G10" i="4" s="1"/>
  <c r="H102" i="3"/>
  <c r="H22" i="3" s="1"/>
  <c r="I102" i="3"/>
  <c r="I22" i="3" s="1"/>
  <c r="J102" i="3"/>
  <c r="J22" i="3" s="1"/>
  <c r="K102" i="3"/>
  <c r="K22" i="3" s="1"/>
  <c r="L102" i="3"/>
  <c r="L22" i="3" s="1"/>
  <c r="M102" i="3"/>
  <c r="M22" i="3" s="1"/>
  <c r="N102" i="3"/>
  <c r="N22" i="3" s="1"/>
  <c r="O102" i="3"/>
  <c r="O22" i="3" s="1"/>
  <c r="P102" i="3"/>
  <c r="P22" i="3" s="1"/>
  <c r="Q102" i="3"/>
  <c r="Q22" i="3" s="1"/>
  <c r="R102" i="3"/>
  <c r="R22" i="3" s="1"/>
  <c r="S102" i="3"/>
  <c r="S22" i="3" s="1"/>
  <c r="T102" i="3"/>
  <c r="T22" i="3" s="1"/>
  <c r="U102" i="3"/>
  <c r="U22" i="3" s="1"/>
  <c r="H103" i="3"/>
  <c r="H23" i="3" s="1"/>
  <c r="I103" i="3"/>
  <c r="I23" i="3" s="1"/>
  <c r="J103" i="3"/>
  <c r="J23" i="3" s="1"/>
  <c r="K103" i="3"/>
  <c r="K23" i="3" s="1"/>
  <c r="L103" i="3"/>
  <c r="L23" i="3" s="1"/>
  <c r="M103" i="3"/>
  <c r="M23" i="3" s="1"/>
  <c r="N103" i="3"/>
  <c r="N23" i="3" s="1"/>
  <c r="O103" i="3"/>
  <c r="O23" i="3" s="1"/>
  <c r="P103" i="3"/>
  <c r="P23" i="3" s="1"/>
  <c r="Q103" i="3"/>
  <c r="Q23" i="3" s="1"/>
  <c r="R103" i="3"/>
  <c r="R23" i="3" s="1"/>
  <c r="S103" i="3"/>
  <c r="S23" i="3" s="1"/>
  <c r="T103" i="3"/>
  <c r="T23" i="3" s="1"/>
  <c r="U103" i="3"/>
  <c r="U23" i="3" s="1"/>
  <c r="H104" i="3"/>
  <c r="H24" i="3" s="1"/>
  <c r="I104" i="3"/>
  <c r="I24" i="3" s="1"/>
  <c r="J104" i="3"/>
  <c r="J24" i="3" s="1"/>
  <c r="K104" i="3"/>
  <c r="K24" i="3" s="1"/>
  <c r="L104" i="3"/>
  <c r="L24" i="3" s="1"/>
  <c r="M104" i="3"/>
  <c r="M24" i="3" s="1"/>
  <c r="N104" i="3"/>
  <c r="N24" i="3" s="1"/>
  <c r="O104" i="3"/>
  <c r="O24" i="3" s="1"/>
  <c r="P104" i="3"/>
  <c r="P24" i="3" s="1"/>
  <c r="Q104" i="3"/>
  <c r="Q24" i="3" s="1"/>
  <c r="R104" i="3"/>
  <c r="R24" i="3" s="1"/>
  <c r="S104" i="3"/>
  <c r="S24" i="3" s="1"/>
  <c r="T104" i="3"/>
  <c r="T24" i="3" s="1"/>
  <c r="U104" i="3"/>
  <c r="U24" i="3" s="1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G103" i="3"/>
  <c r="G23" i="3" s="1"/>
  <c r="G104" i="3"/>
  <c r="G24" i="3" s="1"/>
  <c r="G105" i="3"/>
  <c r="G102" i="3"/>
  <c r="G22" i="3" s="1"/>
  <c r="H96" i="3"/>
  <c r="H10" i="3" s="1"/>
  <c r="I96" i="3"/>
  <c r="I10" i="3" s="1"/>
  <c r="J96" i="3"/>
  <c r="J10" i="3" s="1"/>
  <c r="K96" i="3"/>
  <c r="K10" i="3" s="1"/>
  <c r="L96" i="3"/>
  <c r="L10" i="3" s="1"/>
  <c r="M96" i="3"/>
  <c r="M10" i="3" s="1"/>
  <c r="N96" i="3"/>
  <c r="N10" i="3" s="1"/>
  <c r="O96" i="3"/>
  <c r="O10" i="3" s="1"/>
  <c r="P96" i="3"/>
  <c r="P10" i="3" s="1"/>
  <c r="Q96" i="3"/>
  <c r="Q10" i="3" s="1"/>
  <c r="R96" i="3"/>
  <c r="R10" i="3" s="1"/>
  <c r="S96" i="3"/>
  <c r="S10" i="3" s="1"/>
  <c r="T96" i="3"/>
  <c r="T10" i="3" s="1"/>
  <c r="U96" i="3"/>
  <c r="U10" i="3" s="1"/>
  <c r="H97" i="3"/>
  <c r="H11" i="3" s="1"/>
  <c r="I97" i="3"/>
  <c r="I11" i="3" s="1"/>
  <c r="J97" i="3"/>
  <c r="J11" i="3" s="1"/>
  <c r="K97" i="3"/>
  <c r="K11" i="3" s="1"/>
  <c r="L97" i="3"/>
  <c r="L11" i="3" s="1"/>
  <c r="M97" i="3"/>
  <c r="M11" i="3" s="1"/>
  <c r="N97" i="3"/>
  <c r="N11" i="3" s="1"/>
  <c r="O97" i="3"/>
  <c r="O11" i="3" s="1"/>
  <c r="P97" i="3"/>
  <c r="P11" i="3" s="1"/>
  <c r="Q97" i="3"/>
  <c r="Q11" i="3" s="1"/>
  <c r="R97" i="3"/>
  <c r="R11" i="3" s="1"/>
  <c r="S97" i="3"/>
  <c r="S11" i="3" s="1"/>
  <c r="T97" i="3"/>
  <c r="T11" i="3" s="1"/>
  <c r="U97" i="3"/>
  <c r="U11" i="3" s="1"/>
  <c r="H98" i="3"/>
  <c r="H12" i="3" s="1"/>
  <c r="I98" i="3"/>
  <c r="I12" i="3" s="1"/>
  <c r="J98" i="3"/>
  <c r="J12" i="3" s="1"/>
  <c r="K98" i="3"/>
  <c r="K12" i="3" s="1"/>
  <c r="L98" i="3"/>
  <c r="L12" i="3" s="1"/>
  <c r="M98" i="3"/>
  <c r="M12" i="3" s="1"/>
  <c r="N98" i="3"/>
  <c r="N12" i="3" s="1"/>
  <c r="O98" i="3"/>
  <c r="O12" i="3" s="1"/>
  <c r="P98" i="3"/>
  <c r="P12" i="3" s="1"/>
  <c r="Q98" i="3"/>
  <c r="Q12" i="3" s="1"/>
  <c r="R98" i="3"/>
  <c r="R12" i="3" s="1"/>
  <c r="S98" i="3"/>
  <c r="S12" i="3" s="1"/>
  <c r="T98" i="3"/>
  <c r="T12" i="3" s="1"/>
  <c r="U98" i="3"/>
  <c r="U12" i="3" s="1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G97" i="3"/>
  <c r="G11" i="3" s="1"/>
  <c r="G98" i="3"/>
  <c r="G12" i="3" s="1"/>
  <c r="G99" i="3"/>
  <c r="G96" i="3"/>
  <c r="G10" i="3" s="1"/>
  <c r="H102" i="1"/>
  <c r="I102" i="1"/>
  <c r="J102" i="1"/>
  <c r="K102" i="1"/>
  <c r="L102" i="1"/>
  <c r="L22" i="1" s="1"/>
  <c r="M102" i="1"/>
  <c r="M22" i="1" s="1"/>
  <c r="N102" i="1"/>
  <c r="N22" i="1" s="1"/>
  <c r="O102" i="1"/>
  <c r="O22" i="1" s="1"/>
  <c r="P102" i="1"/>
  <c r="P22" i="1" s="1"/>
  <c r="Q102" i="1"/>
  <c r="Q22" i="1" s="1"/>
  <c r="R102" i="1"/>
  <c r="R22" i="1" s="1"/>
  <c r="S102" i="1"/>
  <c r="S22" i="1" s="1"/>
  <c r="T102" i="1"/>
  <c r="T22" i="1" s="1"/>
  <c r="U102" i="1"/>
  <c r="U22" i="1" s="1"/>
  <c r="H103" i="1"/>
  <c r="I103" i="1"/>
  <c r="J103" i="1"/>
  <c r="K103" i="1"/>
  <c r="L103" i="1"/>
  <c r="L23" i="1" s="1"/>
  <c r="M103" i="1"/>
  <c r="M23" i="1" s="1"/>
  <c r="N103" i="1"/>
  <c r="N23" i="1" s="1"/>
  <c r="O103" i="1"/>
  <c r="O23" i="1" s="1"/>
  <c r="P103" i="1"/>
  <c r="P23" i="1" s="1"/>
  <c r="Q103" i="1"/>
  <c r="Q23" i="1" s="1"/>
  <c r="R103" i="1"/>
  <c r="R23" i="1" s="1"/>
  <c r="S103" i="1"/>
  <c r="S23" i="1" s="1"/>
  <c r="T103" i="1"/>
  <c r="T23" i="1" s="1"/>
  <c r="U103" i="1"/>
  <c r="U23" i="1" s="1"/>
  <c r="H104" i="1"/>
  <c r="I104" i="1"/>
  <c r="J104" i="1"/>
  <c r="K104" i="1"/>
  <c r="L104" i="1"/>
  <c r="L24" i="1" s="1"/>
  <c r="M104" i="1"/>
  <c r="M24" i="1" s="1"/>
  <c r="N104" i="1"/>
  <c r="N24" i="1" s="1"/>
  <c r="O104" i="1"/>
  <c r="O24" i="1" s="1"/>
  <c r="P104" i="1"/>
  <c r="P24" i="1" s="1"/>
  <c r="Q104" i="1"/>
  <c r="Q24" i="1" s="1"/>
  <c r="R104" i="1"/>
  <c r="R24" i="1" s="1"/>
  <c r="S104" i="1"/>
  <c r="S24" i="1" s="1"/>
  <c r="T104" i="1"/>
  <c r="T24" i="1" s="1"/>
  <c r="U104" i="1"/>
  <c r="U24" i="1" s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G103" i="1"/>
  <c r="G104" i="1"/>
  <c r="G105" i="1"/>
  <c r="G102" i="1"/>
  <c r="H96" i="1"/>
  <c r="H22" i="1" s="1"/>
  <c r="I96" i="1"/>
  <c r="I22" i="1" s="1"/>
  <c r="J96" i="1"/>
  <c r="J22" i="1" s="1"/>
  <c r="K96" i="1"/>
  <c r="K10" i="1" s="1"/>
  <c r="L96" i="1"/>
  <c r="L10" i="1" s="1"/>
  <c r="M96" i="1"/>
  <c r="M10" i="1" s="1"/>
  <c r="N96" i="1"/>
  <c r="N10" i="1" s="1"/>
  <c r="O96" i="1"/>
  <c r="O10" i="1" s="1"/>
  <c r="P96" i="1"/>
  <c r="P10" i="1" s="1"/>
  <c r="Q96" i="1"/>
  <c r="Q10" i="1" s="1"/>
  <c r="R96" i="1"/>
  <c r="R10" i="1" s="1"/>
  <c r="S96" i="1"/>
  <c r="S10" i="1" s="1"/>
  <c r="T96" i="1"/>
  <c r="T10" i="1" s="1"/>
  <c r="U96" i="1"/>
  <c r="U10" i="1" s="1"/>
  <c r="H97" i="1"/>
  <c r="H11" i="1" s="1"/>
  <c r="I97" i="1"/>
  <c r="I23" i="1" s="1"/>
  <c r="J97" i="1"/>
  <c r="J11" i="1" s="1"/>
  <c r="K97" i="1"/>
  <c r="K11" i="1" s="1"/>
  <c r="L97" i="1"/>
  <c r="L11" i="1" s="1"/>
  <c r="M97" i="1"/>
  <c r="M11" i="1" s="1"/>
  <c r="N97" i="1"/>
  <c r="N11" i="1" s="1"/>
  <c r="O97" i="1"/>
  <c r="O11" i="1" s="1"/>
  <c r="P97" i="1"/>
  <c r="P11" i="1" s="1"/>
  <c r="Q97" i="1"/>
  <c r="Q11" i="1" s="1"/>
  <c r="R97" i="1"/>
  <c r="R11" i="1" s="1"/>
  <c r="S97" i="1"/>
  <c r="S11" i="1" s="1"/>
  <c r="T97" i="1"/>
  <c r="T11" i="1" s="1"/>
  <c r="U97" i="1"/>
  <c r="U11" i="1" s="1"/>
  <c r="H98" i="1"/>
  <c r="H12" i="1" s="1"/>
  <c r="I98" i="1"/>
  <c r="J98" i="1"/>
  <c r="K98" i="1"/>
  <c r="K12" i="1" s="1"/>
  <c r="L98" i="1"/>
  <c r="L12" i="1" s="1"/>
  <c r="M98" i="1"/>
  <c r="M12" i="1" s="1"/>
  <c r="N98" i="1"/>
  <c r="N12" i="1" s="1"/>
  <c r="O98" i="1"/>
  <c r="O12" i="1" s="1"/>
  <c r="P98" i="1"/>
  <c r="P12" i="1" s="1"/>
  <c r="Q98" i="1"/>
  <c r="Q12" i="1" s="1"/>
  <c r="R98" i="1"/>
  <c r="R12" i="1" s="1"/>
  <c r="S98" i="1"/>
  <c r="S12" i="1" s="1"/>
  <c r="T98" i="1"/>
  <c r="T12" i="1" s="1"/>
  <c r="U98" i="1"/>
  <c r="U12" i="1" s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G97" i="1"/>
  <c r="G11" i="1" s="1"/>
  <c r="G98" i="1"/>
  <c r="G12" i="1" s="1"/>
  <c r="G99" i="1"/>
  <c r="G96" i="1"/>
  <c r="G22" i="1" s="1"/>
  <c r="G25" i="11" l="1"/>
  <c r="S13" i="11"/>
  <c r="K13" i="11"/>
  <c r="O13" i="11"/>
  <c r="T13" i="11"/>
  <c r="L13" i="11"/>
  <c r="G46" i="1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G12" i="11"/>
  <c r="Q13" i="11"/>
  <c r="I13" i="11"/>
  <c r="G45" i="11"/>
  <c r="H45" i="11" s="1"/>
  <c r="I45" i="11" s="1"/>
  <c r="J45" i="11" s="1"/>
  <c r="K45" i="11" s="1"/>
  <c r="L45" i="11" s="1"/>
  <c r="M45" i="11" s="1"/>
  <c r="N45" i="11" s="1"/>
  <c r="O45" i="11" s="1"/>
  <c r="P45" i="11" s="1"/>
  <c r="Q45" i="11" s="1"/>
  <c r="R45" i="11" s="1"/>
  <c r="S45" i="11" s="1"/>
  <c r="T45" i="11" s="1"/>
  <c r="U45" i="11" s="1"/>
  <c r="G11" i="11"/>
  <c r="P13" i="11"/>
  <c r="H13" i="11"/>
  <c r="G44" i="11"/>
  <c r="H44" i="11" s="1"/>
  <c r="I44" i="11" s="1"/>
  <c r="J44" i="11" s="1"/>
  <c r="K44" i="11" s="1"/>
  <c r="L44" i="11" s="1"/>
  <c r="M44" i="11" s="1"/>
  <c r="N44" i="11" s="1"/>
  <c r="O44" i="11" s="1"/>
  <c r="P44" i="11" s="1"/>
  <c r="Q44" i="11" s="1"/>
  <c r="R44" i="11" s="1"/>
  <c r="S44" i="11" s="1"/>
  <c r="T44" i="11" s="1"/>
  <c r="U44" i="11" s="1"/>
  <c r="G10" i="11"/>
  <c r="N13" i="11"/>
  <c r="U13" i="11"/>
  <c r="M13" i="11"/>
  <c r="H50" i="11"/>
  <c r="H24" i="1"/>
  <c r="K23" i="1"/>
  <c r="J23" i="1"/>
  <c r="I10" i="1"/>
  <c r="I24" i="1"/>
  <c r="I12" i="1"/>
  <c r="G47" i="11"/>
  <c r="G12" i="14" s="1"/>
  <c r="I53" i="11"/>
  <c r="J53" i="11" s="1"/>
  <c r="K53" i="11" s="1"/>
  <c r="L53" i="11" s="1"/>
  <c r="M53" i="11" s="1"/>
  <c r="N53" i="11" s="1"/>
  <c r="O53" i="11" s="1"/>
  <c r="P53" i="11" s="1"/>
  <c r="Q53" i="11" s="1"/>
  <c r="R53" i="11" s="1"/>
  <c r="S53" i="11" s="1"/>
  <c r="T53" i="11" s="1"/>
  <c r="U53" i="11" s="1"/>
  <c r="J10" i="1"/>
  <c r="G31" i="12"/>
  <c r="G24" i="1"/>
  <c r="K24" i="1"/>
  <c r="I11" i="1"/>
  <c r="H23" i="1"/>
  <c r="K22" i="1"/>
  <c r="J12" i="1"/>
  <c r="J24" i="1"/>
  <c r="G10" i="1"/>
  <c r="H10" i="1"/>
  <c r="G23" i="1"/>
  <c r="H52" i="11"/>
  <c r="H51" i="11"/>
  <c r="C37" i="10"/>
  <c r="C63" i="12" s="1"/>
  <c r="D37" i="10"/>
  <c r="D63" i="12" s="1"/>
  <c r="E37" i="10"/>
  <c r="E63" i="12" s="1"/>
  <c r="F37" i="10"/>
  <c r="F63" i="12" s="1"/>
  <c r="G37" i="10"/>
  <c r="G63" i="12" s="1"/>
  <c r="H37" i="10"/>
  <c r="H63" i="12" s="1"/>
  <c r="I37" i="10"/>
  <c r="I63" i="12" s="1"/>
  <c r="J37" i="10"/>
  <c r="J63" i="12" s="1"/>
  <c r="K37" i="10"/>
  <c r="K63" i="12" s="1"/>
  <c r="L37" i="10"/>
  <c r="L63" i="12" s="1"/>
  <c r="B37" i="10"/>
  <c r="B63" i="12" s="1"/>
  <c r="C37" i="9"/>
  <c r="C62" i="12" s="1"/>
  <c r="D37" i="9"/>
  <c r="D62" i="12" s="1"/>
  <c r="E37" i="9"/>
  <c r="E62" i="12" s="1"/>
  <c r="F37" i="9"/>
  <c r="F62" i="12" s="1"/>
  <c r="G37" i="9"/>
  <c r="G62" i="12" s="1"/>
  <c r="H37" i="9"/>
  <c r="H62" i="12" s="1"/>
  <c r="I37" i="9"/>
  <c r="I62" i="12" s="1"/>
  <c r="J37" i="9"/>
  <c r="J62" i="12" s="1"/>
  <c r="K37" i="9"/>
  <c r="K62" i="12" s="1"/>
  <c r="L37" i="9"/>
  <c r="L62" i="12" s="1"/>
  <c r="B37" i="9"/>
  <c r="B62" i="12" s="1"/>
  <c r="C37" i="8"/>
  <c r="C61" i="12" s="1"/>
  <c r="D37" i="8"/>
  <c r="D61" i="12" s="1"/>
  <c r="E37" i="8"/>
  <c r="E61" i="12" s="1"/>
  <c r="F37" i="8"/>
  <c r="F61" i="12" s="1"/>
  <c r="G37" i="8"/>
  <c r="G61" i="12" s="1"/>
  <c r="H37" i="8"/>
  <c r="H61" i="12" s="1"/>
  <c r="I37" i="8"/>
  <c r="I61" i="12" s="1"/>
  <c r="J37" i="8"/>
  <c r="J61" i="12" s="1"/>
  <c r="K37" i="8"/>
  <c r="K61" i="12" s="1"/>
  <c r="L37" i="8"/>
  <c r="L61" i="12" s="1"/>
  <c r="B37" i="8"/>
  <c r="B61" i="12" s="1"/>
  <c r="C37" i="7"/>
  <c r="C60" i="12" s="1"/>
  <c r="D37" i="7"/>
  <c r="D60" i="12" s="1"/>
  <c r="E37" i="7"/>
  <c r="E60" i="12" s="1"/>
  <c r="F37" i="7"/>
  <c r="F60" i="12" s="1"/>
  <c r="G37" i="7"/>
  <c r="G60" i="12" s="1"/>
  <c r="H37" i="7"/>
  <c r="H60" i="12" s="1"/>
  <c r="I37" i="7"/>
  <c r="I60" i="12" s="1"/>
  <c r="J37" i="7"/>
  <c r="J60" i="12" s="1"/>
  <c r="K37" i="7"/>
  <c r="K60" i="12" s="1"/>
  <c r="L37" i="7"/>
  <c r="L60" i="12" s="1"/>
  <c r="B37" i="7"/>
  <c r="B60" i="12" s="1"/>
  <c r="C37" i="6"/>
  <c r="C59" i="12" s="1"/>
  <c r="D37" i="6"/>
  <c r="D59" i="12" s="1"/>
  <c r="E37" i="6"/>
  <c r="E59" i="12" s="1"/>
  <c r="F37" i="6"/>
  <c r="F59" i="12" s="1"/>
  <c r="G37" i="6"/>
  <c r="G59" i="12" s="1"/>
  <c r="H37" i="6"/>
  <c r="H59" i="12" s="1"/>
  <c r="I37" i="6"/>
  <c r="I59" i="12" s="1"/>
  <c r="J37" i="6"/>
  <c r="J59" i="12" s="1"/>
  <c r="K37" i="6"/>
  <c r="K59" i="12" s="1"/>
  <c r="L37" i="6"/>
  <c r="L59" i="12" s="1"/>
  <c r="B37" i="6"/>
  <c r="B59" i="12" s="1"/>
  <c r="C37" i="5"/>
  <c r="C58" i="12" s="1"/>
  <c r="D37" i="5"/>
  <c r="D58" i="12" s="1"/>
  <c r="E37" i="5"/>
  <c r="E58" i="12" s="1"/>
  <c r="F37" i="5"/>
  <c r="F58" i="12" s="1"/>
  <c r="G37" i="5"/>
  <c r="G58" i="12" s="1"/>
  <c r="H37" i="5"/>
  <c r="H58" i="12" s="1"/>
  <c r="I37" i="5"/>
  <c r="I58" i="12" s="1"/>
  <c r="J37" i="5"/>
  <c r="J58" i="12" s="1"/>
  <c r="K37" i="5"/>
  <c r="K58" i="12" s="1"/>
  <c r="L37" i="5"/>
  <c r="L58" i="12" s="1"/>
  <c r="B37" i="5"/>
  <c r="B58" i="12" s="1"/>
  <c r="C37" i="4"/>
  <c r="C57" i="12" s="1"/>
  <c r="D37" i="4"/>
  <c r="D57" i="12" s="1"/>
  <c r="E37" i="4"/>
  <c r="E57" i="12" s="1"/>
  <c r="F37" i="4"/>
  <c r="F57" i="12" s="1"/>
  <c r="G37" i="4"/>
  <c r="G57" i="12" s="1"/>
  <c r="H37" i="4"/>
  <c r="H57" i="12" s="1"/>
  <c r="I37" i="4"/>
  <c r="I57" i="12" s="1"/>
  <c r="J37" i="4"/>
  <c r="J57" i="12" s="1"/>
  <c r="K37" i="4"/>
  <c r="K57" i="12" s="1"/>
  <c r="L37" i="4"/>
  <c r="L57" i="12" s="1"/>
  <c r="B37" i="4"/>
  <c r="B57" i="12" s="1"/>
  <c r="C37" i="3"/>
  <c r="C56" i="12" s="1"/>
  <c r="D37" i="3"/>
  <c r="D56" i="12" s="1"/>
  <c r="E37" i="3"/>
  <c r="E56" i="12" s="1"/>
  <c r="F37" i="3"/>
  <c r="F56" i="12" s="1"/>
  <c r="G37" i="3"/>
  <c r="G56" i="12" s="1"/>
  <c r="H37" i="3"/>
  <c r="H56" i="12" s="1"/>
  <c r="I37" i="3"/>
  <c r="I56" i="12" s="1"/>
  <c r="J37" i="3"/>
  <c r="J56" i="12" s="1"/>
  <c r="K37" i="3"/>
  <c r="K56" i="12" s="1"/>
  <c r="L37" i="3"/>
  <c r="L56" i="12" s="1"/>
  <c r="B37" i="3"/>
  <c r="B56" i="12" s="1"/>
  <c r="C37" i="1"/>
  <c r="C55" i="12" s="1"/>
  <c r="D37" i="1"/>
  <c r="D55" i="12" s="1"/>
  <c r="E37" i="1"/>
  <c r="E55" i="12" s="1"/>
  <c r="F37" i="1"/>
  <c r="F55" i="12" s="1"/>
  <c r="G37" i="1"/>
  <c r="G55" i="12" s="1"/>
  <c r="H37" i="1"/>
  <c r="H55" i="12" s="1"/>
  <c r="I37" i="1"/>
  <c r="I55" i="12" s="1"/>
  <c r="J37" i="1"/>
  <c r="J55" i="12" s="1"/>
  <c r="K37" i="1"/>
  <c r="K55" i="12" s="1"/>
  <c r="L37" i="1"/>
  <c r="L55" i="12" s="1"/>
  <c r="B37" i="1"/>
  <c r="B55" i="12" s="1"/>
  <c r="L36" i="3"/>
  <c r="K36" i="3"/>
  <c r="J36" i="3"/>
  <c r="I36" i="3"/>
  <c r="H36" i="3"/>
  <c r="G36" i="3"/>
  <c r="F36" i="3"/>
  <c r="E36" i="3"/>
  <c r="D36" i="3"/>
  <c r="C36" i="3"/>
  <c r="B36" i="3"/>
  <c r="L35" i="3"/>
  <c r="K35" i="3"/>
  <c r="J35" i="3"/>
  <c r="I35" i="3"/>
  <c r="H35" i="3"/>
  <c r="G35" i="3"/>
  <c r="F35" i="3"/>
  <c r="E35" i="3"/>
  <c r="D35" i="3"/>
  <c r="C35" i="3"/>
  <c r="B35" i="3"/>
  <c r="L34" i="3"/>
  <c r="K34" i="3"/>
  <c r="J34" i="3"/>
  <c r="I34" i="3"/>
  <c r="H34" i="3"/>
  <c r="G34" i="3"/>
  <c r="F34" i="3"/>
  <c r="E34" i="3"/>
  <c r="D34" i="3"/>
  <c r="C34" i="3"/>
  <c r="B34" i="3"/>
  <c r="L33" i="3"/>
  <c r="K33" i="3"/>
  <c r="J33" i="3"/>
  <c r="I33" i="3"/>
  <c r="H33" i="3"/>
  <c r="G33" i="3"/>
  <c r="F33" i="3"/>
  <c r="E33" i="3"/>
  <c r="D33" i="3"/>
  <c r="C33" i="3"/>
  <c r="B33" i="3"/>
  <c r="L32" i="3"/>
  <c r="K32" i="3"/>
  <c r="J32" i="3"/>
  <c r="I32" i="3"/>
  <c r="H32" i="3"/>
  <c r="G32" i="3"/>
  <c r="F32" i="3"/>
  <c r="E32" i="3"/>
  <c r="D32" i="3"/>
  <c r="C32" i="3"/>
  <c r="B32" i="3"/>
  <c r="L31" i="3"/>
  <c r="K31" i="3"/>
  <c r="J31" i="3"/>
  <c r="I31" i="3"/>
  <c r="H31" i="3"/>
  <c r="G31" i="3"/>
  <c r="F31" i="3"/>
  <c r="E31" i="3"/>
  <c r="D31" i="3"/>
  <c r="C31" i="3"/>
  <c r="B31" i="3"/>
  <c r="L30" i="3"/>
  <c r="K30" i="3"/>
  <c r="J30" i="3"/>
  <c r="I30" i="3"/>
  <c r="H30" i="3"/>
  <c r="G30" i="3"/>
  <c r="F30" i="3"/>
  <c r="E30" i="3"/>
  <c r="D30" i="3"/>
  <c r="C30" i="3"/>
  <c r="B30" i="3"/>
  <c r="L36" i="5"/>
  <c r="K36" i="5"/>
  <c r="J36" i="5"/>
  <c r="I36" i="5"/>
  <c r="H36" i="5"/>
  <c r="G36" i="5"/>
  <c r="F36" i="5"/>
  <c r="E36" i="5"/>
  <c r="D36" i="5"/>
  <c r="C36" i="5"/>
  <c r="B36" i="5"/>
  <c r="L35" i="5"/>
  <c r="K35" i="5"/>
  <c r="J35" i="5"/>
  <c r="I35" i="5"/>
  <c r="H35" i="5"/>
  <c r="G35" i="5"/>
  <c r="F35" i="5"/>
  <c r="E35" i="5"/>
  <c r="D35" i="5"/>
  <c r="C35" i="5"/>
  <c r="B35" i="5"/>
  <c r="L34" i="5"/>
  <c r="K34" i="5"/>
  <c r="J34" i="5"/>
  <c r="I34" i="5"/>
  <c r="H34" i="5"/>
  <c r="G34" i="5"/>
  <c r="F34" i="5"/>
  <c r="E34" i="5"/>
  <c r="D34" i="5"/>
  <c r="C34" i="5"/>
  <c r="B34" i="5"/>
  <c r="L33" i="5"/>
  <c r="K33" i="5"/>
  <c r="J33" i="5"/>
  <c r="I33" i="5"/>
  <c r="H33" i="5"/>
  <c r="G33" i="5"/>
  <c r="F33" i="5"/>
  <c r="E33" i="5"/>
  <c r="D33" i="5"/>
  <c r="C33" i="5"/>
  <c r="B33" i="5"/>
  <c r="L32" i="5"/>
  <c r="K32" i="5"/>
  <c r="J32" i="5"/>
  <c r="I32" i="5"/>
  <c r="H32" i="5"/>
  <c r="G32" i="5"/>
  <c r="F32" i="5"/>
  <c r="E32" i="5"/>
  <c r="D32" i="5"/>
  <c r="C32" i="5"/>
  <c r="B32" i="5"/>
  <c r="L31" i="5"/>
  <c r="K31" i="5"/>
  <c r="J31" i="5"/>
  <c r="I31" i="5"/>
  <c r="H31" i="5"/>
  <c r="G31" i="5"/>
  <c r="F31" i="5"/>
  <c r="E31" i="5"/>
  <c r="D31" i="5"/>
  <c r="C31" i="5"/>
  <c r="B31" i="5"/>
  <c r="L30" i="5"/>
  <c r="K30" i="5"/>
  <c r="J30" i="5"/>
  <c r="I30" i="5"/>
  <c r="H30" i="5"/>
  <c r="G30" i="5"/>
  <c r="F30" i="5"/>
  <c r="E30" i="5"/>
  <c r="D30" i="5"/>
  <c r="C30" i="5"/>
  <c r="B30" i="5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36" i="1"/>
  <c r="K36" i="1"/>
  <c r="J36" i="1"/>
  <c r="I36" i="1"/>
  <c r="H36" i="1"/>
  <c r="G36" i="1"/>
  <c r="F36" i="1"/>
  <c r="E36" i="1"/>
  <c r="D36" i="1"/>
  <c r="C36" i="1"/>
  <c r="B36" i="1"/>
  <c r="L35" i="1"/>
  <c r="K35" i="1"/>
  <c r="J35" i="1"/>
  <c r="I35" i="1"/>
  <c r="H35" i="1"/>
  <c r="G35" i="1"/>
  <c r="F35" i="1"/>
  <c r="E35" i="1"/>
  <c r="D35" i="1"/>
  <c r="C35" i="1"/>
  <c r="B35" i="1"/>
  <c r="L34" i="1"/>
  <c r="K34" i="1"/>
  <c r="J34" i="1"/>
  <c r="I34" i="1"/>
  <c r="H34" i="1"/>
  <c r="G34" i="1"/>
  <c r="F34" i="1"/>
  <c r="E34" i="1"/>
  <c r="D34" i="1"/>
  <c r="C34" i="1"/>
  <c r="B34" i="1"/>
  <c r="L33" i="1"/>
  <c r="K33" i="1"/>
  <c r="J33" i="1"/>
  <c r="I33" i="1"/>
  <c r="H33" i="1"/>
  <c r="G33" i="1"/>
  <c r="F33" i="1"/>
  <c r="E33" i="1"/>
  <c r="D33" i="1"/>
  <c r="C33" i="1"/>
  <c r="B33" i="1"/>
  <c r="L32" i="1"/>
  <c r="K32" i="1"/>
  <c r="J32" i="1"/>
  <c r="I32" i="1"/>
  <c r="H32" i="1"/>
  <c r="G32" i="1"/>
  <c r="F32" i="1"/>
  <c r="E32" i="1"/>
  <c r="D32" i="1"/>
  <c r="C32" i="1"/>
  <c r="B32" i="1"/>
  <c r="L31" i="1"/>
  <c r="K31" i="1"/>
  <c r="J31" i="1"/>
  <c r="I31" i="1"/>
  <c r="H31" i="1"/>
  <c r="G31" i="1"/>
  <c r="F31" i="1"/>
  <c r="E31" i="1"/>
  <c r="D31" i="1"/>
  <c r="C31" i="1"/>
  <c r="B31" i="1"/>
  <c r="L30" i="1"/>
  <c r="K30" i="1"/>
  <c r="J30" i="1"/>
  <c r="I30" i="1"/>
  <c r="H30" i="1"/>
  <c r="G30" i="1"/>
  <c r="F30" i="1"/>
  <c r="E30" i="1"/>
  <c r="D30" i="1"/>
  <c r="C30" i="1"/>
  <c r="B30" i="1"/>
  <c r="L36" i="10"/>
  <c r="K36" i="10"/>
  <c r="J36" i="10"/>
  <c r="I36" i="10"/>
  <c r="H36" i="10"/>
  <c r="G36" i="10"/>
  <c r="F36" i="10"/>
  <c r="E36" i="10"/>
  <c r="D36" i="10"/>
  <c r="C36" i="10"/>
  <c r="B36" i="10"/>
  <c r="L35" i="10"/>
  <c r="K35" i="10"/>
  <c r="J35" i="10"/>
  <c r="I35" i="10"/>
  <c r="H35" i="10"/>
  <c r="G35" i="10"/>
  <c r="F35" i="10"/>
  <c r="E35" i="10"/>
  <c r="D35" i="10"/>
  <c r="C35" i="10"/>
  <c r="B35" i="10"/>
  <c r="L34" i="10"/>
  <c r="K34" i="10"/>
  <c r="J34" i="10"/>
  <c r="I34" i="10"/>
  <c r="H34" i="10"/>
  <c r="G34" i="10"/>
  <c r="F34" i="10"/>
  <c r="E34" i="10"/>
  <c r="D34" i="10"/>
  <c r="C34" i="10"/>
  <c r="B34" i="10"/>
  <c r="L33" i="10"/>
  <c r="K33" i="10"/>
  <c r="J33" i="10"/>
  <c r="I33" i="10"/>
  <c r="H33" i="10"/>
  <c r="G33" i="10"/>
  <c r="F33" i="10"/>
  <c r="E33" i="10"/>
  <c r="D33" i="10"/>
  <c r="C33" i="10"/>
  <c r="B33" i="10"/>
  <c r="L32" i="10"/>
  <c r="K32" i="10"/>
  <c r="J32" i="10"/>
  <c r="I32" i="10"/>
  <c r="H32" i="10"/>
  <c r="G32" i="10"/>
  <c r="F32" i="10"/>
  <c r="E32" i="10"/>
  <c r="D32" i="10"/>
  <c r="C32" i="10"/>
  <c r="B32" i="10"/>
  <c r="L31" i="10"/>
  <c r="K31" i="10"/>
  <c r="J31" i="10"/>
  <c r="I31" i="10"/>
  <c r="H31" i="10"/>
  <c r="G31" i="10"/>
  <c r="F31" i="10"/>
  <c r="E31" i="10"/>
  <c r="D31" i="10"/>
  <c r="C31" i="10"/>
  <c r="B31" i="10"/>
  <c r="L30" i="10"/>
  <c r="K30" i="10"/>
  <c r="J30" i="10"/>
  <c r="I30" i="10"/>
  <c r="H30" i="10"/>
  <c r="G30" i="10"/>
  <c r="F30" i="10"/>
  <c r="E30" i="10"/>
  <c r="D30" i="10"/>
  <c r="C30" i="10"/>
  <c r="B30" i="10"/>
  <c r="L36" i="7"/>
  <c r="K36" i="7"/>
  <c r="J36" i="7"/>
  <c r="I36" i="7"/>
  <c r="H36" i="7"/>
  <c r="G36" i="7"/>
  <c r="F36" i="7"/>
  <c r="E36" i="7"/>
  <c r="D36" i="7"/>
  <c r="C36" i="7"/>
  <c r="B36" i="7"/>
  <c r="L35" i="7"/>
  <c r="K35" i="7"/>
  <c r="J35" i="7"/>
  <c r="I35" i="7"/>
  <c r="H35" i="7"/>
  <c r="G35" i="7"/>
  <c r="F35" i="7"/>
  <c r="E35" i="7"/>
  <c r="D35" i="7"/>
  <c r="C35" i="7"/>
  <c r="B35" i="7"/>
  <c r="L34" i="7"/>
  <c r="K34" i="7"/>
  <c r="J34" i="7"/>
  <c r="I34" i="7"/>
  <c r="H34" i="7"/>
  <c r="G34" i="7"/>
  <c r="F34" i="7"/>
  <c r="E34" i="7"/>
  <c r="D34" i="7"/>
  <c r="C34" i="7"/>
  <c r="B34" i="7"/>
  <c r="L33" i="7"/>
  <c r="K33" i="7"/>
  <c r="J33" i="7"/>
  <c r="I33" i="7"/>
  <c r="H33" i="7"/>
  <c r="G33" i="7"/>
  <c r="F33" i="7"/>
  <c r="E33" i="7"/>
  <c r="D33" i="7"/>
  <c r="C33" i="7"/>
  <c r="B33" i="7"/>
  <c r="L32" i="7"/>
  <c r="K32" i="7"/>
  <c r="J32" i="7"/>
  <c r="I32" i="7"/>
  <c r="H32" i="7"/>
  <c r="G32" i="7"/>
  <c r="F32" i="7"/>
  <c r="E32" i="7"/>
  <c r="D32" i="7"/>
  <c r="C32" i="7"/>
  <c r="B32" i="7"/>
  <c r="L31" i="7"/>
  <c r="K31" i="7"/>
  <c r="J31" i="7"/>
  <c r="I31" i="7"/>
  <c r="H31" i="7"/>
  <c r="G31" i="7"/>
  <c r="F31" i="7"/>
  <c r="E31" i="7"/>
  <c r="D31" i="7"/>
  <c r="C31" i="7"/>
  <c r="B31" i="7"/>
  <c r="L30" i="7"/>
  <c r="K30" i="7"/>
  <c r="J30" i="7"/>
  <c r="I30" i="7"/>
  <c r="H30" i="7"/>
  <c r="G30" i="7"/>
  <c r="F30" i="7"/>
  <c r="E30" i="7"/>
  <c r="D30" i="7"/>
  <c r="C30" i="7"/>
  <c r="B30" i="7"/>
  <c r="L36" i="6"/>
  <c r="K36" i="6"/>
  <c r="J36" i="6"/>
  <c r="I36" i="6"/>
  <c r="H36" i="6"/>
  <c r="G36" i="6"/>
  <c r="F36" i="6"/>
  <c r="E36" i="6"/>
  <c r="D36" i="6"/>
  <c r="C36" i="6"/>
  <c r="B36" i="6"/>
  <c r="L35" i="6"/>
  <c r="K35" i="6"/>
  <c r="J35" i="6"/>
  <c r="I35" i="6"/>
  <c r="H35" i="6"/>
  <c r="G35" i="6"/>
  <c r="F35" i="6"/>
  <c r="E35" i="6"/>
  <c r="D35" i="6"/>
  <c r="C35" i="6"/>
  <c r="B35" i="6"/>
  <c r="L34" i="6"/>
  <c r="K34" i="6"/>
  <c r="J34" i="6"/>
  <c r="I34" i="6"/>
  <c r="H34" i="6"/>
  <c r="G34" i="6"/>
  <c r="F34" i="6"/>
  <c r="E34" i="6"/>
  <c r="D34" i="6"/>
  <c r="C34" i="6"/>
  <c r="B34" i="6"/>
  <c r="L33" i="6"/>
  <c r="K33" i="6"/>
  <c r="J33" i="6"/>
  <c r="I33" i="6"/>
  <c r="H33" i="6"/>
  <c r="G33" i="6"/>
  <c r="F33" i="6"/>
  <c r="E33" i="6"/>
  <c r="D33" i="6"/>
  <c r="C33" i="6"/>
  <c r="B33" i="6"/>
  <c r="L32" i="6"/>
  <c r="K32" i="6"/>
  <c r="J32" i="6"/>
  <c r="I32" i="6"/>
  <c r="H32" i="6"/>
  <c r="G32" i="6"/>
  <c r="F32" i="6"/>
  <c r="E32" i="6"/>
  <c r="D32" i="6"/>
  <c r="C32" i="6"/>
  <c r="B32" i="6"/>
  <c r="L31" i="6"/>
  <c r="K31" i="6"/>
  <c r="J31" i="6"/>
  <c r="I31" i="6"/>
  <c r="H31" i="6"/>
  <c r="G31" i="6"/>
  <c r="F31" i="6"/>
  <c r="E31" i="6"/>
  <c r="D31" i="6"/>
  <c r="C31" i="6"/>
  <c r="B31" i="6"/>
  <c r="L30" i="6"/>
  <c r="K30" i="6"/>
  <c r="J30" i="6"/>
  <c r="I30" i="6"/>
  <c r="H30" i="6"/>
  <c r="G30" i="6"/>
  <c r="F30" i="6"/>
  <c r="E30" i="6"/>
  <c r="D30" i="6"/>
  <c r="C30" i="6"/>
  <c r="B30" i="6"/>
  <c r="L36" i="8"/>
  <c r="K36" i="8"/>
  <c r="J36" i="8"/>
  <c r="I36" i="8"/>
  <c r="H36" i="8"/>
  <c r="G36" i="8"/>
  <c r="F36" i="8"/>
  <c r="E36" i="8"/>
  <c r="D36" i="8"/>
  <c r="C36" i="8"/>
  <c r="B36" i="8"/>
  <c r="L35" i="8"/>
  <c r="K35" i="8"/>
  <c r="J35" i="8"/>
  <c r="I35" i="8"/>
  <c r="H35" i="8"/>
  <c r="G35" i="8"/>
  <c r="F35" i="8"/>
  <c r="E35" i="8"/>
  <c r="D35" i="8"/>
  <c r="C35" i="8"/>
  <c r="B35" i="8"/>
  <c r="L34" i="8"/>
  <c r="K34" i="8"/>
  <c r="J34" i="8"/>
  <c r="I34" i="8"/>
  <c r="H34" i="8"/>
  <c r="G34" i="8"/>
  <c r="F34" i="8"/>
  <c r="E34" i="8"/>
  <c r="D34" i="8"/>
  <c r="C34" i="8"/>
  <c r="B34" i="8"/>
  <c r="L33" i="8"/>
  <c r="K33" i="8"/>
  <c r="J33" i="8"/>
  <c r="I33" i="8"/>
  <c r="H33" i="8"/>
  <c r="G33" i="8"/>
  <c r="F33" i="8"/>
  <c r="E33" i="8"/>
  <c r="D33" i="8"/>
  <c r="C33" i="8"/>
  <c r="B33" i="8"/>
  <c r="L32" i="8"/>
  <c r="K32" i="8"/>
  <c r="J32" i="8"/>
  <c r="I32" i="8"/>
  <c r="H32" i="8"/>
  <c r="G32" i="8"/>
  <c r="F32" i="8"/>
  <c r="E32" i="8"/>
  <c r="D32" i="8"/>
  <c r="C32" i="8"/>
  <c r="B32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36" i="9"/>
  <c r="K36" i="9"/>
  <c r="J36" i="9"/>
  <c r="I36" i="9"/>
  <c r="H36" i="9"/>
  <c r="G36" i="9"/>
  <c r="F36" i="9"/>
  <c r="E36" i="9"/>
  <c r="D36" i="9"/>
  <c r="C36" i="9"/>
  <c r="B36" i="9"/>
  <c r="L35" i="9"/>
  <c r="K35" i="9"/>
  <c r="J35" i="9"/>
  <c r="I35" i="9"/>
  <c r="H35" i="9"/>
  <c r="G35" i="9"/>
  <c r="F35" i="9"/>
  <c r="E35" i="9"/>
  <c r="D35" i="9"/>
  <c r="C35" i="9"/>
  <c r="B35" i="9"/>
  <c r="L34" i="9"/>
  <c r="K34" i="9"/>
  <c r="J34" i="9"/>
  <c r="I34" i="9"/>
  <c r="H34" i="9"/>
  <c r="G34" i="9"/>
  <c r="F34" i="9"/>
  <c r="E34" i="9"/>
  <c r="D34" i="9"/>
  <c r="C34" i="9"/>
  <c r="B34" i="9"/>
  <c r="L33" i="9"/>
  <c r="K33" i="9"/>
  <c r="J33" i="9"/>
  <c r="I33" i="9"/>
  <c r="H33" i="9"/>
  <c r="G33" i="9"/>
  <c r="F33" i="9"/>
  <c r="E33" i="9"/>
  <c r="D33" i="9"/>
  <c r="C33" i="9"/>
  <c r="B33" i="9"/>
  <c r="L32" i="9"/>
  <c r="K32" i="9"/>
  <c r="J32" i="9"/>
  <c r="I32" i="9"/>
  <c r="H32" i="9"/>
  <c r="G32" i="9"/>
  <c r="F32" i="9"/>
  <c r="E32" i="9"/>
  <c r="D32" i="9"/>
  <c r="C32" i="9"/>
  <c r="B32" i="9"/>
  <c r="L31" i="9"/>
  <c r="K31" i="9"/>
  <c r="J31" i="9"/>
  <c r="I31" i="9"/>
  <c r="H31" i="9"/>
  <c r="G31" i="9"/>
  <c r="F31" i="9"/>
  <c r="E31" i="9"/>
  <c r="D31" i="9"/>
  <c r="C31" i="9"/>
  <c r="B31" i="9"/>
  <c r="L30" i="9"/>
  <c r="K30" i="9"/>
  <c r="J30" i="9"/>
  <c r="I30" i="9"/>
  <c r="H30" i="9"/>
  <c r="G30" i="9"/>
  <c r="F30" i="9"/>
  <c r="E30" i="9"/>
  <c r="D30" i="9"/>
  <c r="C30" i="9"/>
  <c r="B30" i="9"/>
  <c r="B6" i="18" l="1"/>
  <c r="B4" i="18"/>
  <c r="B71" i="18" s="1"/>
  <c r="B79" i="18" s="1"/>
  <c r="B7" i="18"/>
  <c r="B3" i="18"/>
  <c r="B88" i="18" s="1"/>
  <c r="B92" i="18" s="1"/>
  <c r="B9" i="18"/>
  <c r="B5" i="18"/>
  <c r="B75" i="18" s="1"/>
  <c r="B83" i="18" s="1"/>
  <c r="B28" i="18"/>
  <c r="B52" i="18" s="1"/>
  <c r="B40" i="18"/>
  <c r="B8" i="18"/>
  <c r="I51" i="11"/>
  <c r="H23" i="11"/>
  <c r="I52" i="11"/>
  <c r="H24" i="11"/>
  <c r="I50" i="11"/>
  <c r="H22" i="11"/>
  <c r="G13" i="11"/>
  <c r="B8" i="17"/>
  <c r="B20" i="17" s="1"/>
  <c r="B29" i="18" s="1"/>
  <c r="H47" i="11"/>
  <c r="H12" i="14" s="1"/>
  <c r="C8" i="13"/>
  <c r="E10" i="13"/>
  <c r="J11" i="13"/>
  <c r="B6" i="17"/>
  <c r="B143" i="17" s="1"/>
  <c r="B9" i="17"/>
  <c r="F7" i="13"/>
  <c r="K8" i="13"/>
  <c r="B11" i="13"/>
  <c r="B4" i="17"/>
  <c r="B157" i="17" s="1"/>
  <c r="B161" i="17" s="1"/>
  <c r="B7" i="17"/>
  <c r="I6" i="13"/>
  <c r="H9" i="13"/>
  <c r="G12" i="13"/>
  <c r="B10" i="17"/>
  <c r="B5" i="17"/>
  <c r="B138" i="17" s="1"/>
  <c r="J6" i="13"/>
  <c r="D8" i="13"/>
  <c r="I9" i="13"/>
  <c r="C11" i="13"/>
  <c r="H12" i="13"/>
  <c r="C6" i="13"/>
  <c r="H7" i="13"/>
  <c r="B9" i="13"/>
  <c r="G10" i="13"/>
  <c r="L11" i="13"/>
  <c r="D6" i="13"/>
  <c r="I7" i="13"/>
  <c r="K9" i="13"/>
  <c r="E11" i="13"/>
  <c r="J12" i="13"/>
  <c r="E6" i="13"/>
  <c r="J7" i="13"/>
  <c r="D9" i="13"/>
  <c r="I10" i="13"/>
  <c r="C12" i="13"/>
  <c r="F6" i="13"/>
  <c r="K7" i="13"/>
  <c r="B10" i="13"/>
  <c r="G11" i="13"/>
  <c r="D12" i="13"/>
  <c r="G6" i="13"/>
  <c r="D7" i="13"/>
  <c r="L7" i="13"/>
  <c r="I8" i="13"/>
  <c r="F9" i="13"/>
  <c r="C10" i="13"/>
  <c r="K10" i="13"/>
  <c r="H11" i="13"/>
  <c r="E12" i="13"/>
  <c r="B6" i="13"/>
  <c r="G7" i="13"/>
  <c r="L8" i="13"/>
  <c r="F10" i="13"/>
  <c r="K11" i="13"/>
  <c r="K6" i="13"/>
  <c r="E8" i="13"/>
  <c r="J9" i="13"/>
  <c r="D11" i="13"/>
  <c r="I12" i="13"/>
  <c r="L6" i="13"/>
  <c r="F8" i="13"/>
  <c r="C9" i="13"/>
  <c r="H10" i="13"/>
  <c r="B12" i="13"/>
  <c r="B7" i="13"/>
  <c r="G8" i="13"/>
  <c r="L9" i="13"/>
  <c r="F11" i="13"/>
  <c r="K12" i="13"/>
  <c r="C7" i="13"/>
  <c r="H8" i="13"/>
  <c r="E9" i="13"/>
  <c r="J10" i="13"/>
  <c r="L12" i="13"/>
  <c r="H6" i="13"/>
  <c r="E7" i="13"/>
  <c r="B8" i="13"/>
  <c r="J8" i="13"/>
  <c r="G9" i="13"/>
  <c r="D10" i="13"/>
  <c r="L10" i="13"/>
  <c r="I11" i="13"/>
  <c r="F12" i="13"/>
  <c r="M64" i="12"/>
  <c r="B81" i="12" s="1"/>
  <c r="C81" i="12" s="1"/>
  <c r="D81" i="12" s="1"/>
  <c r="B96" i="18" l="1"/>
  <c r="B100" i="18" s="1"/>
  <c r="B43" i="18"/>
  <c r="B10" i="18"/>
  <c r="B25" i="18"/>
  <c r="B89" i="18" s="1"/>
  <c r="B93" i="18" s="1"/>
  <c r="B37" i="18"/>
  <c r="B41" i="18"/>
  <c r="B53" i="18"/>
  <c r="B26" i="18"/>
  <c r="B38" i="18"/>
  <c r="B42" i="18"/>
  <c r="B39" i="18"/>
  <c r="B27" i="18"/>
  <c r="J50" i="11"/>
  <c r="I22" i="11"/>
  <c r="J52" i="11"/>
  <c r="I24" i="11"/>
  <c r="H25" i="11"/>
  <c r="J51" i="11"/>
  <c r="I23" i="11"/>
  <c r="B152" i="17"/>
  <c r="B147" i="17"/>
  <c r="B166" i="17"/>
  <c r="B171" i="17" s="1"/>
  <c r="B79" i="17"/>
  <c r="B84" i="17"/>
  <c r="B16" i="13"/>
  <c r="E15" i="13"/>
  <c r="I47" i="11"/>
  <c r="I12" i="14" s="1"/>
  <c r="H13" i="13"/>
  <c r="B32" i="17"/>
  <c r="D13" i="13"/>
  <c r="I13" i="13"/>
  <c r="B16" i="17"/>
  <c r="B158" i="17" s="1"/>
  <c r="B162" i="17" s="1"/>
  <c r="B163" i="17" s="1"/>
  <c r="B28" i="17"/>
  <c r="B11" i="17"/>
  <c r="B33" i="17"/>
  <c r="B21" i="17"/>
  <c r="H15" i="13"/>
  <c r="G13" i="13"/>
  <c r="J13" i="13"/>
  <c r="D15" i="13"/>
  <c r="K13" i="13"/>
  <c r="B15" i="13"/>
  <c r="B29" i="17"/>
  <c r="B17" i="17"/>
  <c r="B139" i="17" s="1"/>
  <c r="B148" i="17" s="1"/>
  <c r="B30" i="17"/>
  <c r="B18" i="17"/>
  <c r="E13" i="13"/>
  <c r="L13" i="13"/>
  <c r="F13" i="13"/>
  <c r="C13" i="13"/>
  <c r="B19" i="17"/>
  <c r="B42" i="17" s="1"/>
  <c r="B31" i="17"/>
  <c r="B13" i="13"/>
  <c r="I15" i="13"/>
  <c r="K15" i="13"/>
  <c r="B34" i="17"/>
  <c r="B22" i="17"/>
  <c r="J15" i="13"/>
  <c r="F15" i="13"/>
  <c r="C15" i="13"/>
  <c r="G15" i="13"/>
  <c r="L15" i="13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G53" i="15"/>
  <c r="B51" i="18" l="1"/>
  <c r="B76" i="18"/>
  <c r="B84" i="18" s="1"/>
  <c r="B50" i="18"/>
  <c r="B72" i="18"/>
  <c r="B80" i="18" s="1"/>
  <c r="B44" i="17"/>
  <c r="B30" i="18"/>
  <c r="B45" i="17"/>
  <c r="B31" i="18"/>
  <c r="B55" i="18" s="1"/>
  <c r="B49" i="18"/>
  <c r="B44" i="18"/>
  <c r="K51" i="11"/>
  <c r="J23" i="11"/>
  <c r="K52" i="11"/>
  <c r="J24" i="11"/>
  <c r="I25" i="11"/>
  <c r="K50" i="11"/>
  <c r="J22" i="11"/>
  <c r="B41" i="17"/>
  <c r="B144" i="17"/>
  <c r="B43" i="17"/>
  <c r="B167" i="17"/>
  <c r="B172" i="17" s="1"/>
  <c r="B140" i="17"/>
  <c r="J47" i="11"/>
  <c r="K47" i="11" s="1"/>
  <c r="B40" i="17"/>
  <c r="B85" i="17"/>
  <c r="B80" i="17"/>
  <c r="B35" i="17"/>
  <c r="B39" i="17"/>
  <c r="B23" i="17"/>
  <c r="V53" i="15"/>
  <c r="B54" i="18" l="1"/>
  <c r="B56" i="18" s="1"/>
  <c r="B97" i="18"/>
  <c r="B101" i="18" s="1"/>
  <c r="L50" i="11"/>
  <c r="K22" i="11"/>
  <c r="L52" i="11"/>
  <c r="K24" i="11"/>
  <c r="L51" i="11"/>
  <c r="K23" i="11"/>
  <c r="J25" i="11"/>
  <c r="J12" i="14"/>
  <c r="B153" i="17"/>
  <c r="B145" i="17"/>
  <c r="B46" i="17"/>
  <c r="L47" i="11"/>
  <c r="K12" i="14"/>
  <c r="K25" i="11" l="1"/>
  <c r="M50" i="11"/>
  <c r="L22" i="11"/>
  <c r="M51" i="11"/>
  <c r="L23" i="11"/>
  <c r="M52" i="11"/>
  <c r="L24" i="11"/>
  <c r="M47" i="11"/>
  <c r="L12" i="14"/>
  <c r="L25" i="11" l="1"/>
  <c r="N50" i="11"/>
  <c r="M22" i="11"/>
  <c r="N52" i="11"/>
  <c r="M24" i="11"/>
  <c r="N51" i="11"/>
  <c r="M23" i="11"/>
  <c r="N47" i="11"/>
  <c r="M12" i="14"/>
  <c r="M25" i="11" l="1"/>
  <c r="O50" i="11"/>
  <c r="N22" i="11"/>
  <c r="O51" i="11"/>
  <c r="N23" i="11"/>
  <c r="O52" i="11"/>
  <c r="N24" i="11"/>
  <c r="O47" i="11"/>
  <c r="N12" i="14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U47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T48" i="15"/>
  <c r="U48" i="15"/>
  <c r="G48" i="15"/>
  <c r="G47" i="15"/>
  <c r="N25" i="11" l="1"/>
  <c r="P50" i="11"/>
  <c r="O22" i="11"/>
  <c r="P52" i="11"/>
  <c r="O24" i="11"/>
  <c r="P51" i="11"/>
  <c r="O23" i="11"/>
  <c r="P47" i="11"/>
  <c r="O12" i="14"/>
  <c r="M18" i="7"/>
  <c r="N18" i="7"/>
  <c r="O18" i="7"/>
  <c r="P18" i="7"/>
  <c r="Q18" i="7"/>
  <c r="R18" i="7"/>
  <c r="S18" i="7"/>
  <c r="T18" i="7"/>
  <c r="U18" i="7"/>
  <c r="M19" i="7"/>
  <c r="N19" i="7"/>
  <c r="O19" i="7"/>
  <c r="P19" i="7"/>
  <c r="Q19" i="7"/>
  <c r="R19" i="7"/>
  <c r="S19" i="7"/>
  <c r="T19" i="7"/>
  <c r="U19" i="7"/>
  <c r="M20" i="7"/>
  <c r="N20" i="7"/>
  <c r="O20" i="7"/>
  <c r="P20" i="7"/>
  <c r="Q20" i="7"/>
  <c r="R20" i="7"/>
  <c r="S20" i="7"/>
  <c r="T20" i="7"/>
  <c r="U20" i="7"/>
  <c r="M21" i="7"/>
  <c r="N21" i="7"/>
  <c r="O21" i="7"/>
  <c r="P21" i="7"/>
  <c r="Q21" i="7"/>
  <c r="R21" i="7"/>
  <c r="S21" i="7"/>
  <c r="T21" i="7"/>
  <c r="U21" i="7"/>
  <c r="L19" i="7"/>
  <c r="L20" i="7"/>
  <c r="L21" i="7"/>
  <c r="L18" i="7"/>
  <c r="C18" i="7"/>
  <c r="D18" i="7"/>
  <c r="E18" i="7"/>
  <c r="F18" i="7"/>
  <c r="G18" i="7"/>
  <c r="H18" i="7"/>
  <c r="I18" i="7"/>
  <c r="J18" i="7"/>
  <c r="K18" i="7"/>
  <c r="C19" i="7"/>
  <c r="D19" i="7"/>
  <c r="E19" i="7"/>
  <c r="F19" i="7"/>
  <c r="G19" i="7"/>
  <c r="H19" i="7"/>
  <c r="I19" i="7"/>
  <c r="J19" i="7"/>
  <c r="K19" i="7"/>
  <c r="C20" i="7"/>
  <c r="D20" i="7"/>
  <c r="E20" i="7"/>
  <c r="F20" i="7"/>
  <c r="G20" i="7"/>
  <c r="H20" i="7"/>
  <c r="I20" i="7"/>
  <c r="J20" i="7"/>
  <c r="K20" i="7"/>
  <c r="C21" i="7"/>
  <c r="D21" i="7"/>
  <c r="E21" i="7"/>
  <c r="F21" i="7"/>
  <c r="G21" i="7"/>
  <c r="H21" i="7"/>
  <c r="I21" i="7"/>
  <c r="J21" i="7"/>
  <c r="K21" i="7"/>
  <c r="C22" i="7"/>
  <c r="D22" i="7"/>
  <c r="E22" i="7"/>
  <c r="F22" i="7"/>
  <c r="C23" i="7"/>
  <c r="D23" i="7"/>
  <c r="E23" i="7"/>
  <c r="F23" i="7"/>
  <c r="C24" i="7"/>
  <c r="D24" i="7"/>
  <c r="E24" i="7"/>
  <c r="F24" i="7"/>
  <c r="B19" i="7"/>
  <c r="B60" i="7" s="1"/>
  <c r="B20" i="7"/>
  <c r="B61" i="7" s="1"/>
  <c r="B21" i="7"/>
  <c r="B62" i="7" s="1"/>
  <c r="B22" i="7"/>
  <c r="B63" i="7" s="1"/>
  <c r="B23" i="7"/>
  <c r="B64" i="7" s="1"/>
  <c r="B24" i="7"/>
  <c r="B65" i="7" s="1"/>
  <c r="B18" i="7"/>
  <c r="B59" i="7" s="1"/>
  <c r="O25" i="11" l="1"/>
  <c r="Q51" i="11"/>
  <c r="P23" i="11"/>
  <c r="Q50" i="11"/>
  <c r="P22" i="11"/>
  <c r="Q52" i="11"/>
  <c r="P24" i="11"/>
  <c r="Q47" i="11"/>
  <c r="P12" i="14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6" i="7"/>
  <c r="C59" i="7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F86" i="7"/>
  <c r="M86" i="7"/>
  <c r="F25" i="7"/>
  <c r="F27" i="12" s="1"/>
  <c r="H85" i="7"/>
  <c r="I85" i="7"/>
  <c r="B85" i="7"/>
  <c r="V22" i="7"/>
  <c r="E25" i="7"/>
  <c r="E27" i="12" s="1"/>
  <c r="V21" i="7"/>
  <c r="G86" i="7"/>
  <c r="V20" i="7"/>
  <c r="K86" i="7"/>
  <c r="J86" i="7"/>
  <c r="I86" i="7"/>
  <c r="E86" i="7"/>
  <c r="D86" i="7"/>
  <c r="C86" i="7"/>
  <c r="U86" i="7"/>
  <c r="T86" i="7"/>
  <c r="S86" i="7"/>
  <c r="R86" i="7"/>
  <c r="Q86" i="7"/>
  <c r="O86" i="7"/>
  <c r="N86" i="7"/>
  <c r="L86" i="7"/>
  <c r="R85" i="7"/>
  <c r="Q85" i="7"/>
  <c r="U24" i="8"/>
  <c r="T24" i="8"/>
  <c r="S24" i="8"/>
  <c r="R24" i="8"/>
  <c r="Q24" i="8"/>
  <c r="P24" i="8"/>
  <c r="O24" i="8"/>
  <c r="N24" i="8"/>
  <c r="M24" i="8"/>
  <c r="L24" i="8"/>
  <c r="U23" i="8"/>
  <c r="T23" i="8"/>
  <c r="S23" i="8"/>
  <c r="R23" i="8"/>
  <c r="Q23" i="8"/>
  <c r="P23" i="8"/>
  <c r="O23" i="8"/>
  <c r="N23" i="8"/>
  <c r="M23" i="8"/>
  <c r="L23" i="8"/>
  <c r="U22" i="8"/>
  <c r="T22" i="8"/>
  <c r="S22" i="8"/>
  <c r="R22" i="8"/>
  <c r="Q22" i="8"/>
  <c r="P22" i="8"/>
  <c r="O22" i="8"/>
  <c r="N22" i="8"/>
  <c r="M22" i="8"/>
  <c r="L22" i="8"/>
  <c r="U21" i="8"/>
  <c r="T21" i="8"/>
  <c r="S21" i="8"/>
  <c r="R21" i="8"/>
  <c r="Q21" i="8"/>
  <c r="P21" i="8"/>
  <c r="O21" i="8"/>
  <c r="N21" i="8"/>
  <c r="M21" i="8"/>
  <c r="L21" i="8"/>
  <c r="U20" i="8"/>
  <c r="T20" i="8"/>
  <c r="S20" i="8"/>
  <c r="R20" i="8"/>
  <c r="Q20" i="8"/>
  <c r="P20" i="8"/>
  <c r="O20" i="8"/>
  <c r="N20" i="8"/>
  <c r="M20" i="8"/>
  <c r="L20" i="8"/>
  <c r="U19" i="8"/>
  <c r="T19" i="8"/>
  <c r="S19" i="8"/>
  <c r="R19" i="8"/>
  <c r="Q19" i="8"/>
  <c r="P19" i="8"/>
  <c r="O19" i="8"/>
  <c r="N19" i="8"/>
  <c r="M19" i="8"/>
  <c r="L19" i="8"/>
  <c r="U18" i="8"/>
  <c r="T18" i="8"/>
  <c r="S18" i="8"/>
  <c r="R18" i="8"/>
  <c r="Q18" i="8"/>
  <c r="P18" i="8"/>
  <c r="O18" i="8"/>
  <c r="N18" i="8"/>
  <c r="M18" i="8"/>
  <c r="L18" i="8"/>
  <c r="K24" i="8"/>
  <c r="J24" i="8"/>
  <c r="I24" i="8"/>
  <c r="H24" i="8"/>
  <c r="G24" i="8"/>
  <c r="F24" i="8"/>
  <c r="E24" i="8"/>
  <c r="D24" i="8"/>
  <c r="C24" i="8"/>
  <c r="B24" i="8"/>
  <c r="B64" i="8" s="1"/>
  <c r="K23" i="8"/>
  <c r="J23" i="8"/>
  <c r="I23" i="8"/>
  <c r="H23" i="8"/>
  <c r="G23" i="8"/>
  <c r="F23" i="8"/>
  <c r="E23" i="8"/>
  <c r="D23" i="8"/>
  <c r="C23" i="8"/>
  <c r="B23" i="8"/>
  <c r="B63" i="8" s="1"/>
  <c r="K22" i="8"/>
  <c r="J22" i="8"/>
  <c r="I22" i="8"/>
  <c r="H22" i="8"/>
  <c r="G22" i="8"/>
  <c r="F22" i="8"/>
  <c r="E22" i="8"/>
  <c r="D22" i="8"/>
  <c r="C22" i="8"/>
  <c r="B22" i="8"/>
  <c r="B62" i="8" s="1"/>
  <c r="K21" i="8"/>
  <c r="J21" i="8"/>
  <c r="I21" i="8"/>
  <c r="H21" i="8"/>
  <c r="G21" i="8"/>
  <c r="F21" i="8"/>
  <c r="E21" i="8"/>
  <c r="D21" i="8"/>
  <c r="C21" i="8"/>
  <c r="B21" i="8"/>
  <c r="B61" i="8" s="1"/>
  <c r="K20" i="8"/>
  <c r="J20" i="8"/>
  <c r="I20" i="8"/>
  <c r="H20" i="8"/>
  <c r="G20" i="8"/>
  <c r="F20" i="8"/>
  <c r="E20" i="8"/>
  <c r="D20" i="8"/>
  <c r="C20" i="8"/>
  <c r="B20" i="8"/>
  <c r="B60" i="8" s="1"/>
  <c r="K19" i="8"/>
  <c r="J19" i="8"/>
  <c r="I19" i="8"/>
  <c r="H19" i="8"/>
  <c r="G19" i="8"/>
  <c r="F19" i="8"/>
  <c r="E19" i="8"/>
  <c r="D19" i="8"/>
  <c r="C19" i="8"/>
  <c r="B19" i="8"/>
  <c r="B59" i="8" s="1"/>
  <c r="K18" i="8"/>
  <c r="J18" i="8"/>
  <c r="I18" i="8"/>
  <c r="H18" i="8"/>
  <c r="G18" i="8"/>
  <c r="F18" i="8"/>
  <c r="E18" i="8"/>
  <c r="D18" i="8"/>
  <c r="C18" i="8"/>
  <c r="B18" i="8"/>
  <c r="U21" i="1"/>
  <c r="T21" i="1"/>
  <c r="S21" i="1"/>
  <c r="R21" i="1"/>
  <c r="Q21" i="1"/>
  <c r="P21" i="1"/>
  <c r="O21" i="1"/>
  <c r="N21" i="1"/>
  <c r="M21" i="1"/>
  <c r="L21" i="1"/>
  <c r="U20" i="1"/>
  <c r="T20" i="1"/>
  <c r="S20" i="1"/>
  <c r="R20" i="1"/>
  <c r="Q20" i="1"/>
  <c r="P20" i="1"/>
  <c r="O20" i="1"/>
  <c r="N20" i="1"/>
  <c r="M20" i="1"/>
  <c r="L20" i="1"/>
  <c r="U19" i="1"/>
  <c r="T19" i="1"/>
  <c r="S19" i="1"/>
  <c r="R19" i="1"/>
  <c r="Q19" i="1"/>
  <c r="P19" i="1"/>
  <c r="O19" i="1"/>
  <c r="N19" i="1"/>
  <c r="M19" i="1"/>
  <c r="L19" i="1"/>
  <c r="U18" i="1"/>
  <c r="T18" i="1"/>
  <c r="S18" i="1"/>
  <c r="R18" i="1"/>
  <c r="Q18" i="1"/>
  <c r="P18" i="1"/>
  <c r="O18" i="1"/>
  <c r="N18" i="1"/>
  <c r="M18" i="1"/>
  <c r="L18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U21" i="3"/>
  <c r="T21" i="3"/>
  <c r="S21" i="3"/>
  <c r="R21" i="3"/>
  <c r="Q21" i="3"/>
  <c r="P21" i="3"/>
  <c r="O21" i="3"/>
  <c r="N21" i="3"/>
  <c r="M21" i="3"/>
  <c r="L21" i="3"/>
  <c r="U20" i="3"/>
  <c r="T20" i="3"/>
  <c r="S20" i="3"/>
  <c r="R20" i="3"/>
  <c r="Q20" i="3"/>
  <c r="P20" i="3"/>
  <c r="O20" i="3"/>
  <c r="N20" i="3"/>
  <c r="M20" i="3"/>
  <c r="L20" i="3"/>
  <c r="U19" i="3"/>
  <c r="T19" i="3"/>
  <c r="S19" i="3"/>
  <c r="R19" i="3"/>
  <c r="Q19" i="3"/>
  <c r="P19" i="3"/>
  <c r="O19" i="3"/>
  <c r="N19" i="3"/>
  <c r="M19" i="3"/>
  <c r="L19" i="3"/>
  <c r="U18" i="3"/>
  <c r="T18" i="3"/>
  <c r="S18" i="3"/>
  <c r="R18" i="3"/>
  <c r="Q18" i="3"/>
  <c r="P18" i="3"/>
  <c r="O18" i="3"/>
  <c r="N18" i="3"/>
  <c r="M18" i="3"/>
  <c r="L18" i="3"/>
  <c r="F24" i="3"/>
  <c r="E24" i="3"/>
  <c r="D24" i="3"/>
  <c r="C24" i="3"/>
  <c r="B24" i="3"/>
  <c r="F23" i="3"/>
  <c r="E23" i="3"/>
  <c r="D23" i="3"/>
  <c r="C23" i="3"/>
  <c r="B23" i="3"/>
  <c r="B65" i="3" s="1"/>
  <c r="F22" i="3"/>
  <c r="E22" i="3"/>
  <c r="D22" i="3"/>
  <c r="C22" i="3"/>
  <c r="B22" i="3"/>
  <c r="B64" i="3" s="1"/>
  <c r="K21" i="3"/>
  <c r="J21" i="3"/>
  <c r="I21" i="3"/>
  <c r="H21" i="3"/>
  <c r="G21" i="3"/>
  <c r="F21" i="3"/>
  <c r="E21" i="3"/>
  <c r="D21" i="3"/>
  <c r="C21" i="3"/>
  <c r="B21" i="3"/>
  <c r="B63" i="3" s="1"/>
  <c r="K20" i="3"/>
  <c r="J20" i="3"/>
  <c r="I20" i="3"/>
  <c r="H20" i="3"/>
  <c r="G20" i="3"/>
  <c r="F20" i="3"/>
  <c r="E20" i="3"/>
  <c r="D20" i="3"/>
  <c r="C20" i="3"/>
  <c r="B20" i="3"/>
  <c r="B62" i="3" s="1"/>
  <c r="K19" i="3"/>
  <c r="J19" i="3"/>
  <c r="I19" i="3"/>
  <c r="H19" i="3"/>
  <c r="G19" i="3"/>
  <c r="F19" i="3"/>
  <c r="E19" i="3"/>
  <c r="D19" i="3"/>
  <c r="C19" i="3"/>
  <c r="B19" i="3"/>
  <c r="B61" i="3" s="1"/>
  <c r="K18" i="3"/>
  <c r="J18" i="3"/>
  <c r="I18" i="3"/>
  <c r="H18" i="3"/>
  <c r="G18" i="3"/>
  <c r="F18" i="3"/>
  <c r="E18" i="3"/>
  <c r="D18" i="3"/>
  <c r="C18" i="3"/>
  <c r="B18" i="3"/>
  <c r="U21" i="4"/>
  <c r="T21" i="4"/>
  <c r="S21" i="4"/>
  <c r="R21" i="4"/>
  <c r="Q21" i="4"/>
  <c r="P21" i="4"/>
  <c r="O21" i="4"/>
  <c r="N21" i="4"/>
  <c r="M21" i="4"/>
  <c r="L21" i="4"/>
  <c r="F24" i="4"/>
  <c r="E24" i="4"/>
  <c r="D24" i="4"/>
  <c r="C24" i="4"/>
  <c r="B24" i="4"/>
  <c r="B63" i="4" s="1"/>
  <c r="F23" i="4"/>
  <c r="E23" i="4"/>
  <c r="D23" i="4"/>
  <c r="C23" i="4"/>
  <c r="B23" i="4"/>
  <c r="B62" i="4" s="1"/>
  <c r="F22" i="4"/>
  <c r="E22" i="4"/>
  <c r="D22" i="4"/>
  <c r="C22" i="4"/>
  <c r="B22" i="4"/>
  <c r="B61" i="4" s="1"/>
  <c r="K21" i="4"/>
  <c r="J21" i="4"/>
  <c r="I21" i="4"/>
  <c r="H21" i="4"/>
  <c r="G21" i="4"/>
  <c r="F21" i="4"/>
  <c r="E21" i="4"/>
  <c r="D21" i="4"/>
  <c r="C21" i="4"/>
  <c r="B21" i="4"/>
  <c r="B60" i="4" s="1"/>
  <c r="K20" i="4"/>
  <c r="J20" i="4"/>
  <c r="I20" i="4"/>
  <c r="H20" i="4"/>
  <c r="G20" i="4"/>
  <c r="F20" i="4"/>
  <c r="E20" i="4"/>
  <c r="D20" i="4"/>
  <c r="C20" i="4"/>
  <c r="B20" i="4"/>
  <c r="B59" i="4" s="1"/>
  <c r="K19" i="4"/>
  <c r="J19" i="4"/>
  <c r="I19" i="4"/>
  <c r="H19" i="4"/>
  <c r="G19" i="4"/>
  <c r="F19" i="4"/>
  <c r="E19" i="4"/>
  <c r="D19" i="4"/>
  <c r="C19" i="4"/>
  <c r="B19" i="4"/>
  <c r="B58" i="4" s="1"/>
  <c r="K18" i="4"/>
  <c r="J18" i="4"/>
  <c r="I18" i="4"/>
  <c r="H18" i="4"/>
  <c r="G18" i="4"/>
  <c r="F18" i="4"/>
  <c r="E18" i="4"/>
  <c r="D18" i="4"/>
  <c r="C18" i="4"/>
  <c r="B18" i="4"/>
  <c r="B57" i="4" s="1"/>
  <c r="U24" i="10"/>
  <c r="T24" i="10"/>
  <c r="S24" i="10"/>
  <c r="R24" i="10"/>
  <c r="Q24" i="10"/>
  <c r="P24" i="10"/>
  <c r="O24" i="10"/>
  <c r="N24" i="10"/>
  <c r="M24" i="10"/>
  <c r="L24" i="10"/>
  <c r="U23" i="10"/>
  <c r="T23" i="10"/>
  <c r="S23" i="10"/>
  <c r="R23" i="10"/>
  <c r="Q23" i="10"/>
  <c r="P23" i="10"/>
  <c r="O23" i="10"/>
  <c r="N23" i="10"/>
  <c r="M23" i="10"/>
  <c r="L23" i="10"/>
  <c r="U22" i="10"/>
  <c r="T22" i="10"/>
  <c r="S22" i="10"/>
  <c r="R22" i="10"/>
  <c r="Q22" i="10"/>
  <c r="P22" i="10"/>
  <c r="O22" i="10"/>
  <c r="N22" i="10"/>
  <c r="M22" i="10"/>
  <c r="L22" i="10"/>
  <c r="U21" i="10"/>
  <c r="T21" i="10"/>
  <c r="S21" i="10"/>
  <c r="R21" i="10"/>
  <c r="Q21" i="10"/>
  <c r="P21" i="10"/>
  <c r="O21" i="10"/>
  <c r="N21" i="10"/>
  <c r="M21" i="10"/>
  <c r="L21" i="10"/>
  <c r="U20" i="10"/>
  <c r="T20" i="10"/>
  <c r="S20" i="10"/>
  <c r="R20" i="10"/>
  <c r="Q20" i="10"/>
  <c r="P20" i="10"/>
  <c r="O20" i="10"/>
  <c r="N20" i="10"/>
  <c r="M20" i="10"/>
  <c r="L20" i="10"/>
  <c r="U19" i="10"/>
  <c r="T19" i="10"/>
  <c r="S19" i="10"/>
  <c r="R19" i="10"/>
  <c r="Q19" i="10"/>
  <c r="P19" i="10"/>
  <c r="O19" i="10"/>
  <c r="N19" i="10"/>
  <c r="M19" i="10"/>
  <c r="L19" i="10"/>
  <c r="U18" i="10"/>
  <c r="T18" i="10"/>
  <c r="S18" i="10"/>
  <c r="R18" i="10"/>
  <c r="Q18" i="10"/>
  <c r="P18" i="10"/>
  <c r="O18" i="10"/>
  <c r="N18" i="10"/>
  <c r="M18" i="10"/>
  <c r="L18" i="10"/>
  <c r="K24" i="10"/>
  <c r="J24" i="10"/>
  <c r="I24" i="10"/>
  <c r="H24" i="10"/>
  <c r="G24" i="10"/>
  <c r="F24" i="10"/>
  <c r="E24" i="10"/>
  <c r="D24" i="10"/>
  <c r="C24" i="10"/>
  <c r="B24" i="10"/>
  <c r="B65" i="10" s="1"/>
  <c r="K23" i="10"/>
  <c r="J23" i="10"/>
  <c r="I23" i="10"/>
  <c r="H23" i="10"/>
  <c r="G23" i="10"/>
  <c r="F23" i="10"/>
  <c r="E23" i="10"/>
  <c r="D23" i="10"/>
  <c r="C23" i="10"/>
  <c r="B23" i="10"/>
  <c r="B64" i="10" s="1"/>
  <c r="K22" i="10"/>
  <c r="J22" i="10"/>
  <c r="I22" i="10"/>
  <c r="H22" i="10"/>
  <c r="G22" i="10"/>
  <c r="F22" i="10"/>
  <c r="E22" i="10"/>
  <c r="D22" i="10"/>
  <c r="C22" i="10"/>
  <c r="B22" i="10"/>
  <c r="B63" i="10" s="1"/>
  <c r="K21" i="10"/>
  <c r="J21" i="10"/>
  <c r="I21" i="10"/>
  <c r="H21" i="10"/>
  <c r="G21" i="10"/>
  <c r="F21" i="10"/>
  <c r="E21" i="10"/>
  <c r="D21" i="10"/>
  <c r="C21" i="10"/>
  <c r="B21" i="10"/>
  <c r="B62" i="10" s="1"/>
  <c r="K20" i="10"/>
  <c r="J20" i="10"/>
  <c r="I20" i="10"/>
  <c r="H20" i="10"/>
  <c r="G20" i="10"/>
  <c r="F20" i="10"/>
  <c r="E20" i="10"/>
  <c r="D20" i="10"/>
  <c r="C20" i="10"/>
  <c r="B20" i="10"/>
  <c r="B61" i="10" s="1"/>
  <c r="K19" i="10"/>
  <c r="J19" i="10"/>
  <c r="I19" i="10"/>
  <c r="H19" i="10"/>
  <c r="G19" i="10"/>
  <c r="F19" i="10"/>
  <c r="E19" i="10"/>
  <c r="D19" i="10"/>
  <c r="C19" i="10"/>
  <c r="B19" i="10"/>
  <c r="B60" i="10" s="1"/>
  <c r="K18" i="10"/>
  <c r="J18" i="10"/>
  <c r="I18" i="10"/>
  <c r="H18" i="10"/>
  <c r="G18" i="10"/>
  <c r="F18" i="10"/>
  <c r="E18" i="10"/>
  <c r="D18" i="10"/>
  <c r="C18" i="10"/>
  <c r="B18" i="10"/>
  <c r="B59" i="10" s="1"/>
  <c r="R52" i="11" l="1"/>
  <c r="Q24" i="11"/>
  <c r="R50" i="11"/>
  <c r="Q22" i="11"/>
  <c r="P25" i="11"/>
  <c r="R51" i="11"/>
  <c r="Q23" i="1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R47" i="11"/>
  <c r="Q12" i="14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B58" i="8"/>
  <c r="C58" i="8" s="1"/>
  <c r="B25" i="8"/>
  <c r="B88" i="1"/>
  <c r="B60" i="3"/>
  <c r="C60" i="3" s="1"/>
  <c r="D60" i="3" s="1"/>
  <c r="E60" i="3" s="1"/>
  <c r="B87" i="3"/>
  <c r="C62" i="10"/>
  <c r="D62" i="10" s="1"/>
  <c r="E62" i="10" s="1"/>
  <c r="F62" i="10" s="1"/>
  <c r="G62" i="10" s="1"/>
  <c r="H62" i="10" s="1"/>
  <c r="I62" i="10" s="1"/>
  <c r="J62" i="10" s="1"/>
  <c r="K62" i="10" s="1"/>
  <c r="L62" i="10" s="1"/>
  <c r="M62" i="10" s="1"/>
  <c r="N62" i="10" s="1"/>
  <c r="O62" i="10" s="1"/>
  <c r="P62" i="10" s="1"/>
  <c r="Q62" i="10" s="1"/>
  <c r="R62" i="10" s="1"/>
  <c r="S62" i="10" s="1"/>
  <c r="T62" i="10" s="1"/>
  <c r="U62" i="10" s="1"/>
  <c r="C58" i="4"/>
  <c r="D58" i="4" s="1"/>
  <c r="E58" i="4" s="1"/>
  <c r="F58" i="4" s="1"/>
  <c r="G58" i="4" s="1"/>
  <c r="H58" i="4" s="1"/>
  <c r="I58" i="4" s="1"/>
  <c r="C62" i="4"/>
  <c r="D62" i="4" s="1"/>
  <c r="E62" i="4" s="1"/>
  <c r="F62" i="4" s="1"/>
  <c r="G62" i="4" s="1"/>
  <c r="H62" i="4" s="1"/>
  <c r="I62" i="4" s="1"/>
  <c r="C61" i="8"/>
  <c r="D61" i="8" s="1"/>
  <c r="E61" i="8" s="1"/>
  <c r="F61" i="8" s="1"/>
  <c r="G61" i="8" s="1"/>
  <c r="H61" i="8" s="1"/>
  <c r="I61" i="8" s="1"/>
  <c r="J61" i="8" s="1"/>
  <c r="K61" i="8" s="1"/>
  <c r="L61" i="8" s="1"/>
  <c r="M61" i="8" s="1"/>
  <c r="N61" i="8" s="1"/>
  <c r="O61" i="8" s="1"/>
  <c r="P61" i="8" s="1"/>
  <c r="Q61" i="8" s="1"/>
  <c r="R61" i="8" s="1"/>
  <c r="S61" i="8" s="1"/>
  <c r="T61" i="8" s="1"/>
  <c r="U61" i="8" s="1"/>
  <c r="B67" i="1"/>
  <c r="M88" i="3"/>
  <c r="U84" i="8"/>
  <c r="C60" i="10"/>
  <c r="D60" i="10" s="1"/>
  <c r="E60" i="10" s="1"/>
  <c r="F60" i="10" s="1"/>
  <c r="G60" i="10" s="1"/>
  <c r="H60" i="10" s="1"/>
  <c r="I60" i="10" s="1"/>
  <c r="J60" i="10" s="1"/>
  <c r="K60" i="10" s="1"/>
  <c r="L60" i="10" s="1"/>
  <c r="M60" i="10" s="1"/>
  <c r="N60" i="10" s="1"/>
  <c r="O60" i="10" s="1"/>
  <c r="P60" i="10" s="1"/>
  <c r="Q60" i="10" s="1"/>
  <c r="R60" i="10" s="1"/>
  <c r="S60" i="10" s="1"/>
  <c r="T60" i="10" s="1"/>
  <c r="U60" i="10" s="1"/>
  <c r="C64" i="10"/>
  <c r="D64" i="10" s="1"/>
  <c r="E64" i="10" s="1"/>
  <c r="F64" i="10" s="1"/>
  <c r="G64" i="10" s="1"/>
  <c r="H64" i="10" s="1"/>
  <c r="I64" i="10" s="1"/>
  <c r="J64" i="10" s="1"/>
  <c r="K64" i="10" s="1"/>
  <c r="L64" i="10" s="1"/>
  <c r="M64" i="10" s="1"/>
  <c r="N64" i="10" s="1"/>
  <c r="O64" i="10" s="1"/>
  <c r="P64" i="10" s="1"/>
  <c r="Q64" i="10" s="1"/>
  <c r="R64" i="10" s="1"/>
  <c r="S64" i="10" s="1"/>
  <c r="T64" i="10" s="1"/>
  <c r="U64" i="10" s="1"/>
  <c r="C60" i="4"/>
  <c r="D60" i="4" s="1"/>
  <c r="E60" i="4" s="1"/>
  <c r="F60" i="4" s="1"/>
  <c r="G60" i="4" s="1"/>
  <c r="H60" i="4" s="1"/>
  <c r="I60" i="4" s="1"/>
  <c r="J60" i="4" s="1"/>
  <c r="K60" i="4" s="1"/>
  <c r="C59" i="8"/>
  <c r="D59" i="8" s="1"/>
  <c r="E59" i="8" s="1"/>
  <c r="F59" i="8" s="1"/>
  <c r="G59" i="8" s="1"/>
  <c r="H59" i="8" s="1"/>
  <c r="I59" i="8" s="1"/>
  <c r="J59" i="8" s="1"/>
  <c r="K59" i="8" s="1"/>
  <c r="L59" i="8" s="1"/>
  <c r="M59" i="8" s="1"/>
  <c r="N59" i="8" s="1"/>
  <c r="O59" i="8" s="1"/>
  <c r="P59" i="8" s="1"/>
  <c r="Q59" i="8" s="1"/>
  <c r="R59" i="8" s="1"/>
  <c r="S59" i="8" s="1"/>
  <c r="T59" i="8" s="1"/>
  <c r="U59" i="8" s="1"/>
  <c r="C63" i="8"/>
  <c r="D63" i="8" s="1"/>
  <c r="E63" i="8" s="1"/>
  <c r="F63" i="8" s="1"/>
  <c r="G63" i="8" s="1"/>
  <c r="H63" i="8" s="1"/>
  <c r="I63" i="8" s="1"/>
  <c r="J63" i="8" s="1"/>
  <c r="K63" i="8" s="1"/>
  <c r="L63" i="8" s="1"/>
  <c r="M63" i="8" s="1"/>
  <c r="N63" i="8" s="1"/>
  <c r="O63" i="8" s="1"/>
  <c r="P63" i="8" s="1"/>
  <c r="Q63" i="8" s="1"/>
  <c r="R63" i="8" s="1"/>
  <c r="S63" i="8" s="1"/>
  <c r="T63" i="8" s="1"/>
  <c r="U63" i="8" s="1"/>
  <c r="C61" i="10"/>
  <c r="D61" i="10" s="1"/>
  <c r="E61" i="10" s="1"/>
  <c r="F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C65" i="10"/>
  <c r="D65" i="10" s="1"/>
  <c r="E65" i="10" s="1"/>
  <c r="F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C61" i="4"/>
  <c r="D61" i="4" s="1"/>
  <c r="E61" i="4" s="1"/>
  <c r="F61" i="4" s="1"/>
  <c r="G61" i="4" s="1"/>
  <c r="H61" i="4" s="1"/>
  <c r="I61" i="4" s="1"/>
  <c r="C60" i="8"/>
  <c r="D60" i="8" s="1"/>
  <c r="E60" i="8" s="1"/>
  <c r="F60" i="8" s="1"/>
  <c r="G60" i="8" s="1"/>
  <c r="H60" i="8" s="1"/>
  <c r="I60" i="8" s="1"/>
  <c r="J60" i="8" s="1"/>
  <c r="K60" i="8" s="1"/>
  <c r="L60" i="8" s="1"/>
  <c r="M60" i="8" s="1"/>
  <c r="N60" i="8" s="1"/>
  <c r="O60" i="8" s="1"/>
  <c r="P60" i="8" s="1"/>
  <c r="Q60" i="8" s="1"/>
  <c r="R60" i="8" s="1"/>
  <c r="S60" i="8" s="1"/>
  <c r="T60" i="8" s="1"/>
  <c r="U60" i="8" s="1"/>
  <c r="C64" i="8"/>
  <c r="D64" i="8" s="1"/>
  <c r="E64" i="8" s="1"/>
  <c r="F64" i="8" s="1"/>
  <c r="G64" i="8" s="1"/>
  <c r="H64" i="8" s="1"/>
  <c r="I64" i="8" s="1"/>
  <c r="J64" i="8" s="1"/>
  <c r="K64" i="8" s="1"/>
  <c r="L64" i="8" s="1"/>
  <c r="M64" i="8" s="1"/>
  <c r="N64" i="8" s="1"/>
  <c r="O64" i="8" s="1"/>
  <c r="P64" i="8" s="1"/>
  <c r="Q64" i="8" s="1"/>
  <c r="R64" i="8" s="1"/>
  <c r="S64" i="8" s="1"/>
  <c r="T64" i="8" s="1"/>
  <c r="U64" i="8" s="1"/>
  <c r="B64" i="4"/>
  <c r="C57" i="4"/>
  <c r="D59" i="7"/>
  <c r="C66" i="7"/>
  <c r="C59" i="10"/>
  <c r="B66" i="10"/>
  <c r="H86" i="10"/>
  <c r="C63" i="10"/>
  <c r="D63" i="10" s="1"/>
  <c r="E63" i="10" s="1"/>
  <c r="F63" i="10" s="1"/>
  <c r="G63" i="10" s="1"/>
  <c r="H63" i="10" s="1"/>
  <c r="I63" i="10" s="1"/>
  <c r="J63" i="10" s="1"/>
  <c r="K63" i="10" s="1"/>
  <c r="L63" i="10" s="1"/>
  <c r="M63" i="10" s="1"/>
  <c r="N63" i="10" s="1"/>
  <c r="O63" i="10" s="1"/>
  <c r="P63" i="10" s="1"/>
  <c r="Q63" i="10" s="1"/>
  <c r="R63" i="10" s="1"/>
  <c r="S63" i="10" s="1"/>
  <c r="T63" i="10" s="1"/>
  <c r="U63" i="10" s="1"/>
  <c r="L86" i="10"/>
  <c r="T86" i="10"/>
  <c r="D84" i="4"/>
  <c r="C59" i="4"/>
  <c r="D59" i="4" s="1"/>
  <c r="E59" i="4" s="1"/>
  <c r="F59" i="4" s="1"/>
  <c r="G59" i="4" s="1"/>
  <c r="H59" i="4" s="1"/>
  <c r="I59" i="4" s="1"/>
  <c r="J59" i="4" s="1"/>
  <c r="K59" i="4" s="1"/>
  <c r="C63" i="4"/>
  <c r="D63" i="4" s="1"/>
  <c r="E63" i="4" s="1"/>
  <c r="F63" i="4" s="1"/>
  <c r="G63" i="4" s="1"/>
  <c r="H63" i="4" s="1"/>
  <c r="I63" i="4" s="1"/>
  <c r="J63" i="4" s="1"/>
  <c r="K63" i="4" s="1"/>
  <c r="H88" i="3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L88" i="3"/>
  <c r="T88" i="3"/>
  <c r="D89" i="1"/>
  <c r="P89" i="1"/>
  <c r="H84" i="8"/>
  <c r="C62" i="8"/>
  <c r="D62" i="8" s="1"/>
  <c r="E62" i="8" s="1"/>
  <c r="F62" i="8" s="1"/>
  <c r="G62" i="8" s="1"/>
  <c r="H62" i="8" s="1"/>
  <c r="I62" i="8" s="1"/>
  <c r="J62" i="8" s="1"/>
  <c r="K62" i="8" s="1"/>
  <c r="L62" i="8" s="1"/>
  <c r="M62" i="8" s="1"/>
  <c r="N62" i="8" s="1"/>
  <c r="O62" i="8" s="1"/>
  <c r="P62" i="8" s="1"/>
  <c r="Q62" i="8" s="1"/>
  <c r="R62" i="8" s="1"/>
  <c r="S62" i="8" s="1"/>
  <c r="T62" i="8" s="1"/>
  <c r="U62" i="8" s="1"/>
  <c r="L84" i="8"/>
  <c r="T84" i="8"/>
  <c r="C86" i="10"/>
  <c r="K86" i="10"/>
  <c r="F84" i="4"/>
  <c r="N88" i="3"/>
  <c r="B83" i="8"/>
  <c r="O86" i="10"/>
  <c r="G84" i="4"/>
  <c r="C88" i="3"/>
  <c r="K88" i="3"/>
  <c r="O88" i="3"/>
  <c r="G89" i="1"/>
  <c r="S89" i="1"/>
  <c r="C84" i="8"/>
  <c r="K84" i="8"/>
  <c r="O84" i="8"/>
  <c r="D86" i="10"/>
  <c r="P86" i="10"/>
  <c r="H84" i="4"/>
  <c r="D88" i="3"/>
  <c r="P88" i="3"/>
  <c r="H89" i="1"/>
  <c r="L89" i="1"/>
  <c r="T89" i="1"/>
  <c r="D84" i="8"/>
  <c r="C25" i="10"/>
  <c r="C30" i="12" s="1"/>
  <c r="O87" i="3"/>
  <c r="P84" i="8"/>
  <c r="O89" i="1"/>
  <c r="T85" i="10"/>
  <c r="J83" i="4"/>
  <c r="I25" i="4"/>
  <c r="I24" i="12" s="1"/>
  <c r="E87" i="3"/>
  <c r="V22" i="3"/>
  <c r="U88" i="3"/>
  <c r="I88" i="1"/>
  <c r="H25" i="10"/>
  <c r="H30" i="12" s="1"/>
  <c r="B25" i="4"/>
  <c r="B24" i="12" s="1"/>
  <c r="R87" i="3"/>
  <c r="P87" i="3"/>
  <c r="B25" i="1"/>
  <c r="J88" i="1"/>
  <c r="N88" i="1"/>
  <c r="R89" i="1"/>
  <c r="F83" i="8"/>
  <c r="P83" i="8"/>
  <c r="E86" i="10"/>
  <c r="Q86" i="10"/>
  <c r="I84" i="4"/>
  <c r="G87" i="3"/>
  <c r="E88" i="3"/>
  <c r="Q88" i="3"/>
  <c r="I89" i="1"/>
  <c r="M89" i="1"/>
  <c r="U89" i="1"/>
  <c r="E84" i="8"/>
  <c r="Q84" i="8"/>
  <c r="U83" i="8"/>
  <c r="R86" i="10"/>
  <c r="H87" i="3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R88" i="3"/>
  <c r="B89" i="1"/>
  <c r="J89" i="1"/>
  <c r="N89" i="1"/>
  <c r="F84" i="8"/>
  <c r="R84" i="8"/>
  <c r="B88" i="3"/>
  <c r="U85" i="10"/>
  <c r="V21" i="4"/>
  <c r="V21" i="3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Q87" i="3"/>
  <c r="J25" i="4"/>
  <c r="J24" i="12" s="1"/>
  <c r="F87" i="3"/>
  <c r="I87" i="3"/>
  <c r="S88" i="3"/>
  <c r="G84" i="8"/>
  <c r="S84" i="8"/>
  <c r="R87" i="7"/>
  <c r="Q87" i="7"/>
  <c r="I87" i="7"/>
  <c r="Q83" i="8"/>
  <c r="Q25" i="8"/>
  <c r="Q28" i="12" s="1"/>
  <c r="V24" i="3"/>
  <c r="T85" i="7"/>
  <c r="T87" i="7" s="1"/>
  <c r="T25" i="7"/>
  <c r="T27" i="12" s="1"/>
  <c r="V19" i="7"/>
  <c r="I83" i="4"/>
  <c r="C25" i="4"/>
  <c r="C24" i="12" s="1"/>
  <c r="U85" i="7"/>
  <c r="U87" i="7" s="1"/>
  <c r="B25" i="7"/>
  <c r="H85" i="10"/>
  <c r="F86" i="10"/>
  <c r="V21" i="10"/>
  <c r="L25" i="10"/>
  <c r="L30" i="12" s="1"/>
  <c r="L85" i="10"/>
  <c r="T25" i="10"/>
  <c r="T30" i="12" s="1"/>
  <c r="D83" i="4"/>
  <c r="D25" i="4"/>
  <c r="D24" i="12" s="1"/>
  <c r="J84" i="4"/>
  <c r="F25" i="3"/>
  <c r="F23" i="12" s="1"/>
  <c r="L25" i="3"/>
  <c r="L23" i="12" s="1"/>
  <c r="L87" i="3"/>
  <c r="T25" i="3"/>
  <c r="T23" i="12" s="1"/>
  <c r="T87" i="3"/>
  <c r="H83" i="8"/>
  <c r="V21" i="8"/>
  <c r="L25" i="8"/>
  <c r="L28" i="12" s="1"/>
  <c r="L83" i="8"/>
  <c r="T25" i="8"/>
  <c r="T28" i="12" s="1"/>
  <c r="T83" i="8"/>
  <c r="N85" i="7"/>
  <c r="N87" i="7" s="1"/>
  <c r="F85" i="7"/>
  <c r="F87" i="7" s="1"/>
  <c r="V24" i="7"/>
  <c r="V20" i="3"/>
  <c r="U25" i="7"/>
  <c r="U27" i="12" s="1"/>
  <c r="H25" i="8"/>
  <c r="H28" i="12" s="1"/>
  <c r="E25" i="8"/>
  <c r="E28" i="12" s="1"/>
  <c r="E83" i="8"/>
  <c r="C85" i="7"/>
  <c r="C87" i="7" s="1"/>
  <c r="C25" i="7"/>
  <c r="C27" i="12" s="1"/>
  <c r="V20" i="10"/>
  <c r="R85" i="10"/>
  <c r="R25" i="10"/>
  <c r="R30" i="12" s="1"/>
  <c r="R83" i="8"/>
  <c r="R25" i="8"/>
  <c r="R28" i="12" s="1"/>
  <c r="D85" i="7"/>
  <c r="D87" i="7" s="1"/>
  <c r="D25" i="7"/>
  <c r="D27" i="12" s="1"/>
  <c r="B86" i="7"/>
  <c r="B87" i="7" s="1"/>
  <c r="I85" i="10"/>
  <c r="I25" i="10"/>
  <c r="I30" i="12" s="1"/>
  <c r="G86" i="10"/>
  <c r="M25" i="10"/>
  <c r="M30" i="12" s="1"/>
  <c r="M85" i="10"/>
  <c r="U25" i="10"/>
  <c r="U30" i="12" s="1"/>
  <c r="S86" i="10"/>
  <c r="E83" i="4"/>
  <c r="E25" i="4"/>
  <c r="E24" i="12" s="1"/>
  <c r="C84" i="4"/>
  <c r="K84" i="4"/>
  <c r="G88" i="3"/>
  <c r="M87" i="3"/>
  <c r="U87" i="3"/>
  <c r="I83" i="8"/>
  <c r="I25" i="8"/>
  <c r="I28" i="12" s="1"/>
  <c r="M25" i="8"/>
  <c r="M28" i="12" s="1"/>
  <c r="M83" i="8"/>
  <c r="U25" i="8"/>
  <c r="U28" i="12" s="1"/>
  <c r="O85" i="7"/>
  <c r="O87" i="7" s="1"/>
  <c r="G85" i="7"/>
  <c r="G87" i="7" s="1"/>
  <c r="B83" i="4"/>
  <c r="O25" i="7"/>
  <c r="O27" i="12" s="1"/>
  <c r="F25" i="8"/>
  <c r="F28" i="12" s="1"/>
  <c r="Q85" i="10"/>
  <c r="Q25" i="10"/>
  <c r="Q30" i="12" s="1"/>
  <c r="V20" i="8"/>
  <c r="L85" i="7"/>
  <c r="L87" i="7" s="1"/>
  <c r="L25" i="7"/>
  <c r="L27" i="12" s="1"/>
  <c r="V23" i="7"/>
  <c r="C83" i="4"/>
  <c r="B25" i="10"/>
  <c r="B85" i="10"/>
  <c r="J85" i="10"/>
  <c r="J25" i="10"/>
  <c r="J30" i="12" s="1"/>
  <c r="V22" i="10"/>
  <c r="N25" i="10"/>
  <c r="N30" i="12" s="1"/>
  <c r="N85" i="10"/>
  <c r="F25" i="4"/>
  <c r="F24" i="12" s="1"/>
  <c r="F83" i="4"/>
  <c r="J87" i="3"/>
  <c r="N25" i="3"/>
  <c r="N23" i="12" s="1"/>
  <c r="N87" i="3"/>
  <c r="J83" i="8"/>
  <c r="J25" i="8"/>
  <c r="J28" i="12" s="1"/>
  <c r="V22" i="8"/>
  <c r="N83" i="8"/>
  <c r="N25" i="8"/>
  <c r="N28" i="12" s="1"/>
  <c r="P25" i="7"/>
  <c r="P27" i="12" s="1"/>
  <c r="H25" i="7"/>
  <c r="H27" i="12" s="1"/>
  <c r="B84" i="4"/>
  <c r="N25" i="7"/>
  <c r="N27" i="12" s="1"/>
  <c r="K85" i="7"/>
  <c r="K87" i="7" s="1"/>
  <c r="K25" i="7"/>
  <c r="K27" i="12" s="1"/>
  <c r="F25" i="10"/>
  <c r="F30" i="12" s="1"/>
  <c r="F85" i="10"/>
  <c r="S85" i="10"/>
  <c r="S25" i="10"/>
  <c r="S30" i="12" s="1"/>
  <c r="K25" i="4"/>
  <c r="K24" i="12" s="1"/>
  <c r="M85" i="7"/>
  <c r="M87" i="7" s="1"/>
  <c r="C85" i="10"/>
  <c r="K85" i="10"/>
  <c r="K25" i="10"/>
  <c r="K30" i="12" s="1"/>
  <c r="I86" i="10"/>
  <c r="O25" i="10"/>
  <c r="O30" i="12" s="1"/>
  <c r="O85" i="10"/>
  <c r="M86" i="10"/>
  <c r="U86" i="10"/>
  <c r="G25" i="4"/>
  <c r="G24" i="12" s="1"/>
  <c r="G83" i="4"/>
  <c r="E84" i="4"/>
  <c r="C87" i="3"/>
  <c r="K87" i="3"/>
  <c r="I88" i="3"/>
  <c r="C83" i="8"/>
  <c r="C25" i="8"/>
  <c r="C28" i="12" s="1"/>
  <c r="K83" i="8"/>
  <c r="K25" i="8"/>
  <c r="K28" i="12" s="1"/>
  <c r="I84" i="8"/>
  <c r="O83" i="8"/>
  <c r="O25" i="8"/>
  <c r="O28" i="12" s="1"/>
  <c r="M84" i="8"/>
  <c r="Q25" i="7"/>
  <c r="Q27" i="12" s="1"/>
  <c r="I25" i="7"/>
  <c r="I27" i="12" s="1"/>
  <c r="F88" i="3"/>
  <c r="M25" i="7"/>
  <c r="M27" i="12" s="1"/>
  <c r="P85" i="7"/>
  <c r="E25" i="10"/>
  <c r="E30" i="12" s="1"/>
  <c r="E85" i="10"/>
  <c r="S85" i="7"/>
  <c r="S87" i="7" s="1"/>
  <c r="S25" i="7"/>
  <c r="S27" i="12" s="1"/>
  <c r="V24" i="10"/>
  <c r="V24" i="8"/>
  <c r="B66" i="3"/>
  <c r="C66" i="3" s="1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G25" i="10"/>
  <c r="G30" i="12" s="1"/>
  <c r="G85" i="10"/>
  <c r="S25" i="3"/>
  <c r="S23" i="12" s="1"/>
  <c r="S87" i="3"/>
  <c r="G83" i="8"/>
  <c r="G25" i="8"/>
  <c r="G28" i="12" s="1"/>
  <c r="S83" i="8"/>
  <c r="S25" i="8"/>
  <c r="S28" i="12" s="1"/>
  <c r="E85" i="7"/>
  <c r="E87" i="7" s="1"/>
  <c r="D25" i="10"/>
  <c r="D30" i="12" s="1"/>
  <c r="V19" i="10"/>
  <c r="B86" i="10"/>
  <c r="J86" i="10"/>
  <c r="V23" i="10"/>
  <c r="P85" i="10"/>
  <c r="P25" i="10"/>
  <c r="P30" i="12" s="1"/>
  <c r="N86" i="10"/>
  <c r="H83" i="4"/>
  <c r="D87" i="3"/>
  <c r="V19" i="3"/>
  <c r="J88" i="3"/>
  <c r="V23" i="3"/>
  <c r="D25" i="8"/>
  <c r="D28" i="12" s="1"/>
  <c r="D83" i="8"/>
  <c r="V19" i="8"/>
  <c r="B84" i="8"/>
  <c r="J84" i="8"/>
  <c r="V23" i="8"/>
  <c r="P25" i="8"/>
  <c r="P28" i="12" s="1"/>
  <c r="N84" i="8"/>
  <c r="R25" i="7"/>
  <c r="R27" i="12" s="1"/>
  <c r="P86" i="7"/>
  <c r="V18" i="7"/>
  <c r="J25" i="7"/>
  <c r="J27" i="12" s="1"/>
  <c r="H86" i="7"/>
  <c r="H87" i="7" s="1"/>
  <c r="H25" i="4"/>
  <c r="H24" i="12" s="1"/>
  <c r="K83" i="4"/>
  <c r="G25" i="7"/>
  <c r="G27" i="12" s="1"/>
  <c r="J85" i="7"/>
  <c r="J87" i="7" s="1"/>
  <c r="D85" i="10"/>
  <c r="I25" i="3"/>
  <c r="I23" i="12" s="1"/>
  <c r="G25" i="3"/>
  <c r="G23" i="12" s="1"/>
  <c r="M25" i="3"/>
  <c r="M23" i="12" s="1"/>
  <c r="U25" i="3"/>
  <c r="U23" i="12" s="1"/>
  <c r="Q25" i="3"/>
  <c r="Q23" i="12" s="1"/>
  <c r="O25" i="3"/>
  <c r="O23" i="12" s="1"/>
  <c r="B25" i="3"/>
  <c r="J25" i="3"/>
  <c r="J23" i="12" s="1"/>
  <c r="H25" i="3"/>
  <c r="H23" i="12" s="1"/>
  <c r="R25" i="3"/>
  <c r="R23" i="12" s="1"/>
  <c r="P25" i="3"/>
  <c r="P23" i="12" s="1"/>
  <c r="C25" i="3"/>
  <c r="C23" i="12" s="1"/>
  <c r="K25" i="3"/>
  <c r="K23" i="12" s="1"/>
  <c r="D25" i="3"/>
  <c r="D23" i="12" s="1"/>
  <c r="E25" i="3"/>
  <c r="E23" i="12" s="1"/>
  <c r="D88" i="1"/>
  <c r="V23" i="1"/>
  <c r="P88" i="1"/>
  <c r="C89" i="1"/>
  <c r="K89" i="1"/>
  <c r="Q88" i="1"/>
  <c r="F88" i="1"/>
  <c r="V24" i="1"/>
  <c r="V22" i="1"/>
  <c r="C88" i="1"/>
  <c r="K88" i="1"/>
  <c r="O88" i="1"/>
  <c r="R88" i="1"/>
  <c r="G88" i="1"/>
  <c r="E89" i="1"/>
  <c r="V20" i="1"/>
  <c r="E88" i="1"/>
  <c r="S88" i="1"/>
  <c r="Q89" i="1"/>
  <c r="M25" i="1"/>
  <c r="U88" i="1"/>
  <c r="H25" i="1"/>
  <c r="F89" i="1"/>
  <c r="V21" i="1"/>
  <c r="L88" i="1"/>
  <c r="T88" i="1"/>
  <c r="R25" i="1"/>
  <c r="U25" i="1"/>
  <c r="E25" i="1"/>
  <c r="T25" i="1"/>
  <c r="L25" i="1"/>
  <c r="D25" i="1"/>
  <c r="V19" i="1"/>
  <c r="S25" i="1"/>
  <c r="K25" i="1"/>
  <c r="C25" i="1"/>
  <c r="M88" i="1"/>
  <c r="J25" i="1"/>
  <c r="Q25" i="1"/>
  <c r="I25" i="1"/>
  <c r="P25" i="1"/>
  <c r="H88" i="1"/>
  <c r="O25" i="1"/>
  <c r="G25" i="1"/>
  <c r="N25" i="1"/>
  <c r="F25" i="1"/>
  <c r="U21" i="5"/>
  <c r="T21" i="5"/>
  <c r="S21" i="5"/>
  <c r="R21" i="5"/>
  <c r="Q21" i="5"/>
  <c r="P21" i="5"/>
  <c r="O21" i="5"/>
  <c r="N21" i="5"/>
  <c r="M21" i="5"/>
  <c r="L21" i="5"/>
  <c r="U20" i="5"/>
  <c r="T20" i="5"/>
  <c r="S20" i="5"/>
  <c r="R20" i="5"/>
  <c r="Q20" i="5"/>
  <c r="P20" i="5"/>
  <c r="O20" i="5"/>
  <c r="N20" i="5"/>
  <c r="M20" i="5"/>
  <c r="L20" i="5"/>
  <c r="U19" i="5"/>
  <c r="T19" i="5"/>
  <c r="S19" i="5"/>
  <c r="R19" i="5"/>
  <c r="Q19" i="5"/>
  <c r="P19" i="5"/>
  <c r="O19" i="5"/>
  <c r="N19" i="5"/>
  <c r="M19" i="5"/>
  <c r="L19" i="5"/>
  <c r="U18" i="5"/>
  <c r="T18" i="5"/>
  <c r="S18" i="5"/>
  <c r="R18" i="5"/>
  <c r="Q18" i="5"/>
  <c r="P18" i="5"/>
  <c r="O18" i="5"/>
  <c r="N18" i="5"/>
  <c r="M18" i="5"/>
  <c r="L18" i="5"/>
  <c r="F24" i="5"/>
  <c r="E24" i="5"/>
  <c r="D24" i="5"/>
  <c r="C24" i="5"/>
  <c r="B24" i="5"/>
  <c r="B64" i="5" s="1"/>
  <c r="F23" i="5"/>
  <c r="E23" i="5"/>
  <c r="D23" i="5"/>
  <c r="C23" i="5"/>
  <c r="B23" i="5"/>
  <c r="B63" i="5" s="1"/>
  <c r="F22" i="5"/>
  <c r="E22" i="5"/>
  <c r="D22" i="5"/>
  <c r="C22" i="5"/>
  <c r="B22" i="5"/>
  <c r="B62" i="5" s="1"/>
  <c r="K21" i="5"/>
  <c r="J21" i="5"/>
  <c r="I21" i="5"/>
  <c r="H21" i="5"/>
  <c r="G21" i="5"/>
  <c r="F21" i="5"/>
  <c r="E21" i="5"/>
  <c r="D21" i="5"/>
  <c r="C21" i="5"/>
  <c r="B21" i="5"/>
  <c r="B61" i="5" s="1"/>
  <c r="K20" i="5"/>
  <c r="J20" i="5"/>
  <c r="I20" i="5"/>
  <c r="H20" i="5"/>
  <c r="G20" i="5"/>
  <c r="F20" i="5"/>
  <c r="E20" i="5"/>
  <c r="D20" i="5"/>
  <c r="C20" i="5"/>
  <c r="B20" i="5"/>
  <c r="B60" i="5" s="1"/>
  <c r="K19" i="5"/>
  <c r="J19" i="5"/>
  <c r="I19" i="5"/>
  <c r="H19" i="5"/>
  <c r="G19" i="5"/>
  <c r="F19" i="5"/>
  <c r="E19" i="5"/>
  <c r="D19" i="5"/>
  <c r="C19" i="5"/>
  <c r="B19" i="5"/>
  <c r="B59" i="5" s="1"/>
  <c r="K18" i="5"/>
  <c r="J18" i="5"/>
  <c r="I18" i="5"/>
  <c r="H18" i="5"/>
  <c r="G18" i="5"/>
  <c r="F18" i="5"/>
  <c r="E18" i="5"/>
  <c r="D18" i="5"/>
  <c r="C18" i="5"/>
  <c r="B18" i="5"/>
  <c r="B58" i="5" s="1"/>
  <c r="Q25" i="11" l="1"/>
  <c r="S50" i="11"/>
  <c r="R22" i="11"/>
  <c r="S51" i="11"/>
  <c r="R23" i="11"/>
  <c r="S52" i="11"/>
  <c r="R24" i="11"/>
  <c r="B65" i="8"/>
  <c r="S47" i="11"/>
  <c r="R12" i="14"/>
  <c r="C67" i="1"/>
  <c r="D67" i="1" s="1"/>
  <c r="T87" i="10"/>
  <c r="M89" i="3"/>
  <c r="T89" i="3"/>
  <c r="C61" i="5"/>
  <c r="D61" i="5" s="1"/>
  <c r="E61" i="5" s="1"/>
  <c r="F61" i="5" s="1"/>
  <c r="G61" i="5" s="1"/>
  <c r="H61" i="5" s="1"/>
  <c r="I61" i="5" s="1"/>
  <c r="J61" i="5" s="1"/>
  <c r="K61" i="5" s="1"/>
  <c r="L61" i="5" s="1"/>
  <c r="M61" i="5" s="1"/>
  <c r="N61" i="5" s="1"/>
  <c r="O61" i="5" s="1"/>
  <c r="P61" i="5" s="1"/>
  <c r="Q61" i="5" s="1"/>
  <c r="R61" i="5" s="1"/>
  <c r="S61" i="5" s="1"/>
  <c r="T61" i="5" s="1"/>
  <c r="U61" i="5" s="1"/>
  <c r="C85" i="8"/>
  <c r="T85" i="8"/>
  <c r="U85" i="8"/>
  <c r="Q22" i="12"/>
  <c r="J22" i="12"/>
  <c r="H22" i="12"/>
  <c r="B22" i="12"/>
  <c r="N22" i="12"/>
  <c r="S22" i="12"/>
  <c r="P22" i="12"/>
  <c r="D90" i="1"/>
  <c r="I22" i="12"/>
  <c r="D22" i="12"/>
  <c r="L22" i="12"/>
  <c r="T22" i="12"/>
  <c r="E22" i="12"/>
  <c r="G22" i="12"/>
  <c r="C22" i="12"/>
  <c r="U22" i="12"/>
  <c r="M22" i="12"/>
  <c r="O22" i="12"/>
  <c r="K22" i="12"/>
  <c r="R22" i="12"/>
  <c r="H89" i="3"/>
  <c r="H87" i="10"/>
  <c r="C59" i="5"/>
  <c r="D59" i="5" s="1"/>
  <c r="E59" i="5" s="1"/>
  <c r="F59" i="5" s="1"/>
  <c r="G59" i="5" s="1"/>
  <c r="H59" i="5" s="1"/>
  <c r="I59" i="5" s="1"/>
  <c r="J59" i="5" s="1"/>
  <c r="K59" i="5" s="1"/>
  <c r="L59" i="5" s="1"/>
  <c r="M59" i="5" s="1"/>
  <c r="N59" i="5" s="1"/>
  <c r="O59" i="5" s="1"/>
  <c r="P59" i="5" s="1"/>
  <c r="Q59" i="5" s="1"/>
  <c r="R59" i="5" s="1"/>
  <c r="S59" i="5" s="1"/>
  <c r="T59" i="5" s="1"/>
  <c r="U59" i="5" s="1"/>
  <c r="C63" i="5"/>
  <c r="D63" i="5" s="1"/>
  <c r="E63" i="5" s="1"/>
  <c r="F63" i="5" s="1"/>
  <c r="G63" i="5" s="1"/>
  <c r="H63" i="5" s="1"/>
  <c r="I63" i="5" s="1"/>
  <c r="J63" i="5" s="1"/>
  <c r="K63" i="5" s="1"/>
  <c r="L63" i="5" s="1"/>
  <c r="M63" i="5" s="1"/>
  <c r="N63" i="5" s="1"/>
  <c r="O63" i="5" s="1"/>
  <c r="P63" i="5" s="1"/>
  <c r="Q63" i="5" s="1"/>
  <c r="R63" i="5" s="1"/>
  <c r="S63" i="5" s="1"/>
  <c r="T63" i="5" s="1"/>
  <c r="U63" i="5" s="1"/>
  <c r="L89" i="3"/>
  <c r="D85" i="4"/>
  <c r="U90" i="1"/>
  <c r="F85" i="4"/>
  <c r="L85" i="8"/>
  <c r="I85" i="4"/>
  <c r="C62" i="5"/>
  <c r="D62" i="5" s="1"/>
  <c r="E62" i="5" s="1"/>
  <c r="F62" i="5" s="1"/>
  <c r="G62" i="5" s="1"/>
  <c r="H62" i="5" s="1"/>
  <c r="I62" i="5" s="1"/>
  <c r="J62" i="5" s="1"/>
  <c r="K62" i="5" s="1"/>
  <c r="L62" i="5" s="1"/>
  <c r="M62" i="5" s="1"/>
  <c r="N62" i="5" s="1"/>
  <c r="O62" i="5" s="1"/>
  <c r="P62" i="5" s="1"/>
  <c r="Q62" i="5" s="1"/>
  <c r="R62" i="5" s="1"/>
  <c r="S62" i="5" s="1"/>
  <c r="T62" i="5" s="1"/>
  <c r="U62" i="5" s="1"/>
  <c r="H85" i="8"/>
  <c r="D58" i="8"/>
  <c r="C65" i="8"/>
  <c r="C64" i="4"/>
  <c r="D57" i="4"/>
  <c r="C87" i="10"/>
  <c r="C60" i="5"/>
  <c r="D60" i="5" s="1"/>
  <c r="E60" i="5" s="1"/>
  <c r="F60" i="5" s="1"/>
  <c r="G60" i="5" s="1"/>
  <c r="H60" i="5" s="1"/>
  <c r="I60" i="5" s="1"/>
  <c r="J60" i="5" s="1"/>
  <c r="K60" i="5" s="1"/>
  <c r="L60" i="5" s="1"/>
  <c r="M60" i="5" s="1"/>
  <c r="N60" i="5" s="1"/>
  <c r="O60" i="5" s="1"/>
  <c r="P60" i="5" s="1"/>
  <c r="Q60" i="5" s="1"/>
  <c r="R60" i="5" s="1"/>
  <c r="S60" i="5" s="1"/>
  <c r="T60" i="5" s="1"/>
  <c r="U60" i="5" s="1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Q90" i="1"/>
  <c r="I89" i="3"/>
  <c r="C66" i="10"/>
  <c r="D59" i="10"/>
  <c r="B65" i="5"/>
  <c r="C58" i="5"/>
  <c r="L87" i="10"/>
  <c r="O85" i="8"/>
  <c r="P89" i="3"/>
  <c r="D66" i="7"/>
  <c r="E59" i="7"/>
  <c r="P90" i="1"/>
  <c r="L60" i="4"/>
  <c r="J62" i="4"/>
  <c r="J58" i="4"/>
  <c r="J61" i="4"/>
  <c r="B90" i="1"/>
  <c r="S89" i="5"/>
  <c r="F89" i="5"/>
  <c r="R89" i="5"/>
  <c r="K89" i="3"/>
  <c r="C89" i="3"/>
  <c r="N90" i="1"/>
  <c r="H90" i="1"/>
  <c r="P87" i="10"/>
  <c r="T90" i="1"/>
  <c r="N89" i="3"/>
  <c r="P85" i="8"/>
  <c r="O89" i="3"/>
  <c r="G90" i="1"/>
  <c r="H85" i="4"/>
  <c r="L90" i="1"/>
  <c r="D87" i="10"/>
  <c r="D85" i="8"/>
  <c r="K87" i="10"/>
  <c r="S90" i="1"/>
  <c r="B85" i="8"/>
  <c r="S85" i="8"/>
  <c r="E89" i="3"/>
  <c r="D89" i="3"/>
  <c r="O87" i="10"/>
  <c r="I87" i="10"/>
  <c r="U89" i="3"/>
  <c r="K85" i="8"/>
  <c r="S89" i="3"/>
  <c r="G85" i="4"/>
  <c r="G89" i="3"/>
  <c r="E85" i="8"/>
  <c r="F85" i="8"/>
  <c r="M90" i="1"/>
  <c r="F87" i="10"/>
  <c r="R90" i="1"/>
  <c r="U88" i="5"/>
  <c r="O90" i="1"/>
  <c r="Q87" i="10"/>
  <c r="F89" i="3"/>
  <c r="R87" i="10"/>
  <c r="J90" i="1"/>
  <c r="R89" i="3"/>
  <c r="U89" i="5"/>
  <c r="I90" i="1"/>
  <c r="J85" i="4"/>
  <c r="U87" i="10"/>
  <c r="D67" i="3"/>
  <c r="Q89" i="3"/>
  <c r="E87" i="10"/>
  <c r="L89" i="5"/>
  <c r="T89" i="5"/>
  <c r="R85" i="8"/>
  <c r="I89" i="5"/>
  <c r="M89" i="5"/>
  <c r="G85" i="8"/>
  <c r="C67" i="3"/>
  <c r="S87" i="10"/>
  <c r="Q85" i="8"/>
  <c r="N89" i="5"/>
  <c r="K85" i="4"/>
  <c r="G87" i="10"/>
  <c r="J89" i="3"/>
  <c r="M87" i="10"/>
  <c r="S25" i="5"/>
  <c r="S25" i="12" s="1"/>
  <c r="Q89" i="5"/>
  <c r="O89" i="5"/>
  <c r="M88" i="5"/>
  <c r="N85" i="8"/>
  <c r="B89" i="3"/>
  <c r="P87" i="7"/>
  <c r="M85" i="8"/>
  <c r="N88" i="5"/>
  <c r="L25" i="5"/>
  <c r="L25" i="12" s="1"/>
  <c r="T88" i="5"/>
  <c r="P89" i="5"/>
  <c r="N25" i="5"/>
  <c r="N25" i="12" s="1"/>
  <c r="R88" i="5"/>
  <c r="E90" i="1"/>
  <c r="B23" i="12"/>
  <c r="V25" i="3"/>
  <c r="E6" i="2" s="1"/>
  <c r="J87" i="10"/>
  <c r="B87" i="10"/>
  <c r="U25" i="5"/>
  <c r="U25" i="12" s="1"/>
  <c r="S88" i="5"/>
  <c r="J85" i="8"/>
  <c r="C85" i="4"/>
  <c r="B27" i="12"/>
  <c r="V25" i="7"/>
  <c r="E10" i="2" s="1"/>
  <c r="F60" i="3"/>
  <c r="E67" i="3"/>
  <c r="O25" i="5"/>
  <c r="O25" i="12" s="1"/>
  <c r="Q88" i="5"/>
  <c r="B67" i="3"/>
  <c r="V25" i="8"/>
  <c r="E11" i="2" s="1"/>
  <c r="B28" i="12"/>
  <c r="N87" i="10"/>
  <c r="E85" i="4"/>
  <c r="M25" i="5"/>
  <c r="M25" i="12" s="1"/>
  <c r="Q25" i="5"/>
  <c r="Q25" i="12" s="1"/>
  <c r="B30" i="12"/>
  <c r="V25" i="10"/>
  <c r="E13" i="2" s="1"/>
  <c r="O88" i="5"/>
  <c r="P88" i="5"/>
  <c r="V25" i="1"/>
  <c r="E5" i="2" s="1"/>
  <c r="F22" i="12"/>
  <c r="K90" i="1"/>
  <c r="C90" i="1"/>
  <c r="B85" i="4"/>
  <c r="I85" i="8"/>
  <c r="F90" i="1"/>
  <c r="L88" i="5"/>
  <c r="P25" i="5"/>
  <c r="P25" i="12" s="1"/>
  <c r="C25" i="5"/>
  <c r="C25" i="12" s="1"/>
  <c r="R25" i="5"/>
  <c r="R25" i="12" s="1"/>
  <c r="K25" i="5"/>
  <c r="K25" i="12" s="1"/>
  <c r="V24" i="5"/>
  <c r="T25" i="5"/>
  <c r="T25" i="12" s="1"/>
  <c r="E89" i="5"/>
  <c r="G25" i="5"/>
  <c r="G25" i="12" s="1"/>
  <c r="H25" i="5"/>
  <c r="H25" i="12" s="1"/>
  <c r="D89" i="5"/>
  <c r="I88" i="5"/>
  <c r="G89" i="5"/>
  <c r="B25" i="5"/>
  <c r="B25" i="12" s="1"/>
  <c r="J88" i="5"/>
  <c r="H89" i="5"/>
  <c r="D88" i="5"/>
  <c r="J89" i="5"/>
  <c r="F88" i="5"/>
  <c r="B89" i="5"/>
  <c r="E88" i="5"/>
  <c r="C89" i="5"/>
  <c r="K89" i="5"/>
  <c r="D25" i="5"/>
  <c r="D25" i="12" s="1"/>
  <c r="H88" i="5"/>
  <c r="E25" i="5"/>
  <c r="E25" i="12" s="1"/>
  <c r="G88" i="5"/>
  <c r="F25" i="5"/>
  <c r="F25" i="12" s="1"/>
  <c r="B88" i="5"/>
  <c r="I25" i="5"/>
  <c r="I25" i="12" s="1"/>
  <c r="K88" i="5"/>
  <c r="C88" i="5"/>
  <c r="J25" i="5"/>
  <c r="J25" i="12" s="1"/>
  <c r="U21" i="6"/>
  <c r="T21" i="6"/>
  <c r="S21" i="6"/>
  <c r="R21" i="6"/>
  <c r="Q21" i="6"/>
  <c r="P21" i="6"/>
  <c r="O21" i="6"/>
  <c r="N21" i="6"/>
  <c r="M21" i="6"/>
  <c r="L21" i="6"/>
  <c r="U20" i="6"/>
  <c r="T20" i="6"/>
  <c r="S20" i="6"/>
  <c r="R20" i="6"/>
  <c r="Q20" i="6"/>
  <c r="P20" i="6"/>
  <c r="O20" i="6"/>
  <c r="N20" i="6"/>
  <c r="M20" i="6"/>
  <c r="L20" i="6"/>
  <c r="U19" i="6"/>
  <c r="T19" i="6"/>
  <c r="S19" i="6"/>
  <c r="R19" i="6"/>
  <c r="Q19" i="6"/>
  <c r="P19" i="6"/>
  <c r="O19" i="6"/>
  <c r="N19" i="6"/>
  <c r="M19" i="6"/>
  <c r="L19" i="6"/>
  <c r="U18" i="6"/>
  <c r="T18" i="6"/>
  <c r="S18" i="6"/>
  <c r="R18" i="6"/>
  <c r="Q18" i="6"/>
  <c r="P18" i="6"/>
  <c r="O18" i="6"/>
  <c r="N18" i="6"/>
  <c r="M18" i="6"/>
  <c r="L18" i="6"/>
  <c r="F24" i="6"/>
  <c r="E24" i="6"/>
  <c r="D24" i="6"/>
  <c r="C24" i="6"/>
  <c r="B24" i="6"/>
  <c r="B64" i="6" s="1"/>
  <c r="F23" i="6"/>
  <c r="E23" i="6"/>
  <c r="D23" i="6"/>
  <c r="C23" i="6"/>
  <c r="B23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B61" i="6" s="1"/>
  <c r="K20" i="6"/>
  <c r="J20" i="6"/>
  <c r="I20" i="6"/>
  <c r="H20" i="6"/>
  <c r="G20" i="6"/>
  <c r="F20" i="6"/>
  <c r="E20" i="6"/>
  <c r="D20" i="6"/>
  <c r="C20" i="6"/>
  <c r="B20" i="6"/>
  <c r="B60" i="6" s="1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T52" i="11" l="1"/>
  <c r="S24" i="11"/>
  <c r="R25" i="11"/>
  <c r="T51" i="11"/>
  <c r="S23" i="11"/>
  <c r="T50" i="11"/>
  <c r="S22" i="11"/>
  <c r="U90" i="5"/>
  <c r="B58" i="6"/>
  <c r="T47" i="11"/>
  <c r="S12" i="14"/>
  <c r="B62" i="6"/>
  <c r="B59" i="6"/>
  <c r="C59" i="6" s="1"/>
  <c r="D59" i="6" s="1"/>
  <c r="E59" i="6" s="1"/>
  <c r="F59" i="6" s="1"/>
  <c r="G59" i="6" s="1"/>
  <c r="H59" i="6" s="1"/>
  <c r="I59" i="6" s="1"/>
  <c r="J59" i="6" s="1"/>
  <c r="K59" i="6" s="1"/>
  <c r="L59" i="6" s="1"/>
  <c r="M59" i="6" s="1"/>
  <c r="N59" i="6" s="1"/>
  <c r="O59" i="6" s="1"/>
  <c r="P59" i="6" s="1"/>
  <c r="Q59" i="6" s="1"/>
  <c r="R59" i="6" s="1"/>
  <c r="S59" i="6" s="1"/>
  <c r="T59" i="6" s="1"/>
  <c r="U59" i="6" s="1"/>
  <c r="B63" i="6"/>
  <c r="C63" i="6" s="1"/>
  <c r="D63" i="6" s="1"/>
  <c r="E63" i="6" s="1"/>
  <c r="F63" i="6" s="1"/>
  <c r="G63" i="6" s="1"/>
  <c r="H63" i="6" s="1"/>
  <c r="I63" i="6" s="1"/>
  <c r="J63" i="6" s="1"/>
  <c r="K63" i="6" s="1"/>
  <c r="L63" i="6" s="1"/>
  <c r="M63" i="6" s="1"/>
  <c r="N63" i="6" s="1"/>
  <c r="O63" i="6" s="1"/>
  <c r="P63" i="6" s="1"/>
  <c r="Q63" i="6" s="1"/>
  <c r="R63" i="6" s="1"/>
  <c r="S63" i="6" s="1"/>
  <c r="T63" i="6" s="1"/>
  <c r="U63" i="6" s="1"/>
  <c r="C60" i="6"/>
  <c r="D60" i="6" s="1"/>
  <c r="E60" i="6" s="1"/>
  <c r="F60" i="6" s="1"/>
  <c r="G60" i="6" s="1"/>
  <c r="H60" i="6" s="1"/>
  <c r="I60" i="6" s="1"/>
  <c r="J60" i="6" s="1"/>
  <c r="K60" i="6" s="1"/>
  <c r="L60" i="6" s="1"/>
  <c r="M60" i="6" s="1"/>
  <c r="N60" i="6" s="1"/>
  <c r="O60" i="6" s="1"/>
  <c r="P60" i="6" s="1"/>
  <c r="Q60" i="6" s="1"/>
  <c r="R60" i="6" s="1"/>
  <c r="S60" i="6" s="1"/>
  <c r="T60" i="6" s="1"/>
  <c r="U60" i="6" s="1"/>
  <c r="C64" i="6"/>
  <c r="D64" i="6" s="1"/>
  <c r="E64" i="6" s="1"/>
  <c r="F64" i="6" s="1"/>
  <c r="G64" i="6" s="1"/>
  <c r="H64" i="6" s="1"/>
  <c r="I64" i="6" s="1"/>
  <c r="J64" i="6" s="1"/>
  <c r="K64" i="6" s="1"/>
  <c r="L64" i="6" s="1"/>
  <c r="M64" i="6" s="1"/>
  <c r="N64" i="6" s="1"/>
  <c r="O64" i="6" s="1"/>
  <c r="P64" i="6" s="1"/>
  <c r="Q64" i="6" s="1"/>
  <c r="R64" i="6" s="1"/>
  <c r="S64" i="6" s="1"/>
  <c r="T64" i="6" s="1"/>
  <c r="U64" i="6" s="1"/>
  <c r="C61" i="6"/>
  <c r="D61" i="6" s="1"/>
  <c r="E61" i="6" s="1"/>
  <c r="F61" i="6" s="1"/>
  <c r="G61" i="6" s="1"/>
  <c r="H61" i="6" s="1"/>
  <c r="I61" i="6" s="1"/>
  <c r="J61" i="6" s="1"/>
  <c r="K61" i="6" s="1"/>
  <c r="L61" i="6" s="1"/>
  <c r="M61" i="6" s="1"/>
  <c r="N61" i="6" s="1"/>
  <c r="O61" i="6" s="1"/>
  <c r="P61" i="6" s="1"/>
  <c r="Q61" i="6" s="1"/>
  <c r="R61" i="6" s="1"/>
  <c r="S61" i="6" s="1"/>
  <c r="T61" i="6" s="1"/>
  <c r="U61" i="6" s="1"/>
  <c r="R90" i="5"/>
  <c r="E57" i="4"/>
  <c r="D64" i="4"/>
  <c r="C65" i="5"/>
  <c r="D58" i="5"/>
  <c r="S90" i="5"/>
  <c r="E67" i="1"/>
  <c r="C58" i="6"/>
  <c r="E66" i="7"/>
  <c r="F59" i="7"/>
  <c r="E59" i="10"/>
  <c r="D66" i="10"/>
  <c r="D65" i="8"/>
  <c r="E58" i="8"/>
  <c r="K62" i="4"/>
  <c r="K61" i="4"/>
  <c r="M60" i="4"/>
  <c r="K58" i="4"/>
  <c r="S88" i="6"/>
  <c r="O90" i="5"/>
  <c r="Q90" i="5"/>
  <c r="I90" i="5"/>
  <c r="M90" i="5"/>
  <c r="P90" i="5"/>
  <c r="T90" i="5"/>
  <c r="I88" i="6"/>
  <c r="M88" i="6"/>
  <c r="U88" i="6"/>
  <c r="J88" i="6"/>
  <c r="N88" i="6"/>
  <c r="N90" i="5"/>
  <c r="Q88" i="6"/>
  <c r="F88" i="6"/>
  <c r="U25" i="6"/>
  <c r="U26" i="12" s="1"/>
  <c r="B87" i="6"/>
  <c r="J25" i="6"/>
  <c r="V22" i="6"/>
  <c r="N87" i="6"/>
  <c r="L88" i="6"/>
  <c r="T88" i="6"/>
  <c r="I87" i="6"/>
  <c r="M25" i="6"/>
  <c r="V23" i="6"/>
  <c r="K88" i="6"/>
  <c r="O88" i="6"/>
  <c r="G60" i="3"/>
  <c r="F67" i="3"/>
  <c r="V21" i="6"/>
  <c r="V19" i="6"/>
  <c r="C88" i="6"/>
  <c r="V20" i="6"/>
  <c r="V24" i="6"/>
  <c r="P88" i="6"/>
  <c r="C25" i="6"/>
  <c r="C26" i="12" s="1"/>
  <c r="E87" i="6"/>
  <c r="Q25" i="6"/>
  <c r="Q26" i="12" s="1"/>
  <c r="D87" i="6"/>
  <c r="H25" i="6"/>
  <c r="H26" i="12" s="1"/>
  <c r="T87" i="6"/>
  <c r="E25" i="6"/>
  <c r="B90" i="5"/>
  <c r="V25" i="5"/>
  <c r="E8" i="2" s="1"/>
  <c r="F87" i="6"/>
  <c r="D88" i="6"/>
  <c r="R87" i="6"/>
  <c r="E90" i="5"/>
  <c r="L90" i="5"/>
  <c r="C90" i="5"/>
  <c r="U87" i="6"/>
  <c r="B25" i="6"/>
  <c r="J87" i="6"/>
  <c r="L87" i="6"/>
  <c r="Q87" i="6"/>
  <c r="S87" i="6"/>
  <c r="G87" i="6"/>
  <c r="E88" i="6"/>
  <c r="S25" i="6"/>
  <c r="G90" i="5"/>
  <c r="K25" i="6"/>
  <c r="K26" i="12" s="1"/>
  <c r="G88" i="6"/>
  <c r="O87" i="6"/>
  <c r="M87" i="6"/>
  <c r="K90" i="5"/>
  <c r="P87" i="6"/>
  <c r="H87" i="6"/>
  <c r="L25" i="6"/>
  <c r="T25" i="6"/>
  <c r="T26" i="12" s="1"/>
  <c r="R88" i="6"/>
  <c r="F90" i="5"/>
  <c r="D90" i="5"/>
  <c r="J90" i="5"/>
  <c r="H90" i="5"/>
  <c r="I25" i="6"/>
  <c r="I26" i="12" s="1"/>
  <c r="H88" i="6"/>
  <c r="G25" i="6"/>
  <c r="G26" i="12" s="1"/>
  <c r="F25" i="6"/>
  <c r="F26" i="12" s="1"/>
  <c r="B88" i="6"/>
  <c r="R25" i="6"/>
  <c r="P25" i="6"/>
  <c r="P26" i="12" s="1"/>
  <c r="K87" i="6"/>
  <c r="D25" i="6"/>
  <c r="O25" i="6"/>
  <c r="O26" i="12" s="1"/>
  <c r="C87" i="6"/>
  <c r="N25" i="6"/>
  <c r="N26" i="12" s="1"/>
  <c r="U24" i="9"/>
  <c r="T24" i="9"/>
  <c r="S24" i="9"/>
  <c r="R24" i="9"/>
  <c r="Q24" i="9"/>
  <c r="P24" i="9"/>
  <c r="O24" i="9"/>
  <c r="N24" i="9"/>
  <c r="M24" i="9"/>
  <c r="L24" i="9"/>
  <c r="U23" i="9"/>
  <c r="T23" i="9"/>
  <c r="S23" i="9"/>
  <c r="R23" i="9"/>
  <c r="Q23" i="9"/>
  <c r="P23" i="9"/>
  <c r="O23" i="9"/>
  <c r="N23" i="9"/>
  <c r="M23" i="9"/>
  <c r="L23" i="9"/>
  <c r="U22" i="9"/>
  <c r="T22" i="9"/>
  <c r="S22" i="9"/>
  <c r="R22" i="9"/>
  <c r="Q22" i="9"/>
  <c r="P22" i="9"/>
  <c r="O22" i="9"/>
  <c r="N22" i="9"/>
  <c r="M22" i="9"/>
  <c r="L22" i="9"/>
  <c r="U21" i="9"/>
  <c r="U21" i="15" s="1"/>
  <c r="T21" i="9"/>
  <c r="S21" i="9"/>
  <c r="R21" i="9"/>
  <c r="R21" i="15" s="1"/>
  <c r="Q21" i="9"/>
  <c r="Q21" i="15" s="1"/>
  <c r="P21" i="9"/>
  <c r="P21" i="15" s="1"/>
  <c r="O21" i="9"/>
  <c r="O21" i="15" s="1"/>
  <c r="N21" i="9"/>
  <c r="N21" i="15" s="1"/>
  <c r="M21" i="9"/>
  <c r="M21" i="15" s="1"/>
  <c r="L21" i="9"/>
  <c r="U20" i="9"/>
  <c r="T20" i="9"/>
  <c r="S20" i="9"/>
  <c r="R20" i="9"/>
  <c r="Q20" i="9"/>
  <c r="P20" i="9"/>
  <c r="O20" i="9"/>
  <c r="N20" i="9"/>
  <c r="M20" i="9"/>
  <c r="L20" i="9"/>
  <c r="U19" i="9"/>
  <c r="T19" i="9"/>
  <c r="S19" i="9"/>
  <c r="R19" i="9"/>
  <c r="Q19" i="9"/>
  <c r="P19" i="9"/>
  <c r="O19" i="9"/>
  <c r="N19" i="9"/>
  <c r="M19" i="9"/>
  <c r="L19" i="9"/>
  <c r="U18" i="9"/>
  <c r="T18" i="9"/>
  <c r="S18" i="9"/>
  <c r="R18" i="9"/>
  <c r="Q18" i="9"/>
  <c r="P18" i="9"/>
  <c r="O18" i="9"/>
  <c r="N18" i="9"/>
  <c r="M18" i="9"/>
  <c r="L18" i="9"/>
  <c r="U50" i="11" l="1"/>
  <c r="U22" i="11" s="1"/>
  <c r="T22" i="11"/>
  <c r="U51" i="11"/>
  <c r="U23" i="11" s="1"/>
  <c r="T23" i="11"/>
  <c r="S25" i="11"/>
  <c r="U52" i="11"/>
  <c r="U24" i="11" s="1"/>
  <c r="T24" i="11"/>
  <c r="N19" i="17"/>
  <c r="N17" i="18" s="1"/>
  <c r="P19" i="17"/>
  <c r="P17" i="18" s="1"/>
  <c r="V19" i="17"/>
  <c r="V17" i="18" s="1"/>
  <c r="R19" i="17"/>
  <c r="R17" i="18" s="1"/>
  <c r="L21" i="15"/>
  <c r="M19" i="17"/>
  <c r="M17" i="18" s="1"/>
  <c r="T21" i="15"/>
  <c r="U19" i="17"/>
  <c r="U17" i="18" s="1"/>
  <c r="O19" i="17"/>
  <c r="O17" i="18" s="1"/>
  <c r="S21" i="15"/>
  <c r="T19" i="17"/>
  <c r="T17" i="18" s="1"/>
  <c r="S19" i="17"/>
  <c r="S17" i="18" s="1"/>
  <c r="Q19" i="17"/>
  <c r="Q17" i="18" s="1"/>
  <c r="U47" i="11"/>
  <c r="U12" i="14" s="1"/>
  <c r="T12" i="14"/>
  <c r="B65" i="6"/>
  <c r="E26" i="12"/>
  <c r="J26" i="12"/>
  <c r="S26" i="12"/>
  <c r="L26" i="12"/>
  <c r="C62" i="6"/>
  <c r="D62" i="6" s="1"/>
  <c r="E62" i="6" s="1"/>
  <c r="F62" i="6" s="1"/>
  <c r="G62" i="6" s="1"/>
  <c r="H62" i="6" s="1"/>
  <c r="I62" i="6" s="1"/>
  <c r="J62" i="6" s="1"/>
  <c r="K62" i="6" s="1"/>
  <c r="L62" i="6" s="1"/>
  <c r="M62" i="6" s="1"/>
  <c r="N62" i="6" s="1"/>
  <c r="O62" i="6" s="1"/>
  <c r="P62" i="6" s="1"/>
  <c r="Q62" i="6" s="1"/>
  <c r="R62" i="6" s="1"/>
  <c r="S62" i="6" s="1"/>
  <c r="T62" i="6" s="1"/>
  <c r="U62" i="6" s="1"/>
  <c r="D26" i="12"/>
  <c r="R26" i="12"/>
  <c r="M26" i="12"/>
  <c r="S89" i="6"/>
  <c r="D65" i="5"/>
  <c r="E58" i="5"/>
  <c r="F58" i="8"/>
  <c r="E65" i="8"/>
  <c r="D58" i="6"/>
  <c r="F59" i="10"/>
  <c r="E66" i="10"/>
  <c r="F66" i="7"/>
  <c r="G59" i="7"/>
  <c r="F67" i="1"/>
  <c r="E64" i="4"/>
  <c r="F57" i="4"/>
  <c r="N60" i="4"/>
  <c r="N89" i="6"/>
  <c r="U89" i="6"/>
  <c r="K89" i="6"/>
  <c r="M89" i="6"/>
  <c r="B89" i="6"/>
  <c r="C89" i="6"/>
  <c r="G89" i="6"/>
  <c r="J89" i="6"/>
  <c r="E89" i="6"/>
  <c r="Q89" i="6"/>
  <c r="I89" i="6"/>
  <c r="P89" i="6"/>
  <c r="F89" i="6"/>
  <c r="L89" i="6"/>
  <c r="T89" i="6"/>
  <c r="H60" i="3"/>
  <c r="G67" i="3"/>
  <c r="V25" i="6"/>
  <c r="E9" i="2" s="1"/>
  <c r="B26" i="12"/>
  <c r="H89" i="6"/>
  <c r="O89" i="6"/>
  <c r="R89" i="6"/>
  <c r="D89" i="6"/>
  <c r="K21" i="9"/>
  <c r="J21" i="9"/>
  <c r="I21" i="9"/>
  <c r="H21" i="9"/>
  <c r="G21" i="9"/>
  <c r="F21" i="9"/>
  <c r="E21" i="9"/>
  <c r="D21" i="9"/>
  <c r="C21" i="9"/>
  <c r="B21" i="9"/>
  <c r="C19" i="17" s="1"/>
  <c r="C42" i="17" s="1"/>
  <c r="T25" i="11" l="1"/>
  <c r="U25" i="11"/>
  <c r="F21" i="15"/>
  <c r="G19" i="17"/>
  <c r="I21" i="15"/>
  <c r="J19" i="17"/>
  <c r="J17" i="18" s="1"/>
  <c r="G21" i="15"/>
  <c r="H19" i="17"/>
  <c r="H17" i="18" s="1"/>
  <c r="H21" i="15"/>
  <c r="I19" i="17"/>
  <c r="I17" i="18" s="1"/>
  <c r="J21" i="15"/>
  <c r="K19" i="17"/>
  <c r="K17" i="18" s="1"/>
  <c r="C21" i="15"/>
  <c r="D19" i="17"/>
  <c r="D42" i="17" s="1"/>
  <c r="K21" i="15"/>
  <c r="L19" i="17"/>
  <c r="L17" i="18" s="1"/>
  <c r="D21" i="15"/>
  <c r="E19" i="17"/>
  <c r="E21" i="15"/>
  <c r="F19" i="17"/>
  <c r="B61" i="9"/>
  <c r="C61" i="9" s="1"/>
  <c r="D61" i="9" s="1"/>
  <c r="E61" i="9" s="1"/>
  <c r="F61" i="9" s="1"/>
  <c r="G61" i="9" s="1"/>
  <c r="H61" i="9" s="1"/>
  <c r="I61" i="9" s="1"/>
  <c r="J61" i="9" s="1"/>
  <c r="K61" i="9" s="1"/>
  <c r="L61" i="9" s="1"/>
  <c r="M61" i="9" s="1"/>
  <c r="N61" i="9" s="1"/>
  <c r="O61" i="9" s="1"/>
  <c r="P61" i="9" s="1"/>
  <c r="Q61" i="9" s="1"/>
  <c r="R61" i="9" s="1"/>
  <c r="S61" i="9" s="1"/>
  <c r="T61" i="9" s="1"/>
  <c r="U61" i="9" s="1"/>
  <c r="B21" i="15"/>
  <c r="C65" i="6"/>
  <c r="G67" i="1"/>
  <c r="G66" i="7"/>
  <c r="H59" i="7"/>
  <c r="G58" i="8"/>
  <c r="F65" i="8"/>
  <c r="G59" i="10"/>
  <c r="F66" i="10"/>
  <c r="F64" i="4"/>
  <c r="G57" i="4"/>
  <c r="E58" i="6"/>
  <c r="D65" i="6"/>
  <c r="F58" i="5"/>
  <c r="E65" i="5"/>
  <c r="O60" i="4"/>
  <c r="I60" i="3"/>
  <c r="H67" i="3"/>
  <c r="V21" i="9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B73" i="8"/>
  <c r="C73" i="8"/>
  <c r="D73" i="8"/>
  <c r="E73" i="8"/>
  <c r="F73" i="8"/>
  <c r="A73" i="8"/>
  <c r="E42" i="17" l="1"/>
  <c r="F42" i="17" s="1"/>
  <c r="G42" i="17" s="1"/>
  <c r="H42" i="17" s="1"/>
  <c r="I42" i="17" s="1"/>
  <c r="J42" i="17" s="1"/>
  <c r="K42" i="17" s="1"/>
  <c r="L42" i="17" s="1"/>
  <c r="M42" i="17" s="1"/>
  <c r="N42" i="17" s="1"/>
  <c r="O42" i="17" s="1"/>
  <c r="P42" i="17" s="1"/>
  <c r="Q42" i="17" s="1"/>
  <c r="R42" i="17" s="1"/>
  <c r="S42" i="17" s="1"/>
  <c r="T42" i="17" s="1"/>
  <c r="U42" i="17" s="1"/>
  <c r="V42" i="17" s="1"/>
  <c r="F58" i="6"/>
  <c r="E65" i="6"/>
  <c r="G64" i="4"/>
  <c r="H57" i="4"/>
  <c r="G58" i="5"/>
  <c r="F65" i="5"/>
  <c r="H59" i="10"/>
  <c r="G66" i="10"/>
  <c r="H67" i="1"/>
  <c r="I59" i="7"/>
  <c r="H66" i="7"/>
  <c r="H58" i="8"/>
  <c r="G65" i="8"/>
  <c r="P60" i="4"/>
  <c r="J60" i="3"/>
  <c r="I67" i="3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B75" i="7"/>
  <c r="C75" i="7"/>
  <c r="D75" i="7"/>
  <c r="E75" i="7"/>
  <c r="F75" i="7"/>
  <c r="A75" i="7"/>
  <c r="I58" i="8" l="1"/>
  <c r="H65" i="8"/>
  <c r="I66" i="7"/>
  <c r="J59" i="7"/>
  <c r="H58" i="5"/>
  <c r="G65" i="5"/>
  <c r="I67" i="1"/>
  <c r="H64" i="4"/>
  <c r="I57" i="4"/>
  <c r="I59" i="10"/>
  <c r="H66" i="10"/>
  <c r="F65" i="6"/>
  <c r="G58" i="6"/>
  <c r="Q60" i="4"/>
  <c r="K60" i="3"/>
  <c r="J67" i="3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B73" i="4"/>
  <c r="C73" i="4"/>
  <c r="D73" i="4"/>
  <c r="E73" i="4"/>
  <c r="F73" i="4"/>
  <c r="A73" i="4"/>
  <c r="J66" i="7" l="1"/>
  <c r="K59" i="7"/>
  <c r="J59" i="10"/>
  <c r="I66" i="10"/>
  <c r="I58" i="5"/>
  <c r="H65" i="5"/>
  <c r="I64" i="4"/>
  <c r="J57" i="4"/>
  <c r="H58" i="6"/>
  <c r="G65" i="6"/>
  <c r="J67" i="1"/>
  <c r="J58" i="8"/>
  <c r="I65" i="8"/>
  <c r="R60" i="4"/>
  <c r="L60" i="3"/>
  <c r="K67" i="3"/>
  <c r="B77" i="3"/>
  <c r="C77" i="3"/>
  <c r="D77" i="3"/>
  <c r="E77" i="3"/>
  <c r="F77" i="3"/>
  <c r="B78" i="3"/>
  <c r="C78" i="3"/>
  <c r="D78" i="3"/>
  <c r="E78" i="3"/>
  <c r="F78" i="3"/>
  <c r="B79" i="3"/>
  <c r="C79" i="3"/>
  <c r="D79" i="3"/>
  <c r="E79" i="3"/>
  <c r="F79" i="3"/>
  <c r="B80" i="3"/>
  <c r="C80" i="3"/>
  <c r="D80" i="3"/>
  <c r="E80" i="3"/>
  <c r="F80" i="3"/>
  <c r="B81" i="3"/>
  <c r="C81" i="3"/>
  <c r="D81" i="3"/>
  <c r="E81" i="3"/>
  <c r="F81" i="3"/>
  <c r="A78" i="3"/>
  <c r="A79" i="3"/>
  <c r="A80" i="3"/>
  <c r="A81" i="3"/>
  <c r="A77" i="3"/>
  <c r="K67" i="1" l="1"/>
  <c r="J58" i="5"/>
  <c r="I65" i="5"/>
  <c r="I58" i="6"/>
  <c r="H65" i="6"/>
  <c r="K59" i="10"/>
  <c r="J66" i="10"/>
  <c r="J64" i="4"/>
  <c r="K57" i="4"/>
  <c r="L59" i="7"/>
  <c r="K66" i="7"/>
  <c r="K58" i="8"/>
  <c r="J65" i="8"/>
  <c r="S60" i="4"/>
  <c r="M60" i="3"/>
  <c r="L67" i="3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B77" i="1"/>
  <c r="C77" i="1"/>
  <c r="D77" i="1"/>
  <c r="E77" i="1"/>
  <c r="F77" i="1"/>
  <c r="A77" i="1"/>
  <c r="M59" i="7" l="1"/>
  <c r="L66" i="7"/>
  <c r="K58" i="5"/>
  <c r="J65" i="5"/>
  <c r="K64" i="4"/>
  <c r="L59" i="10"/>
  <c r="K66" i="10"/>
  <c r="L58" i="8"/>
  <c r="K65" i="8"/>
  <c r="J58" i="6"/>
  <c r="I65" i="6"/>
  <c r="L67" i="1"/>
  <c r="T60" i="4"/>
  <c r="N60" i="3"/>
  <c r="M67" i="3"/>
  <c r="U9" i="7"/>
  <c r="T9" i="7"/>
  <c r="S9" i="7"/>
  <c r="R9" i="7"/>
  <c r="Q9" i="7"/>
  <c r="P9" i="7"/>
  <c r="O9" i="7"/>
  <c r="N9" i="7"/>
  <c r="M9" i="7"/>
  <c r="L9" i="7"/>
  <c r="U8" i="7"/>
  <c r="T8" i="7"/>
  <c r="S8" i="7"/>
  <c r="R8" i="7"/>
  <c r="Q8" i="7"/>
  <c r="P8" i="7"/>
  <c r="O8" i="7"/>
  <c r="N8" i="7"/>
  <c r="M8" i="7"/>
  <c r="L8" i="7"/>
  <c r="U7" i="7"/>
  <c r="T7" i="7"/>
  <c r="S7" i="7"/>
  <c r="R7" i="7"/>
  <c r="Q7" i="7"/>
  <c r="P7" i="7"/>
  <c r="O7" i="7"/>
  <c r="N7" i="7"/>
  <c r="M7" i="7"/>
  <c r="L7" i="7"/>
  <c r="U6" i="7"/>
  <c r="T6" i="7"/>
  <c r="S6" i="7"/>
  <c r="R6" i="7"/>
  <c r="Q6" i="7"/>
  <c r="P6" i="7"/>
  <c r="O6" i="7"/>
  <c r="N6" i="7"/>
  <c r="M6" i="7"/>
  <c r="L6" i="7"/>
  <c r="F12" i="7"/>
  <c r="E12" i="7"/>
  <c r="D12" i="7"/>
  <c r="C12" i="7"/>
  <c r="B12" i="7"/>
  <c r="B53" i="7" s="1"/>
  <c r="F11" i="7"/>
  <c r="E11" i="7"/>
  <c r="D11" i="7"/>
  <c r="C11" i="7"/>
  <c r="B11" i="7"/>
  <c r="B52" i="7" s="1"/>
  <c r="F10" i="7"/>
  <c r="E10" i="7"/>
  <c r="D10" i="7"/>
  <c r="C10" i="7"/>
  <c r="B10" i="7"/>
  <c r="B51" i="7" s="1"/>
  <c r="K9" i="7"/>
  <c r="J9" i="7"/>
  <c r="I9" i="7"/>
  <c r="H9" i="7"/>
  <c r="G9" i="7"/>
  <c r="F9" i="7"/>
  <c r="E9" i="7"/>
  <c r="D9" i="7"/>
  <c r="C9" i="7"/>
  <c r="B9" i="7"/>
  <c r="B50" i="7" s="1"/>
  <c r="K8" i="7"/>
  <c r="J8" i="7"/>
  <c r="I8" i="7"/>
  <c r="H8" i="7"/>
  <c r="G8" i="7"/>
  <c r="F8" i="7"/>
  <c r="E8" i="7"/>
  <c r="D8" i="7"/>
  <c r="C8" i="7"/>
  <c r="B8" i="7"/>
  <c r="B49" i="7" s="1"/>
  <c r="K7" i="7"/>
  <c r="J7" i="7"/>
  <c r="I7" i="7"/>
  <c r="H7" i="7"/>
  <c r="G7" i="7"/>
  <c r="F7" i="7"/>
  <c r="E7" i="7"/>
  <c r="D7" i="7"/>
  <c r="C7" i="7"/>
  <c r="B7" i="7"/>
  <c r="K6" i="7"/>
  <c r="J6" i="7"/>
  <c r="I6" i="7"/>
  <c r="H6" i="7"/>
  <c r="G6" i="7"/>
  <c r="F6" i="7"/>
  <c r="E6" i="7"/>
  <c r="D6" i="7"/>
  <c r="C6" i="7"/>
  <c r="B6" i="7"/>
  <c r="K12" i="8"/>
  <c r="J12" i="8"/>
  <c r="I12" i="8"/>
  <c r="H12" i="8"/>
  <c r="G12" i="8"/>
  <c r="F12" i="8"/>
  <c r="E12" i="8"/>
  <c r="D12" i="8"/>
  <c r="C12" i="8"/>
  <c r="B12" i="8"/>
  <c r="B52" i="8" s="1"/>
  <c r="K11" i="8"/>
  <c r="J11" i="8"/>
  <c r="I11" i="8"/>
  <c r="H11" i="8"/>
  <c r="G11" i="8"/>
  <c r="F11" i="8"/>
  <c r="E11" i="8"/>
  <c r="D11" i="8"/>
  <c r="C11" i="8"/>
  <c r="B11" i="8"/>
  <c r="B51" i="8" s="1"/>
  <c r="K10" i="8"/>
  <c r="J10" i="8"/>
  <c r="I10" i="8"/>
  <c r="H10" i="8"/>
  <c r="G10" i="8"/>
  <c r="F10" i="8"/>
  <c r="E10" i="8"/>
  <c r="D10" i="8"/>
  <c r="C10" i="8"/>
  <c r="B10" i="8"/>
  <c r="B50" i="8" s="1"/>
  <c r="K9" i="8"/>
  <c r="J9" i="8"/>
  <c r="I9" i="8"/>
  <c r="H9" i="8"/>
  <c r="G9" i="8"/>
  <c r="F9" i="8"/>
  <c r="E9" i="8"/>
  <c r="D9" i="8"/>
  <c r="C9" i="8"/>
  <c r="B9" i="8"/>
  <c r="B49" i="8" s="1"/>
  <c r="K8" i="8"/>
  <c r="J8" i="8"/>
  <c r="I8" i="8"/>
  <c r="H8" i="8"/>
  <c r="G8" i="8"/>
  <c r="F8" i="8"/>
  <c r="E8" i="8"/>
  <c r="D8" i="8"/>
  <c r="C8" i="8"/>
  <c r="B8" i="8"/>
  <c r="B48" i="8" s="1"/>
  <c r="K7" i="8"/>
  <c r="J7" i="8"/>
  <c r="I7" i="8"/>
  <c r="H7" i="8"/>
  <c r="G7" i="8"/>
  <c r="F7" i="8"/>
  <c r="E7" i="8"/>
  <c r="D7" i="8"/>
  <c r="C7" i="8"/>
  <c r="B7" i="8"/>
  <c r="B47" i="8" s="1"/>
  <c r="K6" i="8"/>
  <c r="J6" i="8"/>
  <c r="I6" i="8"/>
  <c r="H6" i="8"/>
  <c r="G6" i="8"/>
  <c r="F6" i="8"/>
  <c r="E6" i="8"/>
  <c r="D6" i="8"/>
  <c r="C6" i="8"/>
  <c r="B6" i="8"/>
  <c r="U12" i="8"/>
  <c r="T12" i="8"/>
  <c r="S12" i="8"/>
  <c r="R12" i="8"/>
  <c r="Q12" i="8"/>
  <c r="P12" i="8"/>
  <c r="O12" i="8"/>
  <c r="N12" i="8"/>
  <c r="M12" i="8"/>
  <c r="L12" i="8"/>
  <c r="U11" i="8"/>
  <c r="T11" i="8"/>
  <c r="S11" i="8"/>
  <c r="R11" i="8"/>
  <c r="Q11" i="8"/>
  <c r="P11" i="8"/>
  <c r="O11" i="8"/>
  <c r="N11" i="8"/>
  <c r="M11" i="8"/>
  <c r="L11" i="8"/>
  <c r="U10" i="8"/>
  <c r="T10" i="8"/>
  <c r="S10" i="8"/>
  <c r="R10" i="8"/>
  <c r="Q10" i="8"/>
  <c r="P10" i="8"/>
  <c r="O10" i="8"/>
  <c r="N10" i="8"/>
  <c r="M10" i="8"/>
  <c r="L10" i="8"/>
  <c r="U9" i="8"/>
  <c r="T9" i="8"/>
  <c r="S9" i="8"/>
  <c r="R9" i="8"/>
  <c r="Q9" i="8"/>
  <c r="P9" i="8"/>
  <c r="O9" i="8"/>
  <c r="N9" i="8"/>
  <c r="M9" i="8"/>
  <c r="L9" i="8"/>
  <c r="U8" i="8"/>
  <c r="T8" i="8"/>
  <c r="S8" i="8"/>
  <c r="R8" i="8"/>
  <c r="Q8" i="8"/>
  <c r="P8" i="8"/>
  <c r="O8" i="8"/>
  <c r="N8" i="8"/>
  <c r="M8" i="8"/>
  <c r="L8" i="8"/>
  <c r="U7" i="8"/>
  <c r="T7" i="8"/>
  <c r="S7" i="8"/>
  <c r="R7" i="8"/>
  <c r="Q7" i="8"/>
  <c r="P7" i="8"/>
  <c r="O7" i="8"/>
  <c r="N7" i="8"/>
  <c r="M7" i="8"/>
  <c r="L7" i="8"/>
  <c r="U6" i="8"/>
  <c r="T6" i="8"/>
  <c r="S6" i="8"/>
  <c r="R6" i="8"/>
  <c r="Q6" i="8"/>
  <c r="P6" i="8"/>
  <c r="O6" i="8"/>
  <c r="N6" i="8"/>
  <c r="M6" i="8"/>
  <c r="L6" i="8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U9" i="3"/>
  <c r="T9" i="3"/>
  <c r="S9" i="3"/>
  <c r="R9" i="3"/>
  <c r="Q9" i="3"/>
  <c r="P9" i="3"/>
  <c r="O9" i="3"/>
  <c r="N9" i="3"/>
  <c r="M9" i="3"/>
  <c r="L9" i="3"/>
  <c r="U8" i="3"/>
  <c r="T8" i="3"/>
  <c r="S8" i="3"/>
  <c r="R8" i="3"/>
  <c r="Q8" i="3"/>
  <c r="P8" i="3"/>
  <c r="O8" i="3"/>
  <c r="N8" i="3"/>
  <c r="M8" i="3"/>
  <c r="L8" i="3"/>
  <c r="U7" i="3"/>
  <c r="T7" i="3"/>
  <c r="S7" i="3"/>
  <c r="R7" i="3"/>
  <c r="Q7" i="3"/>
  <c r="P7" i="3"/>
  <c r="O7" i="3"/>
  <c r="N7" i="3"/>
  <c r="M7" i="3"/>
  <c r="L7" i="3"/>
  <c r="U6" i="3"/>
  <c r="T6" i="3"/>
  <c r="S6" i="3"/>
  <c r="R6" i="3"/>
  <c r="Q6" i="3"/>
  <c r="P6" i="3"/>
  <c r="O6" i="3"/>
  <c r="N6" i="3"/>
  <c r="M6" i="3"/>
  <c r="L6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U9" i="4"/>
  <c r="T9" i="4"/>
  <c r="S9" i="4"/>
  <c r="R9" i="4"/>
  <c r="Q9" i="4"/>
  <c r="P9" i="4"/>
  <c r="O9" i="4"/>
  <c r="N9" i="4"/>
  <c r="M9" i="4"/>
  <c r="L9" i="4"/>
  <c r="U8" i="4"/>
  <c r="T8" i="4"/>
  <c r="S8" i="4"/>
  <c r="R8" i="4"/>
  <c r="Q8" i="4"/>
  <c r="P8" i="4"/>
  <c r="O8" i="4"/>
  <c r="N8" i="4"/>
  <c r="M8" i="4"/>
  <c r="L8" i="4"/>
  <c r="U7" i="4"/>
  <c r="T7" i="4"/>
  <c r="S7" i="4"/>
  <c r="R7" i="4"/>
  <c r="Q7" i="4"/>
  <c r="P7" i="4"/>
  <c r="O7" i="4"/>
  <c r="N7" i="4"/>
  <c r="M7" i="4"/>
  <c r="L7" i="4"/>
  <c r="U6" i="4"/>
  <c r="T6" i="4"/>
  <c r="S6" i="4"/>
  <c r="R6" i="4"/>
  <c r="Q6" i="4"/>
  <c r="P6" i="4"/>
  <c r="O6" i="4"/>
  <c r="N6" i="4"/>
  <c r="M6" i="4"/>
  <c r="L6" i="4"/>
  <c r="F12" i="4"/>
  <c r="E12" i="4"/>
  <c r="D12" i="4"/>
  <c r="C12" i="4"/>
  <c r="B12" i="4"/>
  <c r="B51" i="4" s="1"/>
  <c r="F11" i="4"/>
  <c r="E11" i="4"/>
  <c r="D11" i="4"/>
  <c r="C11" i="4"/>
  <c r="B11" i="4"/>
  <c r="B50" i="4" s="1"/>
  <c r="F10" i="4"/>
  <c r="E10" i="4"/>
  <c r="D10" i="4"/>
  <c r="C10" i="4"/>
  <c r="B10" i="4"/>
  <c r="B49" i="4" s="1"/>
  <c r="K9" i="4"/>
  <c r="J9" i="4"/>
  <c r="I9" i="4"/>
  <c r="H9" i="4"/>
  <c r="G9" i="4"/>
  <c r="F9" i="4"/>
  <c r="E9" i="4"/>
  <c r="D9" i="4"/>
  <c r="C9" i="4"/>
  <c r="B9" i="4"/>
  <c r="B48" i="4" s="1"/>
  <c r="K8" i="4"/>
  <c r="J8" i="4"/>
  <c r="I8" i="4"/>
  <c r="H8" i="4"/>
  <c r="G8" i="4"/>
  <c r="F8" i="4"/>
  <c r="E8" i="4"/>
  <c r="D8" i="4"/>
  <c r="C8" i="4"/>
  <c r="B8" i="4"/>
  <c r="B47" i="4" s="1"/>
  <c r="K7" i="4"/>
  <c r="J7" i="4"/>
  <c r="I7" i="4"/>
  <c r="H7" i="4"/>
  <c r="G7" i="4"/>
  <c r="F7" i="4"/>
  <c r="E7" i="4"/>
  <c r="D7" i="4"/>
  <c r="C7" i="4"/>
  <c r="B7" i="4"/>
  <c r="B46" i="4" s="1"/>
  <c r="K6" i="4"/>
  <c r="J6" i="4"/>
  <c r="I6" i="4"/>
  <c r="H6" i="4"/>
  <c r="G6" i="4"/>
  <c r="F6" i="4"/>
  <c r="E6" i="4"/>
  <c r="D6" i="4"/>
  <c r="C6" i="4"/>
  <c r="B6" i="4"/>
  <c r="C47" i="4" l="1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C47" i="8"/>
  <c r="D47" i="8" s="1"/>
  <c r="E47" i="8" s="1"/>
  <c r="F47" i="8" s="1"/>
  <c r="G47" i="8" s="1"/>
  <c r="H47" i="8" s="1"/>
  <c r="I47" i="8" s="1"/>
  <c r="J47" i="8" s="1"/>
  <c r="K47" i="8" s="1"/>
  <c r="L47" i="8" s="1"/>
  <c r="M47" i="8" s="1"/>
  <c r="N47" i="8" s="1"/>
  <c r="O47" i="8" s="1"/>
  <c r="P47" i="8" s="1"/>
  <c r="Q47" i="8" s="1"/>
  <c r="R47" i="8" s="1"/>
  <c r="S47" i="8" s="1"/>
  <c r="T47" i="8" s="1"/>
  <c r="U47" i="8" s="1"/>
  <c r="C51" i="8"/>
  <c r="D51" i="8" s="1"/>
  <c r="E51" i="8" s="1"/>
  <c r="F51" i="8" s="1"/>
  <c r="G51" i="8" s="1"/>
  <c r="H51" i="8" s="1"/>
  <c r="I51" i="8" s="1"/>
  <c r="J51" i="8" s="1"/>
  <c r="K51" i="8" s="1"/>
  <c r="L51" i="8" s="1"/>
  <c r="M51" i="8" s="1"/>
  <c r="N51" i="8" s="1"/>
  <c r="O51" i="8" s="1"/>
  <c r="P51" i="8" s="1"/>
  <c r="Q51" i="8" s="1"/>
  <c r="R51" i="8" s="1"/>
  <c r="S51" i="8" s="1"/>
  <c r="T51" i="8" s="1"/>
  <c r="U51" i="8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B54" i="1"/>
  <c r="C54" i="1" s="1"/>
  <c r="C50" i="8"/>
  <c r="D50" i="8" s="1"/>
  <c r="E50" i="8" s="1"/>
  <c r="F50" i="8" s="1"/>
  <c r="G50" i="8" s="1"/>
  <c r="H50" i="8" s="1"/>
  <c r="I50" i="8" s="1"/>
  <c r="J50" i="8" s="1"/>
  <c r="K50" i="8" s="1"/>
  <c r="L50" i="8" s="1"/>
  <c r="M50" i="8" s="1"/>
  <c r="N50" i="8" s="1"/>
  <c r="O50" i="8" s="1"/>
  <c r="P50" i="8" s="1"/>
  <c r="Q50" i="8" s="1"/>
  <c r="R50" i="8" s="1"/>
  <c r="S50" i="8" s="1"/>
  <c r="T50" i="8" s="1"/>
  <c r="U50" i="8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G72" i="3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C13" i="1"/>
  <c r="C6" i="12" s="1"/>
  <c r="B13" i="1"/>
  <c r="B6" i="12" s="1"/>
  <c r="Q13" i="8"/>
  <c r="Q12" i="12" s="1"/>
  <c r="I13" i="8"/>
  <c r="I12" i="12" s="1"/>
  <c r="B74" i="1"/>
  <c r="R13" i="8"/>
  <c r="R12" i="12" s="1"/>
  <c r="J13" i="8"/>
  <c r="J12" i="12" s="1"/>
  <c r="B46" i="8"/>
  <c r="C46" i="8" s="1"/>
  <c r="B13" i="8"/>
  <c r="S13" i="8"/>
  <c r="S12" i="12" s="1"/>
  <c r="C13" i="8"/>
  <c r="C12" i="12" s="1"/>
  <c r="K13" i="8"/>
  <c r="K12" i="12" s="1"/>
  <c r="B72" i="3"/>
  <c r="L13" i="8"/>
  <c r="L12" i="12" s="1"/>
  <c r="T13" i="8"/>
  <c r="T12" i="12" s="1"/>
  <c r="D13" i="8"/>
  <c r="D12" i="12" s="1"/>
  <c r="M13" i="8"/>
  <c r="M12" i="12" s="1"/>
  <c r="U13" i="8"/>
  <c r="U12" i="12" s="1"/>
  <c r="E13" i="8"/>
  <c r="E12" i="12" s="1"/>
  <c r="N13" i="8"/>
  <c r="N12" i="12" s="1"/>
  <c r="F13" i="8"/>
  <c r="F12" i="12" s="1"/>
  <c r="O13" i="8"/>
  <c r="O12" i="12" s="1"/>
  <c r="G13" i="8"/>
  <c r="G12" i="12" s="1"/>
  <c r="B68" i="4"/>
  <c r="B45" i="4"/>
  <c r="B52" i="4" s="1"/>
  <c r="B73" i="1"/>
  <c r="B48" i="1"/>
  <c r="C48" i="1" s="1"/>
  <c r="P13" i="8"/>
  <c r="P12" i="12" s="1"/>
  <c r="H13" i="8"/>
  <c r="H12" i="12" s="1"/>
  <c r="B47" i="7"/>
  <c r="B70" i="7"/>
  <c r="B48" i="7"/>
  <c r="C48" i="7" s="1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B71" i="7"/>
  <c r="L58" i="5"/>
  <c r="K65" i="5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C49" i="8"/>
  <c r="D49" i="8" s="1"/>
  <c r="E49" i="8" s="1"/>
  <c r="F49" i="8" s="1"/>
  <c r="G49" i="8" s="1"/>
  <c r="H49" i="8" s="1"/>
  <c r="I49" i="8" s="1"/>
  <c r="J49" i="8" s="1"/>
  <c r="K49" i="8" s="1"/>
  <c r="L49" i="8" s="1"/>
  <c r="M49" i="8" s="1"/>
  <c r="N49" i="8" s="1"/>
  <c r="O49" i="8" s="1"/>
  <c r="P49" i="8" s="1"/>
  <c r="Q49" i="8" s="1"/>
  <c r="R49" i="8" s="1"/>
  <c r="S49" i="8" s="1"/>
  <c r="T49" i="8" s="1"/>
  <c r="U49" i="8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K58" i="6"/>
  <c r="J65" i="6"/>
  <c r="M58" i="8"/>
  <c r="L65" i="8"/>
  <c r="M59" i="10"/>
  <c r="L66" i="10"/>
  <c r="N59" i="7"/>
  <c r="M66" i="7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C48" i="8"/>
  <c r="D48" i="8" s="1"/>
  <c r="E48" i="8" s="1"/>
  <c r="F48" i="8" s="1"/>
  <c r="G48" i="8" s="1"/>
  <c r="H48" i="8" s="1"/>
  <c r="I48" i="8" s="1"/>
  <c r="J48" i="8" s="1"/>
  <c r="K48" i="8" s="1"/>
  <c r="L48" i="8" s="1"/>
  <c r="M48" i="8" s="1"/>
  <c r="N48" i="8" s="1"/>
  <c r="O48" i="8" s="1"/>
  <c r="P48" i="8" s="1"/>
  <c r="Q48" i="8" s="1"/>
  <c r="R48" i="8" s="1"/>
  <c r="S48" i="8" s="1"/>
  <c r="T48" i="8" s="1"/>
  <c r="U48" i="8" s="1"/>
  <c r="C52" i="8"/>
  <c r="D52" i="8" s="1"/>
  <c r="E52" i="8" s="1"/>
  <c r="F52" i="8" s="1"/>
  <c r="G52" i="8" s="1"/>
  <c r="H52" i="8" s="1"/>
  <c r="I52" i="8" s="1"/>
  <c r="J52" i="8" s="1"/>
  <c r="K52" i="8" s="1"/>
  <c r="L52" i="8" s="1"/>
  <c r="M52" i="8" s="1"/>
  <c r="N52" i="8" s="1"/>
  <c r="O52" i="8" s="1"/>
  <c r="P52" i="8" s="1"/>
  <c r="Q52" i="8" s="1"/>
  <c r="R52" i="8" s="1"/>
  <c r="S52" i="8" s="1"/>
  <c r="T52" i="8" s="1"/>
  <c r="U52" i="8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M67" i="1"/>
  <c r="U60" i="4"/>
  <c r="V9" i="4"/>
  <c r="V7" i="3"/>
  <c r="V11" i="3"/>
  <c r="V9" i="7"/>
  <c r="V8" i="8"/>
  <c r="V12" i="3"/>
  <c r="V7" i="4"/>
  <c r="V11" i="4"/>
  <c r="V9" i="3"/>
  <c r="V6" i="8"/>
  <c r="V10" i="8"/>
  <c r="V7" i="7"/>
  <c r="V11" i="7"/>
  <c r="V12" i="8"/>
  <c r="V9" i="8"/>
  <c r="V10" i="4"/>
  <c r="V10" i="7"/>
  <c r="V8" i="4"/>
  <c r="V12" i="4"/>
  <c r="V10" i="3"/>
  <c r="V7" i="8"/>
  <c r="X13" i="8" s="1"/>
  <c r="V11" i="8"/>
  <c r="V8" i="7"/>
  <c r="V12" i="7"/>
  <c r="V8" i="3"/>
  <c r="O60" i="3"/>
  <c r="N67" i="3"/>
  <c r="B53" i="3"/>
  <c r="C53" i="3" s="1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8" i="1"/>
  <c r="V12" i="1"/>
  <c r="V6" i="1"/>
  <c r="V10" i="1"/>
  <c r="V9" i="1"/>
  <c r="V7" i="1"/>
  <c r="V11" i="1"/>
  <c r="F13" i="1"/>
  <c r="F6" i="12" s="1"/>
  <c r="R73" i="1"/>
  <c r="G73" i="1"/>
  <c r="I73" i="1"/>
  <c r="S13" i="1"/>
  <c r="S6" i="12" s="1"/>
  <c r="H73" i="1"/>
  <c r="L13" i="1"/>
  <c r="L6" i="12" s="1"/>
  <c r="F73" i="1"/>
  <c r="R13" i="1"/>
  <c r="R6" i="12" s="1"/>
  <c r="L73" i="1"/>
  <c r="K13" i="1"/>
  <c r="K6" i="12" s="1"/>
  <c r="E73" i="1"/>
  <c r="M13" i="1"/>
  <c r="M6" i="12" s="1"/>
  <c r="Q13" i="1"/>
  <c r="Q6" i="12" s="1"/>
  <c r="M73" i="1"/>
  <c r="D13" i="1"/>
  <c r="D6" i="12" s="1"/>
  <c r="P73" i="1"/>
  <c r="T13" i="1"/>
  <c r="T6" i="12" s="1"/>
  <c r="J13" i="1"/>
  <c r="J6" i="12" s="1"/>
  <c r="H13" i="1"/>
  <c r="H6" i="12" s="1"/>
  <c r="N73" i="1"/>
  <c r="T73" i="1"/>
  <c r="I13" i="1"/>
  <c r="I6" i="12" s="1"/>
  <c r="O73" i="1"/>
  <c r="U13" i="1"/>
  <c r="U6" i="12" s="1"/>
  <c r="U73" i="1"/>
  <c r="E13" i="1"/>
  <c r="E6" i="12" s="1"/>
  <c r="Q73" i="1"/>
  <c r="N13" i="4"/>
  <c r="N8" i="12" s="1"/>
  <c r="N68" i="4"/>
  <c r="R72" i="3"/>
  <c r="R13" i="3"/>
  <c r="R7" i="12" s="1"/>
  <c r="P69" i="8"/>
  <c r="H69" i="8"/>
  <c r="B13" i="7"/>
  <c r="K13" i="4"/>
  <c r="K8" i="12" s="1"/>
  <c r="K68" i="4"/>
  <c r="G13" i="3"/>
  <c r="G7" i="12" s="1"/>
  <c r="S13" i="3"/>
  <c r="S7" i="12" s="1"/>
  <c r="S72" i="3"/>
  <c r="Q69" i="8"/>
  <c r="O70" i="7"/>
  <c r="O13" i="7"/>
  <c r="O11" i="12" s="1"/>
  <c r="P68" i="4"/>
  <c r="P13" i="4"/>
  <c r="P8" i="12" s="1"/>
  <c r="H72" i="3"/>
  <c r="H13" i="3"/>
  <c r="H7" i="12" s="1"/>
  <c r="L13" i="3"/>
  <c r="L7" i="12" s="1"/>
  <c r="L72" i="3"/>
  <c r="R69" i="8"/>
  <c r="P13" i="7"/>
  <c r="P11" i="12" s="1"/>
  <c r="P70" i="7"/>
  <c r="P13" i="1"/>
  <c r="P6" i="12" s="1"/>
  <c r="I13" i="3"/>
  <c r="I7" i="12" s="1"/>
  <c r="I72" i="3"/>
  <c r="M13" i="3"/>
  <c r="M7" i="12" s="1"/>
  <c r="M72" i="3"/>
  <c r="U13" i="3"/>
  <c r="U7" i="12" s="1"/>
  <c r="U72" i="3"/>
  <c r="S69" i="8"/>
  <c r="C69" i="8"/>
  <c r="K69" i="8"/>
  <c r="E13" i="7"/>
  <c r="E11" i="12" s="1"/>
  <c r="E70" i="7"/>
  <c r="Q70" i="7"/>
  <c r="Q13" i="7"/>
  <c r="Q11" i="12" s="1"/>
  <c r="O13" i="1"/>
  <c r="O6" i="12" s="1"/>
  <c r="G13" i="1"/>
  <c r="G6" i="12" s="1"/>
  <c r="S73" i="1"/>
  <c r="K73" i="1"/>
  <c r="C73" i="1"/>
  <c r="F68" i="4"/>
  <c r="F13" i="4"/>
  <c r="F8" i="12" s="1"/>
  <c r="R13" i="4"/>
  <c r="R8" i="12" s="1"/>
  <c r="R68" i="4"/>
  <c r="B13" i="3"/>
  <c r="J13" i="3"/>
  <c r="J7" i="12" s="1"/>
  <c r="J72" i="3"/>
  <c r="N13" i="3"/>
  <c r="N7" i="12" s="1"/>
  <c r="N72" i="3"/>
  <c r="L69" i="8"/>
  <c r="T69" i="8"/>
  <c r="D69" i="8"/>
  <c r="F70" i="7"/>
  <c r="F13" i="7"/>
  <c r="F11" i="12" s="1"/>
  <c r="R13" i="7"/>
  <c r="R11" i="12" s="1"/>
  <c r="R70" i="7"/>
  <c r="N13" i="1"/>
  <c r="N6" i="12" s="1"/>
  <c r="J73" i="1"/>
  <c r="B13" i="4"/>
  <c r="J13" i="7"/>
  <c r="J11" i="12" s="1"/>
  <c r="J70" i="7"/>
  <c r="N13" i="7"/>
  <c r="N11" i="12" s="1"/>
  <c r="N70" i="7"/>
  <c r="O68" i="4"/>
  <c r="O13" i="4"/>
  <c r="O8" i="12" s="1"/>
  <c r="C13" i="7"/>
  <c r="C11" i="12" s="1"/>
  <c r="C70" i="7"/>
  <c r="D68" i="4"/>
  <c r="D13" i="4"/>
  <c r="D8" i="12" s="1"/>
  <c r="T13" i="3"/>
  <c r="T7" i="12" s="1"/>
  <c r="T72" i="3"/>
  <c r="J69" i="8"/>
  <c r="D73" i="1"/>
  <c r="E13" i="4"/>
  <c r="E8" i="12" s="1"/>
  <c r="E68" i="4"/>
  <c r="S13" i="4"/>
  <c r="S8" i="12" s="1"/>
  <c r="S68" i="4"/>
  <c r="K13" i="3"/>
  <c r="K7" i="12" s="1"/>
  <c r="K72" i="3"/>
  <c r="O72" i="3"/>
  <c r="O13" i="3"/>
  <c r="O7" i="12" s="1"/>
  <c r="U69" i="8"/>
  <c r="S13" i="7"/>
  <c r="S11" i="12" s="1"/>
  <c r="S70" i="7"/>
  <c r="H13" i="4"/>
  <c r="H8" i="12" s="1"/>
  <c r="H68" i="4"/>
  <c r="L13" i="4"/>
  <c r="L8" i="12" s="1"/>
  <c r="L68" i="4"/>
  <c r="T13" i="4"/>
  <c r="T8" i="12" s="1"/>
  <c r="T68" i="4"/>
  <c r="D13" i="3"/>
  <c r="D7" i="12" s="1"/>
  <c r="D72" i="3"/>
  <c r="P13" i="3"/>
  <c r="P7" i="12" s="1"/>
  <c r="P72" i="3"/>
  <c r="N69" i="8"/>
  <c r="F69" i="8"/>
  <c r="H70" i="7"/>
  <c r="H13" i="7"/>
  <c r="H11" i="12" s="1"/>
  <c r="L13" i="7"/>
  <c r="L11" i="12" s="1"/>
  <c r="L70" i="7"/>
  <c r="T13" i="7"/>
  <c r="T11" i="12" s="1"/>
  <c r="T70" i="7"/>
  <c r="J13" i="4"/>
  <c r="J8" i="12" s="1"/>
  <c r="J68" i="4"/>
  <c r="F72" i="3"/>
  <c r="F13" i="3"/>
  <c r="F7" i="12" s="1"/>
  <c r="C13" i="4"/>
  <c r="C8" i="12" s="1"/>
  <c r="C68" i="4"/>
  <c r="I69" i="8"/>
  <c r="K13" i="7"/>
  <c r="K11" i="12" s="1"/>
  <c r="K70" i="7"/>
  <c r="B69" i="8"/>
  <c r="D70" i="7"/>
  <c r="D13" i="7"/>
  <c r="D11" i="12" s="1"/>
  <c r="Q68" i="4"/>
  <c r="Q13" i="4"/>
  <c r="Q8" i="12" s="1"/>
  <c r="G68" i="4"/>
  <c r="G13" i="4"/>
  <c r="G8" i="12" s="1"/>
  <c r="C13" i="3"/>
  <c r="C7" i="12" s="1"/>
  <c r="C72" i="3"/>
  <c r="M69" i="8"/>
  <c r="E69" i="8"/>
  <c r="G70" i="7"/>
  <c r="G13" i="7"/>
  <c r="G11" i="12" s="1"/>
  <c r="I68" i="4"/>
  <c r="I13" i="4"/>
  <c r="I8" i="12" s="1"/>
  <c r="M13" i="4"/>
  <c r="M8" i="12" s="1"/>
  <c r="M68" i="4"/>
  <c r="U68" i="4"/>
  <c r="U13" i="4"/>
  <c r="U8" i="12" s="1"/>
  <c r="E72" i="3"/>
  <c r="E13" i="3"/>
  <c r="E7" i="12" s="1"/>
  <c r="Q72" i="3"/>
  <c r="Q13" i="3"/>
  <c r="Q7" i="12" s="1"/>
  <c r="O69" i="8"/>
  <c r="G69" i="8"/>
  <c r="I70" i="7"/>
  <c r="I13" i="7"/>
  <c r="I11" i="12" s="1"/>
  <c r="M13" i="7"/>
  <c r="M11" i="12" s="1"/>
  <c r="M70" i="7"/>
  <c r="U13" i="7"/>
  <c r="U11" i="12" s="1"/>
  <c r="U70" i="7"/>
  <c r="A76" i="10"/>
  <c r="A77" i="10"/>
  <c r="A78" i="10"/>
  <c r="A79" i="10"/>
  <c r="A75" i="10"/>
  <c r="B76" i="10"/>
  <c r="C76" i="10"/>
  <c r="D76" i="10"/>
  <c r="E76" i="10"/>
  <c r="F76" i="10"/>
  <c r="B77" i="10"/>
  <c r="C77" i="10"/>
  <c r="D77" i="10"/>
  <c r="E77" i="10"/>
  <c r="F77" i="10"/>
  <c r="B78" i="10"/>
  <c r="C78" i="10"/>
  <c r="D78" i="10"/>
  <c r="E78" i="10"/>
  <c r="F78" i="10"/>
  <c r="B79" i="10"/>
  <c r="C79" i="10"/>
  <c r="D79" i="10"/>
  <c r="E79" i="10"/>
  <c r="F79" i="10"/>
  <c r="C75" i="10"/>
  <c r="D75" i="10"/>
  <c r="E75" i="10"/>
  <c r="F75" i="10"/>
  <c r="B75" i="10"/>
  <c r="B72" i="7" l="1"/>
  <c r="B89" i="7" s="1"/>
  <c r="B54" i="7"/>
  <c r="C47" i="7"/>
  <c r="C54" i="7" s="1"/>
  <c r="B53" i="8"/>
  <c r="C45" i="4"/>
  <c r="C52" i="4" s="1"/>
  <c r="N67" i="1"/>
  <c r="N58" i="8"/>
  <c r="M65" i="8"/>
  <c r="C53" i="8"/>
  <c r="D46" i="8"/>
  <c r="M58" i="5"/>
  <c r="L65" i="5"/>
  <c r="O59" i="7"/>
  <c r="N66" i="7"/>
  <c r="N59" i="10"/>
  <c r="M66" i="10"/>
  <c r="L58" i="6"/>
  <c r="K65" i="6"/>
  <c r="Q47" i="4"/>
  <c r="Q50" i="4"/>
  <c r="T46" i="4"/>
  <c r="S49" i="4"/>
  <c r="R48" i="4"/>
  <c r="X13" i="3"/>
  <c r="V13" i="4"/>
  <c r="B8" i="12"/>
  <c r="B11" i="12"/>
  <c r="V13" i="7"/>
  <c r="D54" i="1"/>
  <c r="B12" i="12"/>
  <c r="V13" i="8"/>
  <c r="P60" i="3"/>
  <c r="O67" i="3"/>
  <c r="X13" i="7"/>
  <c r="B7" i="12"/>
  <c r="V13" i="3"/>
  <c r="V13" i="1"/>
  <c r="X13" i="1"/>
  <c r="U12" i="10"/>
  <c r="T12" i="10"/>
  <c r="S12" i="10"/>
  <c r="R12" i="10"/>
  <c r="Q12" i="10"/>
  <c r="P12" i="10"/>
  <c r="O12" i="10"/>
  <c r="N12" i="10"/>
  <c r="M12" i="10"/>
  <c r="L12" i="10"/>
  <c r="U11" i="10"/>
  <c r="T11" i="10"/>
  <c r="S11" i="10"/>
  <c r="R11" i="10"/>
  <c r="Q11" i="10"/>
  <c r="P11" i="10"/>
  <c r="O11" i="10"/>
  <c r="N11" i="10"/>
  <c r="M11" i="10"/>
  <c r="L11" i="10"/>
  <c r="U10" i="10"/>
  <c r="T10" i="10"/>
  <c r="S10" i="10"/>
  <c r="R10" i="10"/>
  <c r="Q10" i="10"/>
  <c r="P10" i="10"/>
  <c r="O10" i="10"/>
  <c r="N10" i="10"/>
  <c r="M10" i="10"/>
  <c r="L10" i="10"/>
  <c r="U9" i="10"/>
  <c r="T9" i="10"/>
  <c r="S9" i="10"/>
  <c r="R9" i="10"/>
  <c r="Q9" i="10"/>
  <c r="P9" i="10"/>
  <c r="O9" i="10"/>
  <c r="N9" i="10"/>
  <c r="M9" i="10"/>
  <c r="L9" i="10"/>
  <c r="U8" i="10"/>
  <c r="T8" i="10"/>
  <c r="S8" i="10"/>
  <c r="R8" i="10"/>
  <c r="Q8" i="10"/>
  <c r="P8" i="10"/>
  <c r="O8" i="10"/>
  <c r="N8" i="10"/>
  <c r="M8" i="10"/>
  <c r="L8" i="10"/>
  <c r="U7" i="10"/>
  <c r="T7" i="10"/>
  <c r="S7" i="10"/>
  <c r="R7" i="10"/>
  <c r="Q7" i="10"/>
  <c r="P7" i="10"/>
  <c r="O7" i="10"/>
  <c r="N7" i="10"/>
  <c r="M7" i="10"/>
  <c r="L7" i="10"/>
  <c r="U6" i="10"/>
  <c r="T6" i="10"/>
  <c r="S6" i="10"/>
  <c r="R6" i="10"/>
  <c r="Q6" i="10"/>
  <c r="P6" i="10"/>
  <c r="O6" i="10"/>
  <c r="N6" i="10"/>
  <c r="M6" i="10"/>
  <c r="L6" i="10"/>
  <c r="K12" i="10"/>
  <c r="J12" i="10"/>
  <c r="I12" i="10"/>
  <c r="H12" i="10"/>
  <c r="G12" i="10"/>
  <c r="F12" i="10"/>
  <c r="E12" i="10"/>
  <c r="D12" i="10"/>
  <c r="C12" i="10"/>
  <c r="B12" i="10"/>
  <c r="B53" i="10" s="1"/>
  <c r="C53" i="10" s="1"/>
  <c r="D53" i="10" s="1"/>
  <c r="E53" i="10" s="1"/>
  <c r="F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K11" i="10"/>
  <c r="J11" i="10"/>
  <c r="I11" i="10"/>
  <c r="H11" i="10"/>
  <c r="G11" i="10"/>
  <c r="F11" i="10"/>
  <c r="E11" i="10"/>
  <c r="D11" i="10"/>
  <c r="C11" i="10"/>
  <c r="B11" i="10"/>
  <c r="B52" i="10" s="1"/>
  <c r="C52" i="10" s="1"/>
  <c r="D52" i="10" s="1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O52" i="10" s="1"/>
  <c r="P52" i="10" s="1"/>
  <c r="Q52" i="10" s="1"/>
  <c r="R52" i="10" s="1"/>
  <c r="S52" i="10" s="1"/>
  <c r="T52" i="10" s="1"/>
  <c r="U52" i="10" s="1"/>
  <c r="K10" i="10"/>
  <c r="J10" i="10"/>
  <c r="I10" i="10"/>
  <c r="H10" i="10"/>
  <c r="G10" i="10"/>
  <c r="F10" i="10"/>
  <c r="E10" i="10"/>
  <c r="D10" i="10"/>
  <c r="C10" i="10"/>
  <c r="B10" i="10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O51" i="10" s="1"/>
  <c r="P51" i="10" s="1"/>
  <c r="Q51" i="10" s="1"/>
  <c r="R51" i="10" s="1"/>
  <c r="S51" i="10" s="1"/>
  <c r="T51" i="10" s="1"/>
  <c r="U51" i="10" s="1"/>
  <c r="K9" i="10"/>
  <c r="J9" i="10"/>
  <c r="I9" i="10"/>
  <c r="H9" i="10"/>
  <c r="G9" i="10"/>
  <c r="F9" i="10"/>
  <c r="E9" i="10"/>
  <c r="D9" i="10"/>
  <c r="C9" i="10"/>
  <c r="B9" i="10"/>
  <c r="B50" i="10" s="1"/>
  <c r="C50" i="10" s="1"/>
  <c r="D50" i="10" s="1"/>
  <c r="E50" i="10" s="1"/>
  <c r="F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K8" i="10"/>
  <c r="J8" i="10"/>
  <c r="I8" i="10"/>
  <c r="H8" i="10"/>
  <c r="G8" i="10"/>
  <c r="F8" i="10"/>
  <c r="E8" i="10"/>
  <c r="D8" i="10"/>
  <c r="C8" i="10"/>
  <c r="B8" i="10"/>
  <c r="B49" i="10" s="1"/>
  <c r="C49" i="10" s="1"/>
  <c r="D49" i="10" s="1"/>
  <c r="E49" i="10" s="1"/>
  <c r="F49" i="10" s="1"/>
  <c r="G49" i="10" s="1"/>
  <c r="H49" i="10" s="1"/>
  <c r="I49" i="10" s="1"/>
  <c r="J49" i="10" s="1"/>
  <c r="K49" i="10" s="1"/>
  <c r="L49" i="10" s="1"/>
  <c r="M49" i="10" s="1"/>
  <c r="N49" i="10" s="1"/>
  <c r="O49" i="10" s="1"/>
  <c r="P49" i="10" s="1"/>
  <c r="Q49" i="10" s="1"/>
  <c r="R49" i="10" s="1"/>
  <c r="S49" i="10" s="1"/>
  <c r="T49" i="10" s="1"/>
  <c r="U49" i="10" s="1"/>
  <c r="K7" i="10"/>
  <c r="J7" i="10"/>
  <c r="I7" i="10"/>
  <c r="H7" i="10"/>
  <c r="G7" i="10"/>
  <c r="F7" i="10"/>
  <c r="E7" i="10"/>
  <c r="D7" i="10"/>
  <c r="C7" i="10"/>
  <c r="B7" i="10"/>
  <c r="B48" i="10" s="1"/>
  <c r="C48" i="10" s="1"/>
  <c r="D48" i="10" s="1"/>
  <c r="E48" i="10" s="1"/>
  <c r="F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K6" i="10"/>
  <c r="J6" i="10"/>
  <c r="I6" i="10"/>
  <c r="H6" i="10"/>
  <c r="G6" i="10"/>
  <c r="F6" i="10"/>
  <c r="E6" i="10"/>
  <c r="D6" i="10"/>
  <c r="C6" i="10"/>
  <c r="B6" i="10"/>
  <c r="A78" i="5"/>
  <c r="A79" i="5"/>
  <c r="A80" i="5"/>
  <c r="A81" i="5"/>
  <c r="A77" i="5"/>
  <c r="B78" i="5"/>
  <c r="C78" i="5"/>
  <c r="D78" i="5"/>
  <c r="E78" i="5"/>
  <c r="F78" i="5"/>
  <c r="B79" i="5"/>
  <c r="C79" i="5"/>
  <c r="D79" i="5"/>
  <c r="E79" i="5"/>
  <c r="F79" i="5"/>
  <c r="B80" i="5"/>
  <c r="C80" i="5"/>
  <c r="D80" i="5"/>
  <c r="E80" i="5"/>
  <c r="F80" i="5"/>
  <c r="B81" i="5"/>
  <c r="C81" i="5"/>
  <c r="D81" i="5"/>
  <c r="E81" i="5"/>
  <c r="F81" i="5"/>
  <c r="C77" i="5"/>
  <c r="D77" i="5"/>
  <c r="E77" i="5"/>
  <c r="F77" i="5"/>
  <c r="B77" i="5"/>
  <c r="D45" i="4" l="1"/>
  <c r="D52" i="4" s="1"/>
  <c r="D47" i="7"/>
  <c r="E47" i="7" s="1"/>
  <c r="L70" i="10"/>
  <c r="B47" i="10"/>
  <c r="C47" i="10" s="1"/>
  <c r="B13" i="10"/>
  <c r="N58" i="5"/>
  <c r="M65" i="5"/>
  <c r="E54" i="1"/>
  <c r="O59" i="10"/>
  <c r="N66" i="10"/>
  <c r="O67" i="1"/>
  <c r="O58" i="8"/>
  <c r="N65" i="8"/>
  <c r="E46" i="8"/>
  <c r="D53" i="8"/>
  <c r="P59" i="7"/>
  <c r="O66" i="7"/>
  <c r="M58" i="6"/>
  <c r="L65" i="6"/>
  <c r="R50" i="4"/>
  <c r="R47" i="4"/>
  <c r="T49" i="4"/>
  <c r="S48" i="4"/>
  <c r="U46" i="4"/>
  <c r="V9" i="10"/>
  <c r="W13" i="3"/>
  <c r="W14" i="3" s="1"/>
  <c r="C6" i="2"/>
  <c r="V10" i="10"/>
  <c r="C10" i="2"/>
  <c r="W13" i="7"/>
  <c r="W14" i="7" s="1"/>
  <c r="V7" i="10"/>
  <c r="V11" i="10"/>
  <c r="V8" i="10"/>
  <c r="V12" i="10"/>
  <c r="Q60" i="3"/>
  <c r="P67" i="3"/>
  <c r="W13" i="1"/>
  <c r="W14" i="1" s="1"/>
  <c r="C5" i="2"/>
  <c r="W13" i="8"/>
  <c r="W14" i="8" s="1"/>
  <c r="C11" i="2"/>
  <c r="C7" i="2"/>
  <c r="D13" i="10"/>
  <c r="D14" i="12" s="1"/>
  <c r="P70" i="10"/>
  <c r="E13" i="10"/>
  <c r="E14" i="12" s="1"/>
  <c r="Q70" i="10"/>
  <c r="I70" i="10"/>
  <c r="S13" i="10"/>
  <c r="S14" i="12" s="1"/>
  <c r="H70" i="10"/>
  <c r="L13" i="10"/>
  <c r="L14" i="12" s="1"/>
  <c r="T13" i="10"/>
  <c r="T14" i="12" s="1"/>
  <c r="F13" i="10"/>
  <c r="F14" i="12" s="1"/>
  <c r="R70" i="10"/>
  <c r="B70" i="10"/>
  <c r="J13" i="10"/>
  <c r="J14" i="12" s="1"/>
  <c r="H13" i="10"/>
  <c r="H14" i="12" s="1"/>
  <c r="F70" i="10"/>
  <c r="N13" i="10"/>
  <c r="N14" i="12" s="1"/>
  <c r="R13" i="10"/>
  <c r="R14" i="12" s="1"/>
  <c r="T70" i="10"/>
  <c r="G70" i="10"/>
  <c r="C13" i="10"/>
  <c r="C14" i="12" s="1"/>
  <c r="K13" i="10"/>
  <c r="K14" i="12" s="1"/>
  <c r="I13" i="10"/>
  <c r="I14" i="12" s="1"/>
  <c r="E70" i="10"/>
  <c r="O70" i="10"/>
  <c r="M13" i="10"/>
  <c r="M14" i="12" s="1"/>
  <c r="U13" i="10"/>
  <c r="U14" i="12" s="1"/>
  <c r="Q13" i="10"/>
  <c r="Q14" i="12" s="1"/>
  <c r="M70" i="10"/>
  <c r="U70" i="10"/>
  <c r="N70" i="10"/>
  <c r="D70" i="10"/>
  <c r="O13" i="10"/>
  <c r="O14" i="12" s="1"/>
  <c r="G13" i="10"/>
  <c r="G14" i="12" s="1"/>
  <c r="S70" i="10"/>
  <c r="K70" i="10"/>
  <c r="C70" i="10"/>
  <c r="J70" i="10"/>
  <c r="P13" i="10"/>
  <c r="P14" i="12" s="1"/>
  <c r="U9" i="5"/>
  <c r="T9" i="5"/>
  <c r="S9" i="5"/>
  <c r="R9" i="5"/>
  <c r="Q9" i="5"/>
  <c r="P9" i="5"/>
  <c r="O9" i="5"/>
  <c r="N9" i="5"/>
  <c r="M9" i="5"/>
  <c r="L9" i="5"/>
  <c r="U8" i="5"/>
  <c r="T8" i="5"/>
  <c r="S8" i="5"/>
  <c r="R8" i="5"/>
  <c r="Q8" i="5"/>
  <c r="P8" i="5"/>
  <c r="O8" i="5"/>
  <c r="N8" i="5"/>
  <c r="M8" i="5"/>
  <c r="L8" i="5"/>
  <c r="U7" i="5"/>
  <c r="T7" i="5"/>
  <c r="S7" i="5"/>
  <c r="R7" i="5"/>
  <c r="Q7" i="5"/>
  <c r="P7" i="5"/>
  <c r="O7" i="5"/>
  <c r="N7" i="5"/>
  <c r="M7" i="5"/>
  <c r="L7" i="5"/>
  <c r="U6" i="5"/>
  <c r="T6" i="5"/>
  <c r="S6" i="5"/>
  <c r="R6" i="5"/>
  <c r="Q6" i="5"/>
  <c r="P6" i="5"/>
  <c r="O6" i="5"/>
  <c r="N6" i="5"/>
  <c r="M6" i="5"/>
  <c r="L6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K9" i="5"/>
  <c r="J9" i="5"/>
  <c r="I9" i="5"/>
  <c r="H9" i="5"/>
  <c r="G9" i="5"/>
  <c r="F9" i="5"/>
  <c r="E9" i="5"/>
  <c r="D9" i="5"/>
  <c r="C9" i="5"/>
  <c r="B9" i="5"/>
  <c r="K8" i="5"/>
  <c r="J8" i="5"/>
  <c r="I8" i="5"/>
  <c r="H8" i="5"/>
  <c r="G8" i="5"/>
  <c r="F8" i="5"/>
  <c r="E8" i="5"/>
  <c r="D8" i="5"/>
  <c r="C8" i="5"/>
  <c r="B8" i="5"/>
  <c r="K7" i="5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B46" i="5" l="1"/>
  <c r="B70" i="5"/>
  <c r="U70" i="5"/>
  <c r="G13" i="5"/>
  <c r="B48" i="5"/>
  <c r="C48" i="5" s="1"/>
  <c r="D48" i="5" s="1"/>
  <c r="E48" i="5" s="1"/>
  <c r="F48" i="5" s="1"/>
  <c r="G48" i="5" s="1"/>
  <c r="H48" i="5" s="1"/>
  <c r="I48" i="5" s="1"/>
  <c r="J48" i="5" s="1"/>
  <c r="K48" i="5" s="1"/>
  <c r="L48" i="5" s="1"/>
  <c r="M48" i="5" s="1"/>
  <c r="N48" i="5" s="1"/>
  <c r="O48" i="5" s="1"/>
  <c r="P48" i="5" s="1"/>
  <c r="Q48" i="5" s="1"/>
  <c r="R48" i="5" s="1"/>
  <c r="S48" i="5" s="1"/>
  <c r="T48" i="5" s="1"/>
  <c r="U48" i="5" s="1"/>
  <c r="B49" i="5"/>
  <c r="C49" i="5" s="1"/>
  <c r="D49" i="5" s="1"/>
  <c r="E49" i="5" s="1"/>
  <c r="F49" i="5" s="1"/>
  <c r="G49" i="5" s="1"/>
  <c r="H49" i="5" s="1"/>
  <c r="I49" i="5" s="1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B47" i="5"/>
  <c r="C47" i="5" s="1"/>
  <c r="D47" i="5" s="1"/>
  <c r="E47" i="5" s="1"/>
  <c r="F47" i="5" s="1"/>
  <c r="G47" i="5" s="1"/>
  <c r="H47" i="5" s="1"/>
  <c r="I47" i="5" s="1"/>
  <c r="J47" i="5" s="1"/>
  <c r="K47" i="5" s="1"/>
  <c r="L47" i="5" s="1"/>
  <c r="M47" i="5" s="1"/>
  <c r="N47" i="5" s="1"/>
  <c r="O47" i="5" s="1"/>
  <c r="P47" i="5" s="1"/>
  <c r="Q47" i="5" s="1"/>
  <c r="R47" i="5" s="1"/>
  <c r="S47" i="5" s="1"/>
  <c r="T47" i="5" s="1"/>
  <c r="U47" i="5" s="1"/>
  <c r="B52" i="5"/>
  <c r="C52" i="5" s="1"/>
  <c r="B50" i="5"/>
  <c r="C50" i="5" s="1"/>
  <c r="D50" i="5" s="1"/>
  <c r="E50" i="5" s="1"/>
  <c r="F50" i="5" s="1"/>
  <c r="G50" i="5" s="1"/>
  <c r="H50" i="5" s="1"/>
  <c r="I50" i="5" s="1"/>
  <c r="J50" i="5" s="1"/>
  <c r="K50" i="5" s="1"/>
  <c r="L50" i="5" s="1"/>
  <c r="M50" i="5" s="1"/>
  <c r="N50" i="5" s="1"/>
  <c r="O50" i="5" s="1"/>
  <c r="P50" i="5" s="1"/>
  <c r="Q50" i="5" s="1"/>
  <c r="R50" i="5" s="1"/>
  <c r="S50" i="5" s="1"/>
  <c r="T50" i="5" s="1"/>
  <c r="U50" i="5" s="1"/>
  <c r="B51" i="5"/>
  <c r="C51" i="5" s="1"/>
  <c r="D51" i="5" s="1"/>
  <c r="E51" i="5" s="1"/>
  <c r="F51" i="5" s="1"/>
  <c r="G51" i="5" s="1"/>
  <c r="H51" i="5" s="1"/>
  <c r="I51" i="5" s="1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E45" i="4"/>
  <c r="F45" i="4" s="1"/>
  <c r="D54" i="7"/>
  <c r="C46" i="5"/>
  <c r="B54" i="10"/>
  <c r="F54" i="1"/>
  <c r="F47" i="7"/>
  <c r="E54" i="7"/>
  <c r="F46" i="8"/>
  <c r="E53" i="8"/>
  <c r="Q59" i="7"/>
  <c r="P66" i="7"/>
  <c r="P59" i="10"/>
  <c r="O66" i="10"/>
  <c r="D47" i="10"/>
  <c r="C54" i="10"/>
  <c r="P58" i="8"/>
  <c r="O65" i="8"/>
  <c r="P67" i="1"/>
  <c r="N58" i="6"/>
  <c r="M65" i="6"/>
  <c r="O58" i="5"/>
  <c r="N65" i="5"/>
  <c r="S47" i="4"/>
  <c r="S50" i="4"/>
  <c r="T48" i="4"/>
  <c r="U49" i="4"/>
  <c r="X13" i="10"/>
  <c r="V9" i="5"/>
  <c r="B14" i="12"/>
  <c r="V13" i="10"/>
  <c r="R60" i="3"/>
  <c r="Q67" i="3"/>
  <c r="V8" i="5"/>
  <c r="V12" i="5"/>
  <c r="V7" i="5"/>
  <c r="V11" i="5"/>
  <c r="V6" i="5"/>
  <c r="V10" i="5"/>
  <c r="H13" i="5"/>
  <c r="H9" i="12" s="1"/>
  <c r="F70" i="5"/>
  <c r="F93" i="5" s="1"/>
  <c r="N70" i="5"/>
  <c r="N93" i="5" s="1"/>
  <c r="L70" i="5"/>
  <c r="L93" i="5" s="1"/>
  <c r="T70" i="5"/>
  <c r="T93" i="5" s="1"/>
  <c r="J13" i="5"/>
  <c r="J9" i="12" s="1"/>
  <c r="R13" i="5"/>
  <c r="R9" i="12" s="1"/>
  <c r="K13" i="5"/>
  <c r="K9" i="12" s="1"/>
  <c r="E70" i="5"/>
  <c r="E93" i="5" s="1"/>
  <c r="O70" i="5"/>
  <c r="O93" i="5" s="1"/>
  <c r="U13" i="5"/>
  <c r="U9" i="12" s="1"/>
  <c r="Q13" i="5"/>
  <c r="Q9" i="12" s="1"/>
  <c r="M70" i="5"/>
  <c r="M93" i="5" s="1"/>
  <c r="U93" i="5"/>
  <c r="C13" i="5"/>
  <c r="C9" i="12" s="1"/>
  <c r="I13" i="5"/>
  <c r="I9" i="12" s="1"/>
  <c r="M13" i="5"/>
  <c r="M9" i="12" s="1"/>
  <c r="P70" i="5"/>
  <c r="P93" i="5" s="1"/>
  <c r="Q70" i="5"/>
  <c r="Q93" i="5" s="1"/>
  <c r="F13" i="5"/>
  <c r="F9" i="12" s="1"/>
  <c r="R70" i="5"/>
  <c r="R93" i="5" s="1"/>
  <c r="E13" i="5"/>
  <c r="E9" i="12" s="1"/>
  <c r="G70" i="5"/>
  <c r="G93" i="5" s="1"/>
  <c r="I70" i="5"/>
  <c r="I93" i="5" s="1"/>
  <c r="S13" i="5"/>
  <c r="S9" i="12" s="1"/>
  <c r="H70" i="5"/>
  <c r="H93" i="5" s="1"/>
  <c r="L13" i="5"/>
  <c r="L9" i="12" s="1"/>
  <c r="T13" i="5"/>
  <c r="T9" i="12" s="1"/>
  <c r="D13" i="5"/>
  <c r="D9" i="12" s="1"/>
  <c r="O13" i="5"/>
  <c r="O9" i="12" s="1"/>
  <c r="G9" i="12"/>
  <c r="S70" i="5"/>
  <c r="S93" i="5" s="1"/>
  <c r="K70" i="5"/>
  <c r="K93" i="5" s="1"/>
  <c r="C70" i="5"/>
  <c r="C93" i="5" s="1"/>
  <c r="B13" i="5"/>
  <c r="B9" i="12" s="1"/>
  <c r="N13" i="5"/>
  <c r="N9" i="12" s="1"/>
  <c r="J70" i="5"/>
  <c r="J93" i="5" s="1"/>
  <c r="P13" i="5"/>
  <c r="P9" i="12" s="1"/>
  <c r="D70" i="5"/>
  <c r="D93" i="5" s="1"/>
  <c r="A75" i="9"/>
  <c r="A76" i="9"/>
  <c r="A77" i="9"/>
  <c r="A78" i="9"/>
  <c r="A74" i="9"/>
  <c r="B75" i="9"/>
  <c r="C75" i="9"/>
  <c r="D75" i="9"/>
  <c r="E75" i="9"/>
  <c r="F75" i="9"/>
  <c r="B76" i="9"/>
  <c r="C76" i="9"/>
  <c r="D76" i="9"/>
  <c r="E76" i="9"/>
  <c r="F76" i="9"/>
  <c r="B77" i="9"/>
  <c r="C77" i="9"/>
  <c r="D77" i="9"/>
  <c r="E77" i="9"/>
  <c r="F77" i="9"/>
  <c r="B78" i="9"/>
  <c r="C78" i="9"/>
  <c r="D78" i="9"/>
  <c r="E78" i="9"/>
  <c r="F78" i="9"/>
  <c r="C74" i="9"/>
  <c r="D74" i="9"/>
  <c r="E74" i="9"/>
  <c r="F74" i="9"/>
  <c r="B74" i="9"/>
  <c r="E52" i="4" l="1"/>
  <c r="B53" i="5"/>
  <c r="B93" i="5"/>
  <c r="Q58" i="8"/>
  <c r="P65" i="8"/>
  <c r="G54" i="1"/>
  <c r="P58" i="5"/>
  <c r="O65" i="5"/>
  <c r="D52" i="5"/>
  <c r="Q59" i="10"/>
  <c r="P66" i="10"/>
  <c r="G46" i="8"/>
  <c r="F53" i="8"/>
  <c r="N65" i="6"/>
  <c r="O58" i="6"/>
  <c r="C53" i="5"/>
  <c r="D46" i="5"/>
  <c r="G47" i="7"/>
  <c r="F54" i="7"/>
  <c r="E47" i="10"/>
  <c r="D54" i="10"/>
  <c r="G45" i="4"/>
  <c r="F52" i="4"/>
  <c r="Q67" i="1"/>
  <c r="R59" i="7"/>
  <c r="Q66" i="7"/>
  <c r="T50" i="4"/>
  <c r="T47" i="4"/>
  <c r="U48" i="4"/>
  <c r="S60" i="3"/>
  <c r="R67" i="3"/>
  <c r="C13" i="2"/>
  <c r="W13" i="10"/>
  <c r="W14" i="10" s="1"/>
  <c r="V13" i="5"/>
  <c r="A77" i="6"/>
  <c r="A78" i="6"/>
  <c r="A79" i="6"/>
  <c r="A80" i="6"/>
  <c r="A76" i="6"/>
  <c r="C76" i="6"/>
  <c r="D76" i="6"/>
  <c r="E76" i="6"/>
  <c r="F76" i="6"/>
  <c r="C77" i="6"/>
  <c r="D77" i="6"/>
  <c r="E77" i="6"/>
  <c r="F77" i="6"/>
  <c r="C78" i="6"/>
  <c r="D78" i="6"/>
  <c r="E78" i="6"/>
  <c r="F78" i="6"/>
  <c r="C79" i="6"/>
  <c r="D79" i="6"/>
  <c r="E79" i="6"/>
  <c r="F79" i="6"/>
  <c r="C80" i="6"/>
  <c r="D80" i="6"/>
  <c r="E80" i="6"/>
  <c r="F80" i="6"/>
  <c r="B77" i="6"/>
  <c r="B78" i="6"/>
  <c r="B79" i="6"/>
  <c r="B80" i="6"/>
  <c r="B76" i="6"/>
  <c r="R59" i="10" l="1"/>
  <c r="Q66" i="10"/>
  <c r="S59" i="7"/>
  <c r="R66" i="7"/>
  <c r="H47" i="7"/>
  <c r="G54" i="7"/>
  <c r="E52" i="5"/>
  <c r="E46" i="5"/>
  <c r="D53" i="5"/>
  <c r="H54" i="1"/>
  <c r="R67" i="1"/>
  <c r="Q58" i="5"/>
  <c r="P65" i="5"/>
  <c r="O65" i="6"/>
  <c r="P58" i="6"/>
  <c r="G52" i="4"/>
  <c r="H45" i="4"/>
  <c r="H46" i="8"/>
  <c r="G53" i="8"/>
  <c r="F47" i="10"/>
  <c r="E54" i="10"/>
  <c r="R58" i="8"/>
  <c r="Q65" i="8"/>
  <c r="U47" i="4"/>
  <c r="U50" i="4"/>
  <c r="W13" i="5"/>
  <c r="W14" i="5" s="1"/>
  <c r="C8" i="2"/>
  <c r="T60" i="3"/>
  <c r="S67" i="3"/>
  <c r="U9" i="6"/>
  <c r="T9" i="6"/>
  <c r="S9" i="6"/>
  <c r="R9" i="6"/>
  <c r="Q9" i="6"/>
  <c r="P9" i="6"/>
  <c r="O9" i="6"/>
  <c r="N9" i="6"/>
  <c r="M9" i="6"/>
  <c r="L9" i="6"/>
  <c r="U8" i="6"/>
  <c r="T8" i="6"/>
  <c r="S8" i="6"/>
  <c r="R8" i="6"/>
  <c r="Q8" i="6"/>
  <c r="P8" i="6"/>
  <c r="O8" i="6"/>
  <c r="N8" i="6"/>
  <c r="M8" i="6"/>
  <c r="L8" i="6"/>
  <c r="U7" i="6"/>
  <c r="T7" i="6"/>
  <c r="S7" i="6"/>
  <c r="R7" i="6"/>
  <c r="Q7" i="6"/>
  <c r="P7" i="6"/>
  <c r="O7" i="6"/>
  <c r="N7" i="6"/>
  <c r="M7" i="6"/>
  <c r="L7" i="6"/>
  <c r="U6" i="6"/>
  <c r="T6" i="6"/>
  <c r="S6" i="6"/>
  <c r="R6" i="6"/>
  <c r="Q6" i="6"/>
  <c r="P6" i="6"/>
  <c r="O6" i="6"/>
  <c r="N6" i="6"/>
  <c r="M6" i="6"/>
  <c r="L6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K6" i="6"/>
  <c r="J6" i="6"/>
  <c r="I6" i="6"/>
  <c r="H6" i="6"/>
  <c r="G6" i="6"/>
  <c r="F6" i="6"/>
  <c r="E6" i="6"/>
  <c r="D6" i="6"/>
  <c r="C6" i="6"/>
  <c r="B6" i="6"/>
  <c r="U12" i="9"/>
  <c r="T12" i="9"/>
  <c r="S12" i="9"/>
  <c r="R12" i="9"/>
  <c r="Q12" i="9"/>
  <c r="P12" i="9"/>
  <c r="O12" i="9"/>
  <c r="N12" i="9"/>
  <c r="M12" i="9"/>
  <c r="L12" i="9"/>
  <c r="U11" i="9"/>
  <c r="T11" i="9"/>
  <c r="S11" i="9"/>
  <c r="R11" i="9"/>
  <c r="Q11" i="9"/>
  <c r="P11" i="9"/>
  <c r="O11" i="9"/>
  <c r="N11" i="9"/>
  <c r="M11" i="9"/>
  <c r="L11" i="9"/>
  <c r="U10" i="9"/>
  <c r="T10" i="9"/>
  <c r="S10" i="9"/>
  <c r="R10" i="9"/>
  <c r="Q10" i="9"/>
  <c r="P10" i="9"/>
  <c r="O10" i="9"/>
  <c r="N10" i="9"/>
  <c r="M10" i="9"/>
  <c r="L10" i="9"/>
  <c r="U9" i="9"/>
  <c r="T9" i="9"/>
  <c r="S9" i="9"/>
  <c r="R9" i="9"/>
  <c r="Q9" i="9"/>
  <c r="P9" i="9"/>
  <c r="O9" i="9"/>
  <c r="N9" i="9"/>
  <c r="M9" i="9"/>
  <c r="L9" i="9"/>
  <c r="U8" i="9"/>
  <c r="T8" i="9"/>
  <c r="S8" i="9"/>
  <c r="R8" i="9"/>
  <c r="Q8" i="9"/>
  <c r="P8" i="9"/>
  <c r="O8" i="9"/>
  <c r="N8" i="9"/>
  <c r="M8" i="9"/>
  <c r="L8" i="9"/>
  <c r="U7" i="9"/>
  <c r="T7" i="9"/>
  <c r="S7" i="9"/>
  <c r="R7" i="9"/>
  <c r="Q7" i="9"/>
  <c r="P7" i="9"/>
  <c r="O7" i="9"/>
  <c r="N7" i="9"/>
  <c r="M7" i="9"/>
  <c r="L7" i="9"/>
  <c r="U6" i="9"/>
  <c r="T6" i="9"/>
  <c r="S6" i="9"/>
  <c r="R6" i="9"/>
  <c r="Q6" i="9"/>
  <c r="P6" i="9"/>
  <c r="O6" i="9"/>
  <c r="N6" i="9"/>
  <c r="M6" i="9"/>
  <c r="L6" i="9"/>
  <c r="K9" i="9"/>
  <c r="J9" i="9"/>
  <c r="I9" i="9"/>
  <c r="H9" i="9"/>
  <c r="G9" i="9"/>
  <c r="F9" i="9"/>
  <c r="E9" i="9"/>
  <c r="D9" i="9"/>
  <c r="C9" i="9"/>
  <c r="B9" i="9"/>
  <c r="B49" i="9" s="1"/>
  <c r="D6" i="18" l="1"/>
  <c r="D28" i="18" s="1"/>
  <c r="L6" i="18"/>
  <c r="L28" i="18" s="1"/>
  <c r="M3" i="18"/>
  <c r="M88" i="18" s="1"/>
  <c r="U3" i="18"/>
  <c r="U88" i="18" s="1"/>
  <c r="S4" i="18"/>
  <c r="S71" i="18" s="1"/>
  <c r="Q5" i="18"/>
  <c r="Q27" i="18" s="1"/>
  <c r="Q76" i="18" s="1"/>
  <c r="O6" i="18"/>
  <c r="O28" i="18" s="1"/>
  <c r="E6" i="18"/>
  <c r="E28" i="18" s="1"/>
  <c r="S3" i="18"/>
  <c r="S25" i="18" s="1"/>
  <c r="S89" i="18" s="1"/>
  <c r="Q4" i="18"/>
  <c r="Q26" i="18" s="1"/>
  <c r="Q72" i="18" s="1"/>
  <c r="S26" i="18"/>
  <c r="S72" i="18" s="1"/>
  <c r="J6" i="18"/>
  <c r="J28" i="18" s="1"/>
  <c r="O5" i="18"/>
  <c r="M6" i="18"/>
  <c r="M28" i="18" s="1"/>
  <c r="U6" i="18"/>
  <c r="U28" i="18" s="1"/>
  <c r="C6" i="18"/>
  <c r="C28" i="18" s="1"/>
  <c r="C52" i="18" s="1"/>
  <c r="D52" i="18" s="1"/>
  <c r="K6" i="18"/>
  <c r="K28" i="18" s="1"/>
  <c r="T3" i="18"/>
  <c r="R4" i="18"/>
  <c r="P5" i="18"/>
  <c r="N6" i="18"/>
  <c r="N28" i="18" s="1"/>
  <c r="V6" i="18"/>
  <c r="V28" i="18" s="1"/>
  <c r="V3" i="18"/>
  <c r="T4" i="18"/>
  <c r="R5" i="18"/>
  <c r="P6" i="18"/>
  <c r="P28" i="18" s="1"/>
  <c r="O3" i="18"/>
  <c r="M4" i="18"/>
  <c r="U4" i="18"/>
  <c r="S5" i="18"/>
  <c r="Q6" i="18"/>
  <c r="Q28" i="18" s="1"/>
  <c r="N3" i="18"/>
  <c r="F6" i="18"/>
  <c r="F28" i="18" s="1"/>
  <c r="P8" i="17"/>
  <c r="P7" i="18"/>
  <c r="P9" i="17"/>
  <c r="P8" i="18"/>
  <c r="V10" i="17"/>
  <c r="V9" i="18"/>
  <c r="U25" i="18"/>
  <c r="U89" i="18" s="1"/>
  <c r="R9" i="17"/>
  <c r="R8" i="18"/>
  <c r="O8" i="17"/>
  <c r="O7" i="18"/>
  <c r="M9" i="17"/>
  <c r="M8" i="18"/>
  <c r="U9" i="17"/>
  <c r="U8" i="18"/>
  <c r="S10" i="17"/>
  <c r="S9" i="18"/>
  <c r="I6" i="18"/>
  <c r="I28" i="18" s="1"/>
  <c r="R3" i="18"/>
  <c r="R88" i="18" s="1"/>
  <c r="P4" i="18"/>
  <c r="N5" i="18"/>
  <c r="V5" i="18"/>
  <c r="T6" i="18"/>
  <c r="T28" i="18" s="1"/>
  <c r="N9" i="17"/>
  <c r="N8" i="18"/>
  <c r="V9" i="17"/>
  <c r="V8" i="18"/>
  <c r="T10" i="17"/>
  <c r="T9" i="18"/>
  <c r="O9" i="17"/>
  <c r="O8" i="18"/>
  <c r="M10" i="17"/>
  <c r="M9" i="18"/>
  <c r="R8" i="17"/>
  <c r="R7" i="18"/>
  <c r="Q9" i="17"/>
  <c r="Q8" i="18"/>
  <c r="T8" i="17"/>
  <c r="T7" i="18"/>
  <c r="Q10" i="17"/>
  <c r="Q9" i="18"/>
  <c r="G6" i="18"/>
  <c r="G28" i="18" s="1"/>
  <c r="P3" i="18"/>
  <c r="N4" i="18"/>
  <c r="V4" i="18"/>
  <c r="T5" i="18"/>
  <c r="R6" i="18"/>
  <c r="R28" i="18" s="1"/>
  <c r="Q8" i="17"/>
  <c r="Q7" i="18"/>
  <c r="U10" i="17"/>
  <c r="U9" i="18"/>
  <c r="N10" i="17"/>
  <c r="N9" i="18"/>
  <c r="M25" i="18"/>
  <c r="M89" i="18" s="1"/>
  <c r="S8" i="17"/>
  <c r="S7" i="18"/>
  <c r="O10" i="17"/>
  <c r="O9" i="18"/>
  <c r="P10" i="17"/>
  <c r="P9" i="18"/>
  <c r="M8" i="17"/>
  <c r="M7" i="18"/>
  <c r="U8" i="17"/>
  <c r="U7" i="18"/>
  <c r="S9" i="17"/>
  <c r="S8" i="18"/>
  <c r="N8" i="17"/>
  <c r="N7" i="18"/>
  <c r="V8" i="17"/>
  <c r="V7" i="18"/>
  <c r="T9" i="17"/>
  <c r="T8" i="18"/>
  <c r="R10" i="17"/>
  <c r="R9" i="18"/>
  <c r="H6" i="18"/>
  <c r="H28" i="18" s="1"/>
  <c r="Q3" i="18"/>
  <c r="Q88" i="18" s="1"/>
  <c r="O4" i="18"/>
  <c r="M5" i="18"/>
  <c r="U5" i="18"/>
  <c r="S6" i="18"/>
  <c r="S28" i="18" s="1"/>
  <c r="T4" i="17"/>
  <c r="T157" i="17" s="1"/>
  <c r="R5" i="17"/>
  <c r="R138" i="17" s="1"/>
  <c r="P6" i="17"/>
  <c r="P143" i="17" s="1"/>
  <c r="N7" i="17"/>
  <c r="V7" i="17"/>
  <c r="P4" i="17"/>
  <c r="N5" i="17"/>
  <c r="N138" i="17" s="1"/>
  <c r="V5" i="17"/>
  <c r="V138" i="17" s="1"/>
  <c r="T6" i="17"/>
  <c r="T143" i="17" s="1"/>
  <c r="R7" i="17"/>
  <c r="K7" i="17"/>
  <c r="D7" i="17"/>
  <c r="L7" i="17"/>
  <c r="M4" i="17"/>
  <c r="U4" i="17"/>
  <c r="Q6" i="17"/>
  <c r="Q143" i="17" s="1"/>
  <c r="E7" i="17"/>
  <c r="N4" i="17"/>
  <c r="V4" i="17"/>
  <c r="T5" i="17"/>
  <c r="T138" i="17" s="1"/>
  <c r="R6" i="17"/>
  <c r="P7" i="17"/>
  <c r="S5" i="17"/>
  <c r="S138" i="17" s="1"/>
  <c r="O7" i="17"/>
  <c r="F7" i="17"/>
  <c r="O4" i="17"/>
  <c r="M5" i="17"/>
  <c r="M138" i="17" s="1"/>
  <c r="U5" i="17"/>
  <c r="U138" i="17" s="1"/>
  <c r="S6" i="17"/>
  <c r="S143" i="17" s="1"/>
  <c r="Q7" i="17"/>
  <c r="B46" i="6"/>
  <c r="B50" i="6"/>
  <c r="C50" i="6" s="1"/>
  <c r="D50" i="6" s="1"/>
  <c r="E50" i="6" s="1"/>
  <c r="F50" i="6" s="1"/>
  <c r="G50" i="6" s="1"/>
  <c r="H50" i="6" s="1"/>
  <c r="I50" i="6" s="1"/>
  <c r="J50" i="6" s="1"/>
  <c r="K50" i="6" s="1"/>
  <c r="L50" i="6" s="1"/>
  <c r="M50" i="6" s="1"/>
  <c r="N50" i="6" s="1"/>
  <c r="O50" i="6" s="1"/>
  <c r="P50" i="6" s="1"/>
  <c r="Q50" i="6" s="1"/>
  <c r="R50" i="6" s="1"/>
  <c r="S50" i="6" s="1"/>
  <c r="T50" i="6" s="1"/>
  <c r="U50" i="6" s="1"/>
  <c r="B47" i="6"/>
  <c r="C47" i="6" s="1"/>
  <c r="D47" i="6" s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H7" i="17"/>
  <c r="Q4" i="17"/>
  <c r="O5" i="17"/>
  <c r="O138" i="17" s="1"/>
  <c r="M6" i="17"/>
  <c r="M143" i="17" s="1"/>
  <c r="U6" i="17"/>
  <c r="U143" i="17" s="1"/>
  <c r="S7" i="17"/>
  <c r="B49" i="6"/>
  <c r="C49" i="6" s="1"/>
  <c r="D49" i="6" s="1"/>
  <c r="E49" i="6" s="1"/>
  <c r="F49" i="6" s="1"/>
  <c r="G49" i="6" s="1"/>
  <c r="H49" i="6" s="1"/>
  <c r="I49" i="6" s="1"/>
  <c r="J49" i="6" s="1"/>
  <c r="K49" i="6" s="1"/>
  <c r="L49" i="6" s="1"/>
  <c r="M49" i="6" s="1"/>
  <c r="N49" i="6" s="1"/>
  <c r="O49" i="6" s="1"/>
  <c r="P49" i="6" s="1"/>
  <c r="Q49" i="6" s="1"/>
  <c r="R49" i="6" s="1"/>
  <c r="S49" i="6" s="1"/>
  <c r="T49" i="6" s="1"/>
  <c r="U49" i="6" s="1"/>
  <c r="C7" i="17"/>
  <c r="C31" i="17" s="1"/>
  <c r="G7" i="17"/>
  <c r="B52" i="6"/>
  <c r="B48" i="6"/>
  <c r="C48" i="6" s="1"/>
  <c r="D48" i="6" s="1"/>
  <c r="E48" i="6" s="1"/>
  <c r="F48" i="6" s="1"/>
  <c r="G48" i="6" s="1"/>
  <c r="H48" i="6" s="1"/>
  <c r="I48" i="6" s="1"/>
  <c r="J48" i="6" s="1"/>
  <c r="K48" i="6" s="1"/>
  <c r="L48" i="6" s="1"/>
  <c r="M48" i="6" s="1"/>
  <c r="N48" i="6" s="1"/>
  <c r="O48" i="6" s="1"/>
  <c r="P48" i="6" s="1"/>
  <c r="Q48" i="6" s="1"/>
  <c r="R48" i="6" s="1"/>
  <c r="S48" i="6" s="1"/>
  <c r="T48" i="6" s="1"/>
  <c r="U48" i="6" s="1"/>
  <c r="I7" i="17"/>
  <c r="R4" i="17"/>
  <c r="R157" i="17" s="1"/>
  <c r="P5" i="17"/>
  <c r="P138" i="17" s="1"/>
  <c r="N6" i="17"/>
  <c r="N143" i="17" s="1"/>
  <c r="V6" i="17"/>
  <c r="V143" i="17" s="1"/>
  <c r="T7" i="17"/>
  <c r="J7" i="17"/>
  <c r="B51" i="6"/>
  <c r="C51" i="6" s="1"/>
  <c r="D51" i="6" s="1"/>
  <c r="E51" i="6" s="1"/>
  <c r="F51" i="6" s="1"/>
  <c r="G51" i="6" s="1"/>
  <c r="H51" i="6" s="1"/>
  <c r="I51" i="6" s="1"/>
  <c r="J51" i="6" s="1"/>
  <c r="K51" i="6" s="1"/>
  <c r="L51" i="6" s="1"/>
  <c r="M51" i="6" s="1"/>
  <c r="N51" i="6" s="1"/>
  <c r="O51" i="6" s="1"/>
  <c r="P51" i="6" s="1"/>
  <c r="Q51" i="6" s="1"/>
  <c r="R51" i="6" s="1"/>
  <c r="S51" i="6" s="1"/>
  <c r="T51" i="6" s="1"/>
  <c r="U51" i="6" s="1"/>
  <c r="S4" i="17"/>
  <c r="Q5" i="17"/>
  <c r="Q138" i="17" s="1"/>
  <c r="O6" i="17"/>
  <c r="O143" i="17" s="1"/>
  <c r="M7" i="17"/>
  <c r="U7" i="17"/>
  <c r="S58" i="8"/>
  <c r="R65" i="8"/>
  <c r="I47" i="7"/>
  <c r="H54" i="7"/>
  <c r="P65" i="6"/>
  <c r="Q58" i="6"/>
  <c r="T59" i="7"/>
  <c r="S66" i="7"/>
  <c r="G47" i="10"/>
  <c r="F54" i="10"/>
  <c r="S59" i="10"/>
  <c r="R66" i="10"/>
  <c r="I46" i="8"/>
  <c r="H53" i="8"/>
  <c r="S67" i="1"/>
  <c r="I54" i="1"/>
  <c r="R58" i="5"/>
  <c r="Q65" i="5"/>
  <c r="E53" i="5"/>
  <c r="F46" i="5"/>
  <c r="C49" i="9"/>
  <c r="D49" i="9" s="1"/>
  <c r="E49" i="9" s="1"/>
  <c r="F49" i="9" s="1"/>
  <c r="G49" i="9" s="1"/>
  <c r="H49" i="9" s="1"/>
  <c r="I49" i="9" s="1"/>
  <c r="J49" i="9" s="1"/>
  <c r="K49" i="9" s="1"/>
  <c r="L49" i="9" s="1"/>
  <c r="M49" i="9" s="1"/>
  <c r="N49" i="9" s="1"/>
  <c r="O49" i="9" s="1"/>
  <c r="P49" i="9" s="1"/>
  <c r="Q49" i="9" s="1"/>
  <c r="R49" i="9" s="1"/>
  <c r="S49" i="9" s="1"/>
  <c r="T49" i="9" s="1"/>
  <c r="U49" i="9" s="1"/>
  <c r="H52" i="4"/>
  <c r="I45" i="4"/>
  <c r="F52" i="5"/>
  <c r="S11" i="15"/>
  <c r="V10" i="6"/>
  <c r="R11" i="15"/>
  <c r="V7" i="6"/>
  <c r="V11" i="6"/>
  <c r="L11" i="15"/>
  <c r="T11" i="15"/>
  <c r="V9" i="9"/>
  <c r="M11" i="15"/>
  <c r="U11" i="15"/>
  <c r="V12" i="6"/>
  <c r="O11" i="15"/>
  <c r="U60" i="3"/>
  <c r="U67" i="3" s="1"/>
  <c r="T67" i="3"/>
  <c r="V8" i="6"/>
  <c r="V9" i="6"/>
  <c r="P11" i="15"/>
  <c r="N11" i="15"/>
  <c r="Q11" i="15"/>
  <c r="R13" i="6"/>
  <c r="R10" i="12" s="1"/>
  <c r="B71" i="6"/>
  <c r="J13" i="6"/>
  <c r="J10" i="12" s="1"/>
  <c r="B13" i="6"/>
  <c r="O13" i="6"/>
  <c r="O10" i="12" s="1"/>
  <c r="E13" i="6"/>
  <c r="E10" i="12" s="1"/>
  <c r="G71" i="6"/>
  <c r="C13" i="6"/>
  <c r="C10" i="12" s="1"/>
  <c r="K13" i="6"/>
  <c r="K10" i="12" s="1"/>
  <c r="S71" i="6"/>
  <c r="H71" i="6"/>
  <c r="F13" i="6"/>
  <c r="F10" i="12" s="1"/>
  <c r="D13" i="6"/>
  <c r="D10" i="12" s="1"/>
  <c r="L71" i="6"/>
  <c r="T71" i="6"/>
  <c r="N13" i="6"/>
  <c r="N10" i="12" s="1"/>
  <c r="O13" i="9"/>
  <c r="O13" i="12" s="1"/>
  <c r="O69" i="9"/>
  <c r="P13" i="9"/>
  <c r="P13" i="12" s="1"/>
  <c r="P69" i="9"/>
  <c r="S13" i="6"/>
  <c r="S10" i="12" s="1"/>
  <c r="I71" i="6"/>
  <c r="M71" i="6"/>
  <c r="U71" i="6"/>
  <c r="L13" i="6"/>
  <c r="L10" i="12" s="1"/>
  <c r="T13" i="6"/>
  <c r="T10" i="12" s="1"/>
  <c r="R69" i="9"/>
  <c r="R13" i="9"/>
  <c r="R13" i="12" s="1"/>
  <c r="J71" i="6"/>
  <c r="N71" i="6"/>
  <c r="M13" i="6"/>
  <c r="M10" i="12" s="1"/>
  <c r="U13" i="6"/>
  <c r="U10" i="12" s="1"/>
  <c r="S69" i="9"/>
  <c r="S13" i="9"/>
  <c r="S13" i="12" s="1"/>
  <c r="C71" i="6"/>
  <c r="L69" i="9"/>
  <c r="L13" i="9"/>
  <c r="L13" i="12" s="1"/>
  <c r="T69" i="9"/>
  <c r="T13" i="9"/>
  <c r="T13" i="12" s="1"/>
  <c r="D71" i="6"/>
  <c r="P71" i="6"/>
  <c r="G13" i="6"/>
  <c r="G10" i="12" s="1"/>
  <c r="M13" i="9"/>
  <c r="M13" i="12" s="1"/>
  <c r="M69" i="9"/>
  <c r="U69" i="9"/>
  <c r="U13" i="9"/>
  <c r="U13" i="12" s="1"/>
  <c r="E71" i="6"/>
  <c r="Q71" i="6"/>
  <c r="H13" i="6"/>
  <c r="H10" i="12" s="1"/>
  <c r="P13" i="6"/>
  <c r="P10" i="12" s="1"/>
  <c r="Q69" i="9"/>
  <c r="Q13" i="9"/>
  <c r="Q13" i="12" s="1"/>
  <c r="K71" i="6"/>
  <c r="O71" i="6"/>
  <c r="N69" i="9"/>
  <c r="N13" i="9"/>
  <c r="N13" i="12" s="1"/>
  <c r="F71" i="6"/>
  <c r="R71" i="6"/>
  <c r="I13" i="6"/>
  <c r="I10" i="12" s="1"/>
  <c r="Q13" i="6"/>
  <c r="Q10" i="12" s="1"/>
  <c r="A33" i="14"/>
  <c r="A32" i="14"/>
  <c r="Q75" i="18" l="1"/>
  <c r="E52" i="18"/>
  <c r="Q71" i="18"/>
  <c r="U96" i="18"/>
  <c r="V96" i="18"/>
  <c r="M166" i="17"/>
  <c r="S88" i="18"/>
  <c r="P166" i="17"/>
  <c r="N166" i="17"/>
  <c r="P96" i="18"/>
  <c r="Q96" i="18"/>
  <c r="T96" i="18"/>
  <c r="M96" i="18"/>
  <c r="N96" i="18"/>
  <c r="S96" i="18"/>
  <c r="R96" i="18"/>
  <c r="O96" i="18"/>
  <c r="N25" i="18"/>
  <c r="N89" i="18" s="1"/>
  <c r="N88" i="18"/>
  <c r="V25" i="18"/>
  <c r="V89" i="18" s="1"/>
  <c r="V88" i="18"/>
  <c r="T25" i="18"/>
  <c r="T89" i="18" s="1"/>
  <c r="T88" i="18"/>
  <c r="O25" i="18"/>
  <c r="O89" i="18" s="1"/>
  <c r="O88" i="18"/>
  <c r="P25" i="18"/>
  <c r="P89" i="18" s="1"/>
  <c r="P88" i="18"/>
  <c r="O27" i="18"/>
  <c r="O76" i="18" s="1"/>
  <c r="O75" i="18"/>
  <c r="P27" i="18"/>
  <c r="P76" i="18" s="1"/>
  <c r="P75" i="18"/>
  <c r="R27" i="18"/>
  <c r="R76" i="18" s="1"/>
  <c r="R75" i="18"/>
  <c r="U27" i="18"/>
  <c r="U76" i="18" s="1"/>
  <c r="U75" i="18"/>
  <c r="M27" i="18"/>
  <c r="M76" i="18" s="1"/>
  <c r="M75" i="18"/>
  <c r="T27" i="18"/>
  <c r="T76" i="18" s="1"/>
  <c r="T75" i="18"/>
  <c r="V27" i="18"/>
  <c r="V76" i="18" s="1"/>
  <c r="V75" i="18"/>
  <c r="N27" i="18"/>
  <c r="N76" i="18" s="1"/>
  <c r="N75" i="18"/>
  <c r="S27" i="18"/>
  <c r="S76" i="18" s="1"/>
  <c r="S75" i="18"/>
  <c r="O26" i="18"/>
  <c r="O72" i="18" s="1"/>
  <c r="O71" i="18"/>
  <c r="V26" i="18"/>
  <c r="V72" i="18" s="1"/>
  <c r="V71" i="18"/>
  <c r="N26" i="18"/>
  <c r="N72" i="18" s="1"/>
  <c r="N71" i="18"/>
  <c r="P26" i="18"/>
  <c r="P72" i="18" s="1"/>
  <c r="P71" i="18"/>
  <c r="U26" i="18"/>
  <c r="U72" i="18" s="1"/>
  <c r="U71" i="18"/>
  <c r="M26" i="18"/>
  <c r="M72" i="18" s="1"/>
  <c r="M71" i="18"/>
  <c r="R26" i="18"/>
  <c r="R72" i="18" s="1"/>
  <c r="R71" i="18"/>
  <c r="T26" i="18"/>
  <c r="T72" i="18" s="1"/>
  <c r="T71" i="18"/>
  <c r="C40" i="18"/>
  <c r="D40" i="18" s="1"/>
  <c r="E40" i="18" s="1"/>
  <c r="F40" i="18" s="1"/>
  <c r="G40" i="18" s="1"/>
  <c r="H40" i="18" s="1"/>
  <c r="I40" i="18" s="1"/>
  <c r="J40" i="18" s="1"/>
  <c r="K40" i="18" s="1"/>
  <c r="L40" i="18" s="1"/>
  <c r="M40" i="18" s="1"/>
  <c r="N40" i="18" s="1"/>
  <c r="O40" i="18" s="1"/>
  <c r="P40" i="18" s="1"/>
  <c r="Q40" i="18" s="1"/>
  <c r="R40" i="18" s="1"/>
  <c r="S40" i="18" s="1"/>
  <c r="T40" i="18" s="1"/>
  <c r="U40" i="18" s="1"/>
  <c r="V40" i="18" s="1"/>
  <c r="F52" i="18"/>
  <c r="G52" i="18" s="1"/>
  <c r="H52" i="18" s="1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S52" i="18" s="1"/>
  <c r="T52" i="18" s="1"/>
  <c r="U52" i="18" s="1"/>
  <c r="V52" i="18" s="1"/>
  <c r="T166" i="17"/>
  <c r="O166" i="17"/>
  <c r="Q166" i="17"/>
  <c r="U166" i="17"/>
  <c r="S166" i="17"/>
  <c r="V166" i="17"/>
  <c r="N10" i="18"/>
  <c r="V10" i="18"/>
  <c r="T10" i="18"/>
  <c r="R166" i="17"/>
  <c r="S10" i="18"/>
  <c r="Q25" i="18"/>
  <c r="Q89" i="18" s="1"/>
  <c r="Q10" i="18"/>
  <c r="M10" i="18"/>
  <c r="U10" i="18"/>
  <c r="P10" i="18"/>
  <c r="O10" i="18"/>
  <c r="R25" i="18"/>
  <c r="R89" i="18" s="1"/>
  <c r="R10" i="18"/>
  <c r="U79" i="17"/>
  <c r="U157" i="17"/>
  <c r="M79" i="17"/>
  <c r="M157" i="17"/>
  <c r="P79" i="17"/>
  <c r="P157" i="17"/>
  <c r="S79" i="17"/>
  <c r="S157" i="17"/>
  <c r="Q79" i="17"/>
  <c r="Q157" i="17"/>
  <c r="V79" i="17"/>
  <c r="V157" i="17"/>
  <c r="T79" i="17"/>
  <c r="O79" i="17"/>
  <c r="O157" i="17"/>
  <c r="N79" i="17"/>
  <c r="N157" i="17"/>
  <c r="R84" i="17"/>
  <c r="R143" i="17"/>
  <c r="D31" i="17"/>
  <c r="E31" i="17" s="1"/>
  <c r="F31" i="17" s="1"/>
  <c r="G31" i="17" s="1"/>
  <c r="H31" i="17" s="1"/>
  <c r="I31" i="17" s="1"/>
  <c r="J31" i="17" s="1"/>
  <c r="K31" i="17" s="1"/>
  <c r="L31" i="17" s="1"/>
  <c r="M31" i="17" s="1"/>
  <c r="N31" i="17" s="1"/>
  <c r="O31" i="17" s="1"/>
  <c r="P31" i="17" s="1"/>
  <c r="Q31" i="17" s="1"/>
  <c r="R31" i="17" s="1"/>
  <c r="S31" i="17" s="1"/>
  <c r="T31" i="17" s="1"/>
  <c r="U31" i="17" s="1"/>
  <c r="V31" i="17" s="1"/>
  <c r="Q84" i="17"/>
  <c r="N84" i="17"/>
  <c r="N11" i="17"/>
  <c r="M84" i="17"/>
  <c r="T84" i="17"/>
  <c r="U11" i="17"/>
  <c r="V11" i="17"/>
  <c r="O84" i="17"/>
  <c r="P11" i="17"/>
  <c r="P84" i="17"/>
  <c r="V84" i="17"/>
  <c r="R11" i="17"/>
  <c r="R79" i="17"/>
  <c r="U84" i="17"/>
  <c r="C52" i="6"/>
  <c r="T11" i="17"/>
  <c r="S84" i="17"/>
  <c r="M11" i="17"/>
  <c r="O11" i="17"/>
  <c r="B53" i="6"/>
  <c r="Q11" i="17"/>
  <c r="S11" i="17"/>
  <c r="C46" i="6"/>
  <c r="D46" i="6" s="1"/>
  <c r="J54" i="1"/>
  <c r="H47" i="10"/>
  <c r="G54" i="10"/>
  <c r="U59" i="7"/>
  <c r="U66" i="7" s="1"/>
  <c r="T66" i="7"/>
  <c r="T67" i="1"/>
  <c r="Q65" i="6"/>
  <c r="R58" i="6"/>
  <c r="J46" i="8"/>
  <c r="I53" i="8"/>
  <c r="J47" i="7"/>
  <c r="I54" i="7"/>
  <c r="G52" i="5"/>
  <c r="F53" i="5"/>
  <c r="G46" i="5"/>
  <c r="T59" i="10"/>
  <c r="S66" i="10"/>
  <c r="I52" i="4"/>
  <c r="J45" i="4"/>
  <c r="S58" i="5"/>
  <c r="R65" i="5"/>
  <c r="T58" i="8"/>
  <c r="S65" i="8"/>
  <c r="B10" i="12"/>
  <c r="V13" i="6"/>
  <c r="X13" i="6"/>
  <c r="B98" i="12"/>
  <c r="C98" i="12" s="1"/>
  <c r="D98" i="12" s="1"/>
  <c r="E98" i="12" s="1"/>
  <c r="F98" i="12" s="1"/>
  <c r="G98" i="12" s="1"/>
  <c r="H98" i="12" s="1"/>
  <c r="I98" i="12" s="1"/>
  <c r="J98" i="12" s="1"/>
  <c r="K98" i="12" s="1"/>
  <c r="L98" i="12" s="1"/>
  <c r="M98" i="12" s="1"/>
  <c r="N98" i="12" s="1"/>
  <c r="O98" i="12" s="1"/>
  <c r="P98" i="12" s="1"/>
  <c r="Q98" i="12" s="1"/>
  <c r="R98" i="12" s="1"/>
  <c r="S98" i="12" s="1"/>
  <c r="T98" i="12" s="1"/>
  <c r="U98" i="12" s="1"/>
  <c r="E81" i="12"/>
  <c r="F81" i="12" s="1"/>
  <c r="G81" i="12" s="1"/>
  <c r="H81" i="12" s="1"/>
  <c r="I81" i="12" s="1"/>
  <c r="J81" i="12" s="1"/>
  <c r="K81" i="12" s="1"/>
  <c r="L81" i="12" s="1"/>
  <c r="M81" i="12" s="1"/>
  <c r="N81" i="12" s="1"/>
  <c r="O81" i="12" s="1"/>
  <c r="P81" i="12" s="1"/>
  <c r="Q81" i="12" s="1"/>
  <c r="R81" i="12" s="1"/>
  <c r="S81" i="12" s="1"/>
  <c r="T81" i="12" s="1"/>
  <c r="U81" i="12" s="1"/>
  <c r="D52" i="6" l="1"/>
  <c r="E52" i="6" s="1"/>
  <c r="C53" i="6"/>
  <c r="E46" i="6"/>
  <c r="U58" i="8"/>
  <c r="U65" i="8" s="1"/>
  <c r="T65" i="8"/>
  <c r="U59" i="10"/>
  <c r="U66" i="10" s="1"/>
  <c r="T66" i="10"/>
  <c r="K46" i="8"/>
  <c r="J53" i="8"/>
  <c r="I47" i="10"/>
  <c r="H54" i="10"/>
  <c r="U67" i="1"/>
  <c r="G53" i="5"/>
  <c r="H46" i="5"/>
  <c r="R65" i="6"/>
  <c r="S58" i="6"/>
  <c r="T58" i="5"/>
  <c r="S65" i="5"/>
  <c r="H52" i="5"/>
  <c r="K54" i="1"/>
  <c r="J52" i="4"/>
  <c r="K45" i="4"/>
  <c r="K47" i="7"/>
  <c r="J54" i="7"/>
  <c r="W13" i="6"/>
  <c r="W14" i="6" s="1"/>
  <c r="C9" i="2"/>
  <c r="D53" i="6" l="1"/>
  <c r="H53" i="5"/>
  <c r="I46" i="5"/>
  <c r="L47" i="7"/>
  <c r="K54" i="7"/>
  <c r="U58" i="5"/>
  <c r="U65" i="5" s="1"/>
  <c r="T65" i="5"/>
  <c r="V67" i="1"/>
  <c r="K52" i="4"/>
  <c r="L45" i="4"/>
  <c r="S65" i="6"/>
  <c r="T58" i="6"/>
  <c r="L54" i="1"/>
  <c r="J47" i="10"/>
  <c r="I54" i="10"/>
  <c r="F46" i="6"/>
  <c r="E53" i="6"/>
  <c r="I52" i="5"/>
  <c r="L46" i="8"/>
  <c r="K53" i="8"/>
  <c r="F52" i="6"/>
  <c r="V18" i="10"/>
  <c r="M11" i="14"/>
  <c r="U11" i="14"/>
  <c r="T71" i="10"/>
  <c r="T65" i="6" l="1"/>
  <c r="U58" i="6"/>
  <c r="G46" i="6"/>
  <c r="F53" i="6"/>
  <c r="G52" i="6"/>
  <c r="K47" i="10"/>
  <c r="J54" i="10"/>
  <c r="M46" i="8"/>
  <c r="L53" i="8"/>
  <c r="M54" i="1"/>
  <c r="M47" i="7"/>
  <c r="L54" i="7"/>
  <c r="L52" i="4"/>
  <c r="M45" i="4"/>
  <c r="I53" i="5"/>
  <c r="J46" i="5"/>
  <c r="J52" i="5"/>
  <c r="T25" i="14"/>
  <c r="T72" i="10"/>
  <c r="T89" i="10" s="1"/>
  <c r="T11" i="14"/>
  <c r="N71" i="10"/>
  <c r="U71" i="10"/>
  <c r="M71" i="10"/>
  <c r="L71" i="10"/>
  <c r="R71" i="10"/>
  <c r="S11" i="14"/>
  <c r="L11" i="14"/>
  <c r="Q71" i="10"/>
  <c r="R11" i="14"/>
  <c r="P71" i="10"/>
  <c r="Q11" i="14"/>
  <c r="O71" i="10"/>
  <c r="P11" i="14"/>
  <c r="S71" i="10"/>
  <c r="O11" i="14"/>
  <c r="N11" i="14"/>
  <c r="N46" i="8" l="1"/>
  <c r="M53" i="8"/>
  <c r="U65" i="6"/>
  <c r="N47" i="7"/>
  <c r="M54" i="7"/>
  <c r="K52" i="5"/>
  <c r="L47" i="10"/>
  <c r="K54" i="10"/>
  <c r="J53" i="5"/>
  <c r="K46" i="5"/>
  <c r="N54" i="1"/>
  <c r="H52" i="6"/>
  <c r="M52" i="4"/>
  <c r="N45" i="4"/>
  <c r="H46" i="6"/>
  <c r="G53" i="6"/>
  <c r="L25" i="14"/>
  <c r="L72" i="10"/>
  <c r="L89" i="10" s="1"/>
  <c r="U25" i="14"/>
  <c r="U72" i="10"/>
  <c r="U89" i="10" s="1"/>
  <c r="N25" i="14"/>
  <c r="N72" i="10"/>
  <c r="N89" i="10" s="1"/>
  <c r="R25" i="14"/>
  <c r="R72" i="10"/>
  <c r="R89" i="10" s="1"/>
  <c r="O25" i="14"/>
  <c r="O72" i="10"/>
  <c r="O89" i="10" s="1"/>
  <c r="M25" i="14"/>
  <c r="M72" i="10"/>
  <c r="M89" i="10" s="1"/>
  <c r="P25" i="14"/>
  <c r="P72" i="10"/>
  <c r="P89" i="10" s="1"/>
  <c r="Q25" i="14"/>
  <c r="Q72" i="10"/>
  <c r="Q89" i="10" s="1"/>
  <c r="S25" i="14"/>
  <c r="S72" i="10"/>
  <c r="S89" i="10" s="1"/>
  <c r="B71" i="10"/>
  <c r="I71" i="10"/>
  <c r="E71" i="10"/>
  <c r="J11" i="14"/>
  <c r="H71" i="10"/>
  <c r="I11" i="14"/>
  <c r="B11" i="14"/>
  <c r="G71" i="10"/>
  <c r="H11" i="14"/>
  <c r="F71" i="10"/>
  <c r="G11" i="14"/>
  <c r="F11" i="14"/>
  <c r="D71" i="10"/>
  <c r="K71" i="10"/>
  <c r="C71" i="10"/>
  <c r="D11" i="14"/>
  <c r="E11" i="14"/>
  <c r="J71" i="10"/>
  <c r="K11" i="14"/>
  <c r="C11" i="14"/>
  <c r="V6" i="10"/>
  <c r="Y13" i="10" s="1"/>
  <c r="Y14" i="10" s="1"/>
  <c r="M63" i="12"/>
  <c r="O54" i="1" l="1"/>
  <c r="L52" i="5"/>
  <c r="K53" i="5"/>
  <c r="L46" i="5"/>
  <c r="I46" i="6"/>
  <c r="H53" i="6"/>
  <c r="O47" i="7"/>
  <c r="N54" i="7"/>
  <c r="N52" i="4"/>
  <c r="O45" i="4"/>
  <c r="M47" i="10"/>
  <c r="L54" i="10"/>
  <c r="I52" i="6"/>
  <c r="O46" i="8"/>
  <c r="N53" i="8"/>
  <c r="K25" i="14"/>
  <c r="K72" i="10"/>
  <c r="K89" i="10" s="1"/>
  <c r="I25" i="14"/>
  <c r="I72" i="10"/>
  <c r="I89" i="10" s="1"/>
  <c r="D25" i="14"/>
  <c r="D72" i="10"/>
  <c r="J25" i="14"/>
  <c r="J72" i="10"/>
  <c r="J89" i="10" s="1"/>
  <c r="F25" i="14"/>
  <c r="F72" i="10"/>
  <c r="G25" i="14"/>
  <c r="G72" i="10"/>
  <c r="G89" i="10" s="1"/>
  <c r="H25" i="14"/>
  <c r="H72" i="10"/>
  <c r="H89" i="10" s="1"/>
  <c r="E25" i="14"/>
  <c r="E72" i="10"/>
  <c r="B25" i="14"/>
  <c r="B72" i="10"/>
  <c r="C25" i="14"/>
  <c r="C72" i="10"/>
  <c r="C28" i="2"/>
  <c r="B97" i="12"/>
  <c r="X14" i="10"/>
  <c r="M62" i="12"/>
  <c r="P46" i="8" l="1"/>
  <c r="O53" i="8"/>
  <c r="N47" i="10"/>
  <c r="M54" i="10"/>
  <c r="M52" i="5"/>
  <c r="J52" i="6"/>
  <c r="P47" i="7"/>
  <c r="O54" i="7"/>
  <c r="P54" i="1"/>
  <c r="L53" i="5"/>
  <c r="M46" i="5"/>
  <c r="O52" i="4"/>
  <c r="P45" i="4"/>
  <c r="J46" i="6"/>
  <c r="I53" i="6"/>
  <c r="E81" i="10"/>
  <c r="E89" i="10"/>
  <c r="D81" i="10"/>
  <c r="D89" i="10"/>
  <c r="C81" i="10"/>
  <c r="C89" i="10"/>
  <c r="B81" i="10"/>
  <c r="B89" i="10"/>
  <c r="F81" i="10"/>
  <c r="F89" i="10"/>
  <c r="C27" i="2"/>
  <c r="M61" i="12"/>
  <c r="K46" i="6" l="1"/>
  <c r="J53" i="6"/>
  <c r="P52" i="4"/>
  <c r="Q45" i="4"/>
  <c r="K52" i="6"/>
  <c r="M53" i="5"/>
  <c r="N46" i="5"/>
  <c r="N52" i="5"/>
  <c r="Q54" i="1"/>
  <c r="O47" i="10"/>
  <c r="N54" i="10"/>
  <c r="Q47" i="7"/>
  <c r="P54" i="7"/>
  <c r="Q46" i="8"/>
  <c r="P53" i="8"/>
  <c r="M36" i="8"/>
  <c r="C26" i="2" s="1"/>
  <c r="M60" i="12"/>
  <c r="R46" i="8" l="1"/>
  <c r="Q53" i="8"/>
  <c r="N53" i="5"/>
  <c r="O46" i="5"/>
  <c r="P47" i="10"/>
  <c r="O54" i="10"/>
  <c r="L52" i="6"/>
  <c r="Q52" i="4"/>
  <c r="R45" i="4"/>
  <c r="R54" i="1"/>
  <c r="R47" i="7"/>
  <c r="Q54" i="7"/>
  <c r="O52" i="5"/>
  <c r="L46" i="6"/>
  <c r="K53" i="6"/>
  <c r="C25" i="2"/>
  <c r="M59" i="12"/>
  <c r="S47" i="7" l="1"/>
  <c r="R54" i="7"/>
  <c r="Q47" i="10"/>
  <c r="P54" i="10"/>
  <c r="S54" i="1"/>
  <c r="R52" i="4"/>
  <c r="S45" i="4"/>
  <c r="O53" i="5"/>
  <c r="P46" i="5"/>
  <c r="M46" i="6"/>
  <c r="L53" i="6"/>
  <c r="P52" i="5"/>
  <c r="M52" i="6"/>
  <c r="S46" i="8"/>
  <c r="R53" i="8"/>
  <c r="M36" i="6"/>
  <c r="C24" i="2" s="1"/>
  <c r="M58" i="12"/>
  <c r="T54" i="1" l="1"/>
  <c r="R47" i="10"/>
  <c r="Q54" i="10"/>
  <c r="S52" i="4"/>
  <c r="T45" i="4"/>
  <c r="Q52" i="5"/>
  <c r="N46" i="6"/>
  <c r="M53" i="6"/>
  <c r="P53" i="5"/>
  <c r="Q46" i="5"/>
  <c r="T46" i="8"/>
  <c r="S53" i="8"/>
  <c r="N52" i="6"/>
  <c r="T47" i="7"/>
  <c r="S54" i="7"/>
  <c r="C23" i="2"/>
  <c r="M56" i="12"/>
  <c r="B90" i="12" s="1"/>
  <c r="T52" i="4" l="1"/>
  <c r="U45" i="4"/>
  <c r="U52" i="4" s="1"/>
  <c r="Q53" i="5"/>
  <c r="R46" i="5"/>
  <c r="U47" i="7"/>
  <c r="U54" i="7" s="1"/>
  <c r="T54" i="7"/>
  <c r="U54" i="1"/>
  <c r="U46" i="8"/>
  <c r="U53" i="8" s="1"/>
  <c r="T53" i="8"/>
  <c r="S47" i="10"/>
  <c r="R54" i="10"/>
  <c r="O46" i="6"/>
  <c r="N53" i="6"/>
  <c r="O52" i="6"/>
  <c r="R52" i="5"/>
  <c r="M36" i="3"/>
  <c r="C21" i="2" s="1"/>
  <c r="M57" i="12"/>
  <c r="T47" i="10" l="1"/>
  <c r="S54" i="10"/>
  <c r="P52" i="6"/>
  <c r="V54" i="1"/>
  <c r="P46" i="6"/>
  <c r="O53" i="6"/>
  <c r="R53" i="5"/>
  <c r="S46" i="5"/>
  <c r="S52" i="5"/>
  <c r="C22" i="2"/>
  <c r="C65" i="12"/>
  <c r="D65" i="12"/>
  <c r="E65" i="12"/>
  <c r="F65" i="12"/>
  <c r="G65" i="12"/>
  <c r="H65" i="12"/>
  <c r="I65" i="12"/>
  <c r="J65" i="12"/>
  <c r="K65" i="12"/>
  <c r="L65" i="12" l="1"/>
  <c r="M55" i="12"/>
  <c r="B72" i="12" s="1"/>
  <c r="T52" i="5"/>
  <c r="Q52" i="6"/>
  <c r="S53" i="5"/>
  <c r="T46" i="5"/>
  <c r="U47" i="10"/>
  <c r="U54" i="10" s="1"/>
  <c r="T54" i="10"/>
  <c r="Q46" i="6"/>
  <c r="P53" i="6"/>
  <c r="E16" i="13"/>
  <c r="L16" i="13"/>
  <c r="D16" i="13"/>
  <c r="C16" i="13"/>
  <c r="I16" i="13"/>
  <c r="H16" i="13"/>
  <c r="K16" i="13"/>
  <c r="J16" i="13"/>
  <c r="G16" i="13"/>
  <c r="F16" i="13"/>
  <c r="C20" i="2"/>
  <c r="C97" i="12"/>
  <c r="B80" i="12"/>
  <c r="M65" i="12" l="1"/>
  <c r="B89" i="12"/>
  <c r="C89" i="12" s="1"/>
  <c r="T53" i="5"/>
  <c r="U46" i="5"/>
  <c r="R52" i="6"/>
  <c r="R46" i="6"/>
  <c r="Q53" i="6"/>
  <c r="U52" i="5"/>
  <c r="B65" i="12"/>
  <c r="C30" i="2"/>
  <c r="D20" i="2" s="1"/>
  <c r="C80" i="12"/>
  <c r="D80" i="12" s="1"/>
  <c r="E80" i="12" s="1"/>
  <c r="F80" i="12" s="1"/>
  <c r="G80" i="12" s="1"/>
  <c r="H80" i="12" s="1"/>
  <c r="I80" i="12" s="1"/>
  <c r="J80" i="12" s="1"/>
  <c r="K80" i="12" s="1"/>
  <c r="L80" i="12" s="1"/>
  <c r="M80" i="12" s="1"/>
  <c r="N80" i="12" s="1"/>
  <c r="O80" i="12" s="1"/>
  <c r="P80" i="12" s="1"/>
  <c r="Q80" i="12" s="1"/>
  <c r="R80" i="12" s="1"/>
  <c r="S80" i="12" s="1"/>
  <c r="T80" i="12" s="1"/>
  <c r="U80" i="12" s="1"/>
  <c r="D97" i="12"/>
  <c r="E97" i="12" s="1"/>
  <c r="F97" i="12" s="1"/>
  <c r="G97" i="12" s="1"/>
  <c r="H97" i="12" s="1"/>
  <c r="I97" i="12" s="1"/>
  <c r="J97" i="12" s="1"/>
  <c r="K97" i="12" s="1"/>
  <c r="L97" i="12" s="1"/>
  <c r="M97" i="12" s="1"/>
  <c r="N97" i="12" s="1"/>
  <c r="O97" i="12" s="1"/>
  <c r="P97" i="12" s="1"/>
  <c r="Q97" i="12" s="1"/>
  <c r="R97" i="12" s="1"/>
  <c r="S97" i="12" s="1"/>
  <c r="T97" i="12" s="1"/>
  <c r="U97" i="12" s="1"/>
  <c r="O70" i="9"/>
  <c r="M86" i="9"/>
  <c r="R86" i="9"/>
  <c r="U86" i="9"/>
  <c r="S46" i="6" l="1"/>
  <c r="R53" i="6"/>
  <c r="S52" i="6"/>
  <c r="U53" i="5"/>
  <c r="S25" i="9"/>
  <c r="S85" i="9"/>
  <c r="N85" i="9"/>
  <c r="N25" i="9"/>
  <c r="L86" i="9"/>
  <c r="T86" i="9"/>
  <c r="U85" i="9"/>
  <c r="U87" i="9" s="1"/>
  <c r="U25" i="9"/>
  <c r="M85" i="9"/>
  <c r="M87" i="9" s="1"/>
  <c r="M25" i="9"/>
  <c r="S86" i="9"/>
  <c r="T25" i="9"/>
  <c r="T85" i="9"/>
  <c r="L85" i="9"/>
  <c r="L25" i="9"/>
  <c r="R25" i="9"/>
  <c r="R85" i="9"/>
  <c r="R87" i="9" s="1"/>
  <c r="Q86" i="9"/>
  <c r="Q25" i="9"/>
  <c r="Q85" i="9"/>
  <c r="O86" i="9"/>
  <c r="P85" i="9"/>
  <c r="P25" i="9"/>
  <c r="P86" i="9"/>
  <c r="N86" i="9"/>
  <c r="O85" i="9"/>
  <c r="O25" i="9"/>
  <c r="O24" i="14"/>
  <c r="O71" i="9"/>
  <c r="L70" i="9"/>
  <c r="S10" i="14"/>
  <c r="R10" i="14"/>
  <c r="S70" i="9"/>
  <c r="T10" i="14"/>
  <c r="P10" i="14"/>
  <c r="L10" i="14"/>
  <c r="N70" i="9"/>
  <c r="O10" i="14"/>
  <c r="U70" i="9"/>
  <c r="M70" i="9"/>
  <c r="N10" i="14"/>
  <c r="T70" i="9"/>
  <c r="M10" i="14"/>
  <c r="Q70" i="9"/>
  <c r="R70" i="9"/>
  <c r="P70" i="9"/>
  <c r="D26" i="2"/>
  <c r="D27" i="2"/>
  <c r="D25" i="2"/>
  <c r="D28" i="2"/>
  <c r="D24" i="2"/>
  <c r="D23" i="2"/>
  <c r="D21" i="2"/>
  <c r="D22" i="2"/>
  <c r="Q10" i="14"/>
  <c r="U10" i="14"/>
  <c r="V65" i="5" l="1"/>
  <c r="V64" i="5"/>
  <c r="S29" i="12"/>
  <c r="R29" i="12"/>
  <c r="U29" i="12"/>
  <c r="P29" i="12"/>
  <c r="T29" i="12"/>
  <c r="N29" i="12"/>
  <c r="O29" i="12"/>
  <c r="Q29" i="12"/>
  <c r="M29" i="12"/>
  <c r="T52" i="6"/>
  <c r="T46" i="6"/>
  <c r="S53" i="6"/>
  <c r="L29" i="12"/>
  <c r="N87" i="9"/>
  <c r="Q87" i="9"/>
  <c r="T87" i="9"/>
  <c r="P87" i="9"/>
  <c r="L87" i="9"/>
  <c r="O87" i="9"/>
  <c r="O89" i="9" s="1"/>
  <c r="S87" i="9"/>
  <c r="S24" i="14"/>
  <c r="S71" i="9"/>
  <c r="M24" i="14"/>
  <c r="M71" i="9"/>
  <c r="M89" i="9" s="1"/>
  <c r="T24" i="14"/>
  <c r="T71" i="9"/>
  <c r="P24" i="14"/>
  <c r="P71" i="9"/>
  <c r="L24" i="14"/>
  <c r="L71" i="9"/>
  <c r="U24" i="14"/>
  <c r="U71" i="9"/>
  <c r="U89" i="9" s="1"/>
  <c r="R24" i="14"/>
  <c r="R71" i="9"/>
  <c r="R89" i="9" s="1"/>
  <c r="N24" i="14"/>
  <c r="N71" i="9"/>
  <c r="Q24" i="14"/>
  <c r="Q71" i="9"/>
  <c r="U46" i="6" l="1"/>
  <c r="T53" i="6"/>
  <c r="U52" i="6"/>
  <c r="N89" i="9"/>
  <c r="Q89" i="9"/>
  <c r="S89" i="9"/>
  <c r="T89" i="9"/>
  <c r="L89" i="9"/>
  <c r="P89" i="9"/>
  <c r="U53" i="6" l="1"/>
  <c r="P70" i="8"/>
  <c r="P71" i="8" s="1"/>
  <c r="Q9" i="14"/>
  <c r="P9" i="14"/>
  <c r="O9" i="14"/>
  <c r="R70" i="8"/>
  <c r="R71" i="8" s="1"/>
  <c r="N70" i="8"/>
  <c r="N71" i="8" s="1"/>
  <c r="N9" i="14"/>
  <c r="T70" i="8"/>
  <c r="T71" i="8" s="1"/>
  <c r="U9" i="14"/>
  <c r="M9" i="14"/>
  <c r="L70" i="8"/>
  <c r="L71" i="8" s="1"/>
  <c r="S70" i="8"/>
  <c r="S71" i="8" s="1"/>
  <c r="T9" i="14"/>
  <c r="O70" i="8"/>
  <c r="O71" i="8" s="1"/>
  <c r="M70" i="8"/>
  <c r="M71" i="8" s="1"/>
  <c r="S9" i="14"/>
  <c r="U70" i="8"/>
  <c r="U71" i="8" s="1"/>
  <c r="L9" i="14"/>
  <c r="Q70" i="8"/>
  <c r="Q71" i="8" s="1"/>
  <c r="R9" i="14"/>
  <c r="O23" i="14" l="1"/>
  <c r="O87" i="8"/>
  <c r="S23" i="14"/>
  <c r="S87" i="8"/>
  <c r="Q23" i="14"/>
  <c r="Q87" i="8"/>
  <c r="M23" i="14"/>
  <c r="M87" i="8"/>
  <c r="N23" i="14"/>
  <c r="N87" i="8"/>
  <c r="R23" i="14"/>
  <c r="R87" i="8"/>
  <c r="T23" i="14"/>
  <c r="T87" i="8"/>
  <c r="L23" i="14"/>
  <c r="L87" i="8"/>
  <c r="U23" i="14"/>
  <c r="U87" i="8"/>
  <c r="P23" i="14"/>
  <c r="P87" i="8"/>
  <c r="J9" i="14"/>
  <c r="I9" i="14"/>
  <c r="B9" i="14"/>
  <c r="K70" i="8"/>
  <c r="K71" i="8" s="1"/>
  <c r="C70" i="8"/>
  <c r="C71" i="8" s="1"/>
  <c r="J70" i="8"/>
  <c r="J71" i="8" s="1"/>
  <c r="K9" i="14"/>
  <c r="C9" i="14"/>
  <c r="B70" i="8"/>
  <c r="B71" i="8" s="1"/>
  <c r="I70" i="8"/>
  <c r="I71" i="8" s="1"/>
  <c r="G70" i="8"/>
  <c r="G71" i="8" s="1"/>
  <c r="H9" i="14"/>
  <c r="F70" i="8"/>
  <c r="F71" i="8" s="1"/>
  <c r="G9" i="14"/>
  <c r="E70" i="8"/>
  <c r="E71" i="8" s="1"/>
  <c r="F9" i="14"/>
  <c r="D70" i="8"/>
  <c r="D71" i="8" s="1"/>
  <c r="E9" i="14"/>
  <c r="H70" i="8"/>
  <c r="H71" i="8" s="1"/>
  <c r="D9" i="14"/>
  <c r="B78" i="12"/>
  <c r="C78" i="12" s="1"/>
  <c r="D78" i="12" s="1"/>
  <c r="E78" i="12" s="1"/>
  <c r="F78" i="12" s="1"/>
  <c r="G78" i="12" s="1"/>
  <c r="H78" i="12" s="1"/>
  <c r="I78" i="12" s="1"/>
  <c r="J78" i="12" s="1"/>
  <c r="K78" i="12" s="1"/>
  <c r="L78" i="12" s="1"/>
  <c r="M78" i="12" s="1"/>
  <c r="N78" i="12" s="1"/>
  <c r="O78" i="12" s="1"/>
  <c r="P78" i="12" s="1"/>
  <c r="Q78" i="12" s="1"/>
  <c r="R78" i="12" s="1"/>
  <c r="S78" i="12" s="1"/>
  <c r="T78" i="12" s="1"/>
  <c r="U78" i="12" s="1"/>
  <c r="V18" i="8"/>
  <c r="Y13" i="8" s="1"/>
  <c r="Y14" i="8" s="1"/>
  <c r="B95" i="12"/>
  <c r="C95" i="12" s="1"/>
  <c r="D95" i="12" s="1"/>
  <c r="E95" i="12" s="1"/>
  <c r="F95" i="12" s="1"/>
  <c r="G95" i="12" s="1"/>
  <c r="H95" i="12" s="1"/>
  <c r="I95" i="12" s="1"/>
  <c r="J95" i="12" s="1"/>
  <c r="K95" i="12" s="1"/>
  <c r="L95" i="12" s="1"/>
  <c r="M95" i="12" s="1"/>
  <c r="N95" i="12" s="1"/>
  <c r="O95" i="12" s="1"/>
  <c r="P95" i="12" s="1"/>
  <c r="Q95" i="12" s="1"/>
  <c r="R95" i="12" s="1"/>
  <c r="S95" i="12" s="1"/>
  <c r="T95" i="12" s="1"/>
  <c r="U95" i="12" s="1"/>
  <c r="D23" i="14" l="1"/>
  <c r="B23" i="14"/>
  <c r="K23" i="14"/>
  <c r="K87" i="8"/>
  <c r="G23" i="14"/>
  <c r="G87" i="8"/>
  <c r="J23" i="14"/>
  <c r="J87" i="8"/>
  <c r="H23" i="14"/>
  <c r="H87" i="8"/>
  <c r="I23" i="14"/>
  <c r="I87" i="8"/>
  <c r="E23" i="14"/>
  <c r="F23" i="14"/>
  <c r="C23" i="14"/>
  <c r="U8" i="14"/>
  <c r="M8" i="14"/>
  <c r="N71" i="7"/>
  <c r="N72" i="7" s="1"/>
  <c r="O8" i="14"/>
  <c r="N8" i="14"/>
  <c r="U71" i="7"/>
  <c r="U72" i="7" s="1"/>
  <c r="M71" i="7"/>
  <c r="M72" i="7" s="1"/>
  <c r="T71" i="7"/>
  <c r="T72" i="7" s="1"/>
  <c r="L71" i="7"/>
  <c r="L72" i="7" s="1"/>
  <c r="S71" i="7"/>
  <c r="S72" i="7" s="1"/>
  <c r="T8" i="14"/>
  <c r="R71" i="7"/>
  <c r="R72" i="7" s="1"/>
  <c r="S8" i="14"/>
  <c r="L8" i="14"/>
  <c r="Q71" i="7"/>
  <c r="Q72" i="7" s="1"/>
  <c r="R8" i="14"/>
  <c r="P71" i="7"/>
  <c r="P72" i="7" s="1"/>
  <c r="Q8" i="14"/>
  <c r="O71" i="7"/>
  <c r="O72" i="7" s="1"/>
  <c r="P8" i="14"/>
  <c r="X14" i="8"/>
  <c r="E79" i="8" l="1"/>
  <c r="E87" i="8"/>
  <c r="B79" i="8"/>
  <c r="B87" i="8"/>
  <c r="F79" i="8"/>
  <c r="F87" i="8"/>
  <c r="D79" i="8"/>
  <c r="D87" i="8"/>
  <c r="C79" i="8"/>
  <c r="C87" i="8"/>
  <c r="R22" i="14"/>
  <c r="R89" i="7"/>
  <c r="O22" i="14"/>
  <c r="O89" i="7"/>
  <c r="P22" i="14"/>
  <c r="P89" i="7"/>
  <c r="L22" i="14"/>
  <c r="L89" i="7"/>
  <c r="T22" i="14"/>
  <c r="T89" i="7"/>
  <c r="N22" i="14"/>
  <c r="N89" i="7"/>
  <c r="Q22" i="14"/>
  <c r="Q89" i="7"/>
  <c r="U22" i="14"/>
  <c r="U89" i="7"/>
  <c r="S22" i="14"/>
  <c r="S89" i="7"/>
  <c r="M22" i="14"/>
  <c r="M89" i="7"/>
  <c r="F8" i="14"/>
  <c r="F71" i="7"/>
  <c r="F72" i="7" s="1"/>
  <c r="G8" i="14"/>
  <c r="E8" i="14"/>
  <c r="E71" i="7"/>
  <c r="E72" i="7" s="1"/>
  <c r="D71" i="7"/>
  <c r="D72" i="7" s="1"/>
  <c r="K71" i="7"/>
  <c r="K72" i="7" s="1"/>
  <c r="C71" i="7"/>
  <c r="C72" i="7" s="1"/>
  <c r="D8" i="14"/>
  <c r="J71" i="7"/>
  <c r="J72" i="7" s="1"/>
  <c r="K8" i="14"/>
  <c r="C8" i="14"/>
  <c r="I71" i="7"/>
  <c r="I72" i="7" s="1"/>
  <c r="J8" i="14"/>
  <c r="H71" i="7"/>
  <c r="H72" i="7" s="1"/>
  <c r="I8" i="14"/>
  <c r="B8" i="14"/>
  <c r="G71" i="7"/>
  <c r="G72" i="7" s="1"/>
  <c r="H8" i="14"/>
  <c r="V6" i="7"/>
  <c r="Y13" i="7" s="1"/>
  <c r="Y14" i="7" s="1"/>
  <c r="B77" i="12"/>
  <c r="C77" i="12" s="1"/>
  <c r="B94" i="12"/>
  <c r="G22" i="14" l="1"/>
  <c r="G89" i="7"/>
  <c r="F22" i="14"/>
  <c r="H22" i="14"/>
  <c r="H89" i="7"/>
  <c r="C22" i="14"/>
  <c r="J22" i="14"/>
  <c r="J89" i="7"/>
  <c r="I22" i="14"/>
  <c r="I89" i="7"/>
  <c r="D22" i="14"/>
  <c r="K22" i="14"/>
  <c r="K89" i="7"/>
  <c r="B22" i="14"/>
  <c r="E22" i="14"/>
  <c r="R72" i="6"/>
  <c r="S7" i="14"/>
  <c r="L7" i="14"/>
  <c r="R7" i="14"/>
  <c r="Q7" i="14"/>
  <c r="Q72" i="6"/>
  <c r="P72" i="6"/>
  <c r="O72" i="6"/>
  <c r="P7" i="14"/>
  <c r="N72" i="6"/>
  <c r="O7" i="14"/>
  <c r="U72" i="6"/>
  <c r="M72" i="6"/>
  <c r="N7" i="14"/>
  <c r="T72" i="6"/>
  <c r="U7" i="14"/>
  <c r="M7" i="14"/>
  <c r="L72" i="6"/>
  <c r="S72" i="6"/>
  <c r="T7" i="14"/>
  <c r="C94" i="12"/>
  <c r="D94" i="12" s="1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  <c r="D77" i="12"/>
  <c r="E77" i="12" s="1"/>
  <c r="F77" i="12" s="1"/>
  <c r="G77" i="12" s="1"/>
  <c r="H77" i="12" s="1"/>
  <c r="I77" i="12" s="1"/>
  <c r="J77" i="12" s="1"/>
  <c r="K77" i="12" s="1"/>
  <c r="L77" i="12" s="1"/>
  <c r="M77" i="12" s="1"/>
  <c r="N77" i="12" s="1"/>
  <c r="O77" i="12" s="1"/>
  <c r="P77" i="12" s="1"/>
  <c r="Q77" i="12" s="1"/>
  <c r="R77" i="12" s="1"/>
  <c r="S77" i="12" s="1"/>
  <c r="T77" i="12" s="1"/>
  <c r="U77" i="12" s="1"/>
  <c r="X14" i="7"/>
  <c r="B76" i="12"/>
  <c r="E81" i="7" l="1"/>
  <c r="E89" i="7"/>
  <c r="F81" i="7"/>
  <c r="F89" i="7"/>
  <c r="D81" i="7"/>
  <c r="D89" i="7"/>
  <c r="B81" i="7"/>
  <c r="C81" i="7"/>
  <c r="C89" i="7"/>
  <c r="O21" i="14"/>
  <c r="O73" i="6"/>
  <c r="O91" i="6" s="1"/>
  <c r="T21" i="14"/>
  <c r="T73" i="6"/>
  <c r="T91" i="6" s="1"/>
  <c r="P21" i="14"/>
  <c r="P73" i="6"/>
  <c r="P91" i="6" s="1"/>
  <c r="Q21" i="14"/>
  <c r="Q73" i="6"/>
  <c r="Q91" i="6" s="1"/>
  <c r="U21" i="14"/>
  <c r="U73" i="6"/>
  <c r="U91" i="6" s="1"/>
  <c r="S21" i="14"/>
  <c r="S73" i="6"/>
  <c r="S91" i="6" s="1"/>
  <c r="L21" i="14"/>
  <c r="L73" i="6"/>
  <c r="L91" i="6" s="1"/>
  <c r="N21" i="14"/>
  <c r="N73" i="6"/>
  <c r="N91" i="6" s="1"/>
  <c r="M21" i="14"/>
  <c r="M73" i="6"/>
  <c r="M91" i="6" s="1"/>
  <c r="R21" i="14"/>
  <c r="R73" i="6"/>
  <c r="R91" i="6" s="1"/>
  <c r="B7" i="14"/>
  <c r="G7" i="14"/>
  <c r="G72" i="6"/>
  <c r="H7" i="14"/>
  <c r="F7" i="14"/>
  <c r="F72" i="6"/>
  <c r="E72" i="6"/>
  <c r="D72" i="6"/>
  <c r="E7" i="14"/>
  <c r="K72" i="6"/>
  <c r="C72" i="6"/>
  <c r="D7" i="14"/>
  <c r="J72" i="6"/>
  <c r="K7" i="14"/>
  <c r="C7" i="14"/>
  <c r="B72" i="6"/>
  <c r="I72" i="6"/>
  <c r="J7" i="14"/>
  <c r="H72" i="6"/>
  <c r="I7" i="14"/>
  <c r="C76" i="12"/>
  <c r="D76" i="12" s="1"/>
  <c r="E76" i="12" s="1"/>
  <c r="F76" i="12" s="1"/>
  <c r="G76" i="12" s="1"/>
  <c r="H76" i="12" s="1"/>
  <c r="I76" i="12" s="1"/>
  <c r="J76" i="12" s="1"/>
  <c r="K76" i="12" s="1"/>
  <c r="L76" i="12" s="1"/>
  <c r="M76" i="12" s="1"/>
  <c r="N76" i="12" s="1"/>
  <c r="O76" i="12" s="1"/>
  <c r="P76" i="12" s="1"/>
  <c r="Q76" i="12" s="1"/>
  <c r="R76" i="12" s="1"/>
  <c r="S76" i="12" s="1"/>
  <c r="T76" i="12" s="1"/>
  <c r="U76" i="12" s="1"/>
  <c r="V6" i="6"/>
  <c r="H21" i="14" l="1"/>
  <c r="H73" i="6"/>
  <c r="H91" i="6" s="1"/>
  <c r="C21" i="14"/>
  <c r="C73" i="6"/>
  <c r="G21" i="14"/>
  <c r="G73" i="6"/>
  <c r="G91" i="6" s="1"/>
  <c r="K21" i="14"/>
  <c r="K73" i="6"/>
  <c r="K91" i="6" s="1"/>
  <c r="I21" i="14"/>
  <c r="I73" i="6"/>
  <c r="I91" i="6" s="1"/>
  <c r="D21" i="14"/>
  <c r="D73" i="6"/>
  <c r="E21" i="14"/>
  <c r="E73" i="6"/>
  <c r="F21" i="14"/>
  <c r="F73" i="6"/>
  <c r="B21" i="14"/>
  <c r="B73" i="6"/>
  <c r="J21" i="14"/>
  <c r="J73" i="6"/>
  <c r="J91" i="6" s="1"/>
  <c r="C82" i="6" l="1"/>
  <c r="C91" i="6"/>
  <c r="F82" i="6"/>
  <c r="F91" i="6"/>
  <c r="E82" i="6"/>
  <c r="E91" i="6"/>
  <c r="D82" i="6"/>
  <c r="D91" i="6"/>
  <c r="B82" i="6"/>
  <c r="B91" i="6"/>
  <c r="X14" i="6"/>
  <c r="V18" i="6" l="1"/>
  <c r="Y13" i="6" s="1"/>
  <c r="Y14" i="6" s="1"/>
  <c r="B93" i="12"/>
  <c r="C93" i="12" s="1"/>
  <c r="D93" i="12" s="1"/>
  <c r="E93" i="12" s="1"/>
  <c r="F93" i="12" s="1"/>
  <c r="T71" i="5" l="1"/>
  <c r="T94" i="5" s="1"/>
  <c r="U6" i="14"/>
  <c r="S6" i="14"/>
  <c r="M6" i="14"/>
  <c r="T6" i="14"/>
  <c r="L6" i="14"/>
  <c r="U71" i="5"/>
  <c r="M71" i="5"/>
  <c r="M94" i="5" s="1"/>
  <c r="S71" i="5"/>
  <c r="S94" i="5" s="1"/>
  <c r="R71" i="5"/>
  <c r="R94" i="5" s="1"/>
  <c r="Q71" i="5"/>
  <c r="Q94" i="5" s="1"/>
  <c r="R6" i="14"/>
  <c r="P71" i="5"/>
  <c r="P94" i="5" s="1"/>
  <c r="Q6" i="14"/>
  <c r="O71" i="5"/>
  <c r="O94" i="5" s="1"/>
  <c r="P6" i="14"/>
  <c r="N71" i="5"/>
  <c r="N94" i="5" s="1"/>
  <c r="O6" i="14"/>
  <c r="L71" i="5"/>
  <c r="L94" i="5" s="1"/>
  <c r="N6" i="14"/>
  <c r="G93" i="12"/>
  <c r="U94" i="5" l="1"/>
  <c r="U72" i="5"/>
  <c r="P20" i="14"/>
  <c r="P72" i="5"/>
  <c r="M20" i="14"/>
  <c r="M72" i="5"/>
  <c r="O20" i="14"/>
  <c r="O72" i="5"/>
  <c r="U20" i="14"/>
  <c r="L20" i="14"/>
  <c r="L72" i="5"/>
  <c r="Q20" i="14"/>
  <c r="Q72" i="5"/>
  <c r="R20" i="14"/>
  <c r="R72" i="5"/>
  <c r="N20" i="14"/>
  <c r="N72" i="5"/>
  <c r="S20" i="14"/>
  <c r="S72" i="5"/>
  <c r="T20" i="14"/>
  <c r="T72" i="5"/>
  <c r="H93" i="12"/>
  <c r="I93" i="12" s="1"/>
  <c r="J93" i="12" s="1"/>
  <c r="K93" i="12" s="1"/>
  <c r="L93" i="12" s="1"/>
  <c r="M93" i="12" s="1"/>
  <c r="N93" i="12" s="1"/>
  <c r="O93" i="12" s="1"/>
  <c r="P93" i="12" s="1"/>
  <c r="Q93" i="12" s="1"/>
  <c r="R93" i="12" s="1"/>
  <c r="S93" i="12" s="1"/>
  <c r="T93" i="12" s="1"/>
  <c r="U93" i="12" s="1"/>
  <c r="V90" i="5" l="1"/>
  <c r="W90" i="5" s="1"/>
  <c r="U92" i="5"/>
  <c r="N73" i="5"/>
  <c r="N92" i="5"/>
  <c r="U73" i="5"/>
  <c r="R73" i="5"/>
  <c r="R92" i="5"/>
  <c r="O73" i="5"/>
  <c r="O92" i="5"/>
  <c r="Q73" i="5"/>
  <c r="Q92" i="5"/>
  <c r="T73" i="5"/>
  <c r="T92" i="5"/>
  <c r="M73" i="5"/>
  <c r="M92" i="5"/>
  <c r="S73" i="5"/>
  <c r="S92" i="5"/>
  <c r="L73" i="5"/>
  <c r="L92" i="5"/>
  <c r="P73" i="5"/>
  <c r="P92" i="5"/>
  <c r="N74" i="5"/>
  <c r="P74" i="5"/>
  <c r="Q74" i="5"/>
  <c r="T74" i="5"/>
  <c r="U74" i="5"/>
  <c r="M74" i="5"/>
  <c r="R74" i="5"/>
  <c r="L74" i="5"/>
  <c r="S74" i="5"/>
  <c r="O74" i="5"/>
  <c r="F6" i="14"/>
  <c r="B6" i="14"/>
  <c r="G71" i="5"/>
  <c r="G94" i="5" s="1"/>
  <c r="E6" i="14"/>
  <c r="D6" i="14"/>
  <c r="E71" i="5"/>
  <c r="E94" i="5" s="1"/>
  <c r="K71" i="5"/>
  <c r="K94" i="5" s="1"/>
  <c r="J71" i="5"/>
  <c r="J94" i="5" s="1"/>
  <c r="K6" i="14"/>
  <c r="C6" i="14"/>
  <c r="B71" i="5"/>
  <c r="B94" i="5" s="1"/>
  <c r="I71" i="5"/>
  <c r="I94" i="5" s="1"/>
  <c r="J6" i="14"/>
  <c r="H71" i="5"/>
  <c r="H94" i="5" s="1"/>
  <c r="I6" i="14"/>
  <c r="H6" i="14"/>
  <c r="D71" i="5"/>
  <c r="D94" i="5" s="1"/>
  <c r="C71" i="5"/>
  <c r="C94" i="5" s="1"/>
  <c r="F71" i="5"/>
  <c r="F94" i="5" s="1"/>
  <c r="G6" i="14"/>
  <c r="B75" i="12"/>
  <c r="C75" i="12" s="1"/>
  <c r="D75" i="12" s="1"/>
  <c r="J20" i="14" l="1"/>
  <c r="J72" i="5"/>
  <c r="K20" i="14"/>
  <c r="K72" i="5"/>
  <c r="H20" i="14"/>
  <c r="H72" i="5"/>
  <c r="H92" i="5" s="1"/>
  <c r="E20" i="14"/>
  <c r="E72" i="5"/>
  <c r="I20" i="14"/>
  <c r="I72" i="5"/>
  <c r="F20" i="14"/>
  <c r="F72" i="5"/>
  <c r="B20" i="14"/>
  <c r="B72" i="5"/>
  <c r="B73" i="5" s="1"/>
  <c r="G20" i="14"/>
  <c r="G72" i="5"/>
  <c r="C20" i="14"/>
  <c r="C72" i="5"/>
  <c r="D20" i="14"/>
  <c r="D72" i="5"/>
  <c r="E75" i="12"/>
  <c r="F75" i="12" s="1"/>
  <c r="G75" i="12" s="1"/>
  <c r="H75" i="12" s="1"/>
  <c r="I75" i="12" s="1"/>
  <c r="J75" i="12" s="1"/>
  <c r="K75" i="12" s="1"/>
  <c r="L75" i="12" s="1"/>
  <c r="M75" i="12" s="1"/>
  <c r="N75" i="12" s="1"/>
  <c r="O75" i="12" s="1"/>
  <c r="P75" i="12" s="1"/>
  <c r="Q75" i="12" s="1"/>
  <c r="R75" i="12" s="1"/>
  <c r="S75" i="12" s="1"/>
  <c r="T75" i="12" s="1"/>
  <c r="U75" i="12" s="1"/>
  <c r="B92" i="12"/>
  <c r="V18" i="5"/>
  <c r="V22" i="5"/>
  <c r="V21" i="5"/>
  <c r="V20" i="5"/>
  <c r="V19" i="5"/>
  <c r="V23" i="5"/>
  <c r="X13" i="5" l="1"/>
  <c r="X14" i="5" s="1"/>
  <c r="G73" i="5"/>
  <c r="G92" i="5"/>
  <c r="E74" i="5"/>
  <c r="E92" i="5"/>
  <c r="Y13" i="5"/>
  <c r="Y14" i="5" s="1"/>
  <c r="B74" i="5"/>
  <c r="B92" i="5"/>
  <c r="H73" i="5"/>
  <c r="D74" i="5"/>
  <c r="D92" i="5"/>
  <c r="F74" i="5"/>
  <c r="F92" i="5"/>
  <c r="K73" i="5"/>
  <c r="K92" i="5"/>
  <c r="C74" i="5"/>
  <c r="C92" i="5"/>
  <c r="I73" i="5"/>
  <c r="I92" i="5"/>
  <c r="J73" i="5"/>
  <c r="J92" i="5"/>
  <c r="G74" i="5"/>
  <c r="K74" i="5"/>
  <c r="H74" i="5"/>
  <c r="I74" i="5"/>
  <c r="J74" i="5"/>
  <c r="E83" i="5"/>
  <c r="E73" i="5"/>
  <c r="F83" i="5"/>
  <c r="F73" i="5"/>
  <c r="C83" i="5"/>
  <c r="C73" i="5"/>
  <c r="B83" i="5"/>
  <c r="D83" i="5"/>
  <c r="D73" i="5"/>
  <c r="N69" i="4"/>
  <c r="O5" i="14"/>
  <c r="Q69" i="4"/>
  <c r="U5" i="14"/>
  <c r="M5" i="14"/>
  <c r="N5" i="14"/>
  <c r="U69" i="4"/>
  <c r="L5" i="14"/>
  <c r="R5" i="14"/>
  <c r="P69" i="4"/>
  <c r="Q5" i="14"/>
  <c r="O69" i="4"/>
  <c r="P5" i="14"/>
  <c r="M69" i="4"/>
  <c r="T5" i="14"/>
  <c r="T69" i="4"/>
  <c r="L69" i="4"/>
  <c r="S69" i="4"/>
  <c r="R69" i="4"/>
  <c r="S5" i="14"/>
  <c r="C92" i="12"/>
  <c r="D92" i="12" s="1"/>
  <c r="E92" i="12" s="1"/>
  <c r="F92" i="12" s="1"/>
  <c r="G92" i="12" s="1"/>
  <c r="H92" i="12" s="1"/>
  <c r="I92" i="12" s="1"/>
  <c r="J92" i="12" s="1"/>
  <c r="K92" i="12" s="1"/>
  <c r="L92" i="12" s="1"/>
  <c r="M92" i="12" s="1"/>
  <c r="N92" i="12" s="1"/>
  <c r="O92" i="12" s="1"/>
  <c r="P92" i="12" s="1"/>
  <c r="Q92" i="12" s="1"/>
  <c r="R92" i="12" s="1"/>
  <c r="S92" i="12" s="1"/>
  <c r="T92" i="12" s="1"/>
  <c r="U92" i="12" s="1"/>
  <c r="V74" i="5" l="1"/>
  <c r="V73" i="5"/>
  <c r="T19" i="14"/>
  <c r="T70" i="4"/>
  <c r="U19" i="14"/>
  <c r="U70" i="4"/>
  <c r="O19" i="14"/>
  <c r="O70" i="4"/>
  <c r="Q19" i="14"/>
  <c r="Q70" i="4"/>
  <c r="S19" i="14"/>
  <c r="S70" i="4"/>
  <c r="P19" i="14"/>
  <c r="P70" i="4"/>
  <c r="M19" i="14"/>
  <c r="M70" i="4"/>
  <c r="R19" i="14"/>
  <c r="R70" i="4"/>
  <c r="L19" i="14"/>
  <c r="L70" i="4"/>
  <c r="N19" i="14"/>
  <c r="N70" i="4"/>
  <c r="G5" i="14" l="1"/>
  <c r="F69" i="4"/>
  <c r="F5" i="14"/>
  <c r="E5" i="14"/>
  <c r="E69" i="4"/>
  <c r="D69" i="4"/>
  <c r="K69" i="4"/>
  <c r="C69" i="4"/>
  <c r="D5" i="14"/>
  <c r="J69" i="4"/>
  <c r="K5" i="14"/>
  <c r="C5" i="14"/>
  <c r="B69" i="4"/>
  <c r="I69" i="4"/>
  <c r="J5" i="14"/>
  <c r="H69" i="4"/>
  <c r="I5" i="14"/>
  <c r="B5" i="14"/>
  <c r="G69" i="4"/>
  <c r="H5" i="14"/>
  <c r="V6" i="4"/>
  <c r="B74" i="12"/>
  <c r="C74" i="12" s="1"/>
  <c r="D74" i="12" s="1"/>
  <c r="E74" i="12" s="1"/>
  <c r="F74" i="12" s="1"/>
  <c r="G74" i="12" s="1"/>
  <c r="H74" i="12" s="1"/>
  <c r="I74" i="12" s="1"/>
  <c r="J74" i="12" s="1"/>
  <c r="K74" i="12" s="1"/>
  <c r="L74" i="12" s="1"/>
  <c r="M74" i="12" s="1"/>
  <c r="N74" i="12" s="1"/>
  <c r="O74" i="12" s="1"/>
  <c r="P74" i="12" s="1"/>
  <c r="Q74" i="12" s="1"/>
  <c r="R74" i="12" s="1"/>
  <c r="S74" i="12" s="1"/>
  <c r="T74" i="12" s="1"/>
  <c r="U74" i="12" s="1"/>
  <c r="B19" i="14" l="1"/>
  <c r="B70" i="4"/>
  <c r="B79" i="4" s="1"/>
  <c r="E19" i="14"/>
  <c r="E70" i="4"/>
  <c r="C19" i="14"/>
  <c r="C70" i="4"/>
  <c r="C79" i="4" s="1"/>
  <c r="D19" i="14"/>
  <c r="D70" i="4"/>
  <c r="D79" i="4" s="1"/>
  <c r="G19" i="14"/>
  <c r="G70" i="4"/>
  <c r="G87" i="4" s="1"/>
  <c r="J19" i="14"/>
  <c r="J70" i="4"/>
  <c r="J87" i="4" s="1"/>
  <c r="F19" i="14"/>
  <c r="F70" i="4"/>
  <c r="H19" i="14"/>
  <c r="H70" i="4"/>
  <c r="H87" i="4" s="1"/>
  <c r="K19" i="14"/>
  <c r="K70" i="4"/>
  <c r="K87" i="4" s="1"/>
  <c r="I19" i="14"/>
  <c r="I70" i="4"/>
  <c r="I87" i="4" s="1"/>
  <c r="B91" i="12"/>
  <c r="C91" i="12" s="1"/>
  <c r="D91" i="12" s="1"/>
  <c r="E91" i="12" s="1"/>
  <c r="F91" i="12" s="1"/>
  <c r="G91" i="12" s="1"/>
  <c r="H91" i="12" s="1"/>
  <c r="I91" i="12" s="1"/>
  <c r="J91" i="12" s="1"/>
  <c r="K91" i="12" s="1"/>
  <c r="F79" i="4" l="1"/>
  <c r="F87" i="4"/>
  <c r="E79" i="4"/>
  <c r="E87" i="4"/>
  <c r="C87" i="4"/>
  <c r="B87" i="4"/>
  <c r="D87" i="4"/>
  <c r="P3" i="14"/>
  <c r="N74" i="1"/>
  <c r="O3" i="14"/>
  <c r="U74" i="1"/>
  <c r="M74" i="1"/>
  <c r="N3" i="14"/>
  <c r="T74" i="1"/>
  <c r="U3" i="14"/>
  <c r="M3" i="14"/>
  <c r="R3" i="14"/>
  <c r="P74" i="1"/>
  <c r="O74" i="1"/>
  <c r="L3" i="14"/>
  <c r="Q74" i="1"/>
  <c r="Q3" i="14"/>
  <c r="L74" i="1"/>
  <c r="S74" i="1"/>
  <c r="T3" i="14"/>
  <c r="R74" i="1"/>
  <c r="S3" i="14"/>
  <c r="M17" i="14" l="1"/>
  <c r="M75" i="1"/>
  <c r="M92" i="1" s="1"/>
  <c r="O17" i="14"/>
  <c r="O75" i="1"/>
  <c r="O92" i="1" s="1"/>
  <c r="U17" i="14"/>
  <c r="U75" i="1"/>
  <c r="U92" i="1" s="1"/>
  <c r="R17" i="14"/>
  <c r="R75" i="1"/>
  <c r="R92" i="1" s="1"/>
  <c r="P17" i="14"/>
  <c r="P75" i="1"/>
  <c r="P92" i="1" s="1"/>
  <c r="L17" i="14"/>
  <c r="L75" i="1"/>
  <c r="L92" i="1" s="1"/>
  <c r="T17" i="14"/>
  <c r="T75" i="1"/>
  <c r="T92" i="1" s="1"/>
  <c r="N17" i="14"/>
  <c r="N75" i="1"/>
  <c r="N92" i="1" s="1"/>
  <c r="Q17" i="14"/>
  <c r="Q75" i="1"/>
  <c r="Q92" i="1" s="1"/>
  <c r="S17" i="14"/>
  <c r="S75" i="1"/>
  <c r="S92" i="1" s="1"/>
  <c r="F8" i="2"/>
  <c r="F9" i="2"/>
  <c r="F10" i="2"/>
  <c r="F11" i="2"/>
  <c r="F13" i="2"/>
  <c r="F14" i="2"/>
  <c r="G11" i="2" l="1"/>
  <c r="B65" i="1"/>
  <c r="B64" i="1"/>
  <c r="B63" i="1"/>
  <c r="B62" i="1"/>
  <c r="B61" i="1"/>
  <c r="B66" i="1"/>
  <c r="V18" i="1"/>
  <c r="Y13" i="1" s="1"/>
  <c r="Y14" i="1" s="1"/>
  <c r="C66" i="1" l="1"/>
  <c r="C61" i="1"/>
  <c r="C62" i="1"/>
  <c r="C63" i="1"/>
  <c r="C64" i="1"/>
  <c r="B20" i="16"/>
  <c r="C65" i="1"/>
  <c r="J74" i="1"/>
  <c r="C3" i="14"/>
  <c r="I74" i="1"/>
  <c r="H74" i="1"/>
  <c r="I3" i="14"/>
  <c r="B3" i="14"/>
  <c r="G74" i="1"/>
  <c r="H3" i="14"/>
  <c r="F74" i="1"/>
  <c r="G3" i="14"/>
  <c r="K74" i="1"/>
  <c r="C74" i="1"/>
  <c r="K3" i="14"/>
  <c r="J3" i="14"/>
  <c r="E74" i="1"/>
  <c r="F3" i="14"/>
  <c r="D3" i="14"/>
  <c r="D74" i="1"/>
  <c r="E3" i="14"/>
  <c r="B53" i="1"/>
  <c r="B51" i="1"/>
  <c r="B49" i="1"/>
  <c r="B52" i="1"/>
  <c r="B50" i="1"/>
  <c r="B68" i="1"/>
  <c r="G8" i="2"/>
  <c r="G9" i="2"/>
  <c r="G10" i="2"/>
  <c r="G13" i="2"/>
  <c r="G14" i="2"/>
  <c r="D62" i="1" l="1"/>
  <c r="D63" i="1"/>
  <c r="C49" i="1"/>
  <c r="C51" i="1"/>
  <c r="D65" i="1"/>
  <c r="D61" i="1"/>
  <c r="C50" i="1"/>
  <c r="B55" i="1"/>
  <c r="C68" i="1"/>
  <c r="C52" i="1"/>
  <c r="D64" i="1"/>
  <c r="C20" i="16"/>
  <c r="D66" i="1"/>
  <c r="C53" i="1"/>
  <c r="C17" i="14"/>
  <c r="C75" i="1"/>
  <c r="C92" i="1" s="1"/>
  <c r="H17" i="14"/>
  <c r="H75" i="1"/>
  <c r="H92" i="1" s="1"/>
  <c r="E17" i="14"/>
  <c r="E75" i="1"/>
  <c r="E92" i="1" s="1"/>
  <c r="F17" i="14"/>
  <c r="F75" i="1"/>
  <c r="F92" i="1" s="1"/>
  <c r="I17" i="14"/>
  <c r="I75" i="1"/>
  <c r="I92" i="1" s="1"/>
  <c r="G17" i="14"/>
  <c r="G75" i="1"/>
  <c r="G92" i="1" s="1"/>
  <c r="K17" i="14"/>
  <c r="K75" i="1"/>
  <c r="K92" i="1" s="1"/>
  <c r="B17" i="14"/>
  <c r="B75" i="1"/>
  <c r="D17" i="14"/>
  <c r="D75" i="1"/>
  <c r="D92" i="1" s="1"/>
  <c r="J17" i="14"/>
  <c r="J75" i="1"/>
  <c r="J92" i="1" s="1"/>
  <c r="D89" i="12"/>
  <c r="E89" i="12" s="1"/>
  <c r="C72" i="12"/>
  <c r="X14" i="1"/>
  <c r="B92" i="1" l="1"/>
  <c r="B83" i="1"/>
  <c r="D53" i="1"/>
  <c r="E63" i="1"/>
  <c r="D50" i="1"/>
  <c r="D49" i="1"/>
  <c r="E61" i="1"/>
  <c r="D68" i="1"/>
  <c r="E66" i="1"/>
  <c r="C55" i="1"/>
  <c r="E65" i="1"/>
  <c r="E62" i="1"/>
  <c r="D52" i="1"/>
  <c r="E64" i="1"/>
  <c r="D20" i="16"/>
  <c r="D48" i="1"/>
  <c r="D51" i="1"/>
  <c r="E83" i="1"/>
  <c r="D83" i="1"/>
  <c r="C83" i="1"/>
  <c r="F83" i="1"/>
  <c r="F89" i="12"/>
  <c r="D72" i="12"/>
  <c r="F5" i="2"/>
  <c r="V18" i="3"/>
  <c r="M7" i="15"/>
  <c r="N7" i="15"/>
  <c r="O7" i="15"/>
  <c r="P7" i="15"/>
  <c r="Q7" i="15"/>
  <c r="R7" i="15"/>
  <c r="S7" i="15"/>
  <c r="T7" i="15"/>
  <c r="U7" i="15"/>
  <c r="M8" i="15"/>
  <c r="M32" i="15" s="1"/>
  <c r="N8" i="15"/>
  <c r="N32" i="15" s="1"/>
  <c r="O8" i="15"/>
  <c r="O32" i="15" s="1"/>
  <c r="P8" i="15"/>
  <c r="P32" i="15" s="1"/>
  <c r="Q8" i="15"/>
  <c r="Q32" i="15" s="1"/>
  <c r="R8" i="15"/>
  <c r="R32" i="15" s="1"/>
  <c r="S8" i="15"/>
  <c r="S32" i="15" s="1"/>
  <c r="T8" i="15"/>
  <c r="T32" i="15" s="1"/>
  <c r="U8" i="15"/>
  <c r="U32" i="15" s="1"/>
  <c r="M9" i="15"/>
  <c r="N9" i="15"/>
  <c r="O9" i="15"/>
  <c r="P9" i="15"/>
  <c r="Q9" i="15"/>
  <c r="R9" i="15"/>
  <c r="S9" i="15"/>
  <c r="T9" i="15"/>
  <c r="U9" i="15"/>
  <c r="M10" i="15"/>
  <c r="N10" i="15"/>
  <c r="O10" i="15"/>
  <c r="P10" i="15"/>
  <c r="Q10" i="15"/>
  <c r="R10" i="15"/>
  <c r="S10" i="15"/>
  <c r="T10" i="15"/>
  <c r="U10" i="15"/>
  <c r="M16" i="12"/>
  <c r="N12" i="17" s="1"/>
  <c r="N16" i="12"/>
  <c r="O12" i="17" s="1"/>
  <c r="O16" i="12"/>
  <c r="P12" i="17" s="1"/>
  <c r="P16" i="12"/>
  <c r="Q12" i="17" s="1"/>
  <c r="Q16" i="12"/>
  <c r="R12" i="17" s="1"/>
  <c r="R16" i="12"/>
  <c r="S12" i="17" s="1"/>
  <c r="S16" i="12"/>
  <c r="T12" i="17" s="1"/>
  <c r="T16" i="12"/>
  <c r="U12" i="17" s="1"/>
  <c r="U16" i="12"/>
  <c r="V12" i="17" s="1"/>
  <c r="L7" i="15"/>
  <c r="L8" i="15"/>
  <c r="L32" i="15" s="1"/>
  <c r="L9" i="15"/>
  <c r="L10" i="15"/>
  <c r="L16" i="12"/>
  <c r="M12" i="17" s="1"/>
  <c r="U13" i="17" l="1"/>
  <c r="U11" i="18"/>
  <c r="V13" i="17"/>
  <c r="V11" i="18"/>
  <c r="T13" i="17"/>
  <c r="T11" i="18"/>
  <c r="M13" i="17"/>
  <c r="M11" i="18"/>
  <c r="S13" i="17"/>
  <c r="S11" i="18"/>
  <c r="P13" i="17"/>
  <c r="P11" i="18"/>
  <c r="N13" i="17"/>
  <c r="N11" i="18"/>
  <c r="R13" i="17"/>
  <c r="R11" i="18"/>
  <c r="O13" i="17"/>
  <c r="O11" i="18"/>
  <c r="Q13" i="17"/>
  <c r="Q11" i="18"/>
  <c r="E48" i="1"/>
  <c r="D55" i="1"/>
  <c r="F62" i="1"/>
  <c r="E50" i="1"/>
  <c r="F64" i="1"/>
  <c r="E20" i="16"/>
  <c r="F65" i="1"/>
  <c r="E52" i="1"/>
  <c r="E49" i="1"/>
  <c r="E53" i="1"/>
  <c r="F61" i="1"/>
  <c r="E68" i="1"/>
  <c r="F63" i="1"/>
  <c r="E51" i="1"/>
  <c r="F66" i="1"/>
  <c r="U73" i="3"/>
  <c r="U6" i="15"/>
  <c r="U4" i="14"/>
  <c r="U13" i="14" s="1"/>
  <c r="U32" i="14" s="1"/>
  <c r="U5" i="15"/>
  <c r="L73" i="3"/>
  <c r="L6" i="15"/>
  <c r="S73" i="3"/>
  <c r="S6" i="15"/>
  <c r="R73" i="3"/>
  <c r="R6" i="15"/>
  <c r="S4" i="14"/>
  <c r="S13" i="14" s="1"/>
  <c r="S32" i="14" s="1"/>
  <c r="S5" i="15"/>
  <c r="L4" i="14"/>
  <c r="L13" i="14" s="1"/>
  <c r="L32" i="14" s="1"/>
  <c r="L5" i="15"/>
  <c r="Q73" i="3"/>
  <c r="Q6" i="15"/>
  <c r="R4" i="14"/>
  <c r="R13" i="14" s="1"/>
  <c r="R32" i="14" s="1"/>
  <c r="R5" i="15"/>
  <c r="P73" i="3"/>
  <c r="P6" i="15"/>
  <c r="Q4" i="14"/>
  <c r="Q13" i="14" s="1"/>
  <c r="Q32" i="14" s="1"/>
  <c r="Q5" i="15"/>
  <c r="N4" i="14"/>
  <c r="N13" i="14" s="1"/>
  <c r="N32" i="14" s="1"/>
  <c r="N5" i="15"/>
  <c r="M4" i="14"/>
  <c r="M13" i="14" s="1"/>
  <c r="M32" i="14" s="1"/>
  <c r="M5" i="15"/>
  <c r="T4" i="14"/>
  <c r="T13" i="14" s="1"/>
  <c r="T32" i="14" s="1"/>
  <c r="T5" i="15"/>
  <c r="O73" i="3"/>
  <c r="O6" i="15"/>
  <c r="P4" i="14"/>
  <c r="P13" i="14" s="1"/>
  <c r="P32" i="14" s="1"/>
  <c r="P5" i="15"/>
  <c r="M73" i="3"/>
  <c r="M6" i="15"/>
  <c r="T73" i="3"/>
  <c r="T6" i="15"/>
  <c r="N73" i="3"/>
  <c r="N6" i="15"/>
  <c r="O4" i="14"/>
  <c r="O13" i="14" s="1"/>
  <c r="O32" i="14" s="1"/>
  <c r="O5" i="15"/>
  <c r="G5" i="2"/>
  <c r="E72" i="12"/>
  <c r="G89" i="12"/>
  <c r="C8" i="15"/>
  <c r="C32" i="15" s="1"/>
  <c r="D8" i="15"/>
  <c r="D32" i="15" s="1"/>
  <c r="E8" i="15"/>
  <c r="E32" i="15" s="1"/>
  <c r="F8" i="15"/>
  <c r="F32" i="15" s="1"/>
  <c r="G8" i="15"/>
  <c r="G32" i="15" s="1"/>
  <c r="H8" i="15"/>
  <c r="H32" i="15" s="1"/>
  <c r="I8" i="15"/>
  <c r="I32" i="15" s="1"/>
  <c r="J8" i="15"/>
  <c r="J32" i="15" s="1"/>
  <c r="B8" i="15"/>
  <c r="B32" i="15" s="1"/>
  <c r="G65" i="1" l="1"/>
  <c r="F53" i="1"/>
  <c r="G63" i="1"/>
  <c r="F49" i="1"/>
  <c r="F48" i="1"/>
  <c r="E55" i="1"/>
  <c r="F51" i="1"/>
  <c r="F52" i="1"/>
  <c r="F50" i="1"/>
  <c r="G62" i="1"/>
  <c r="G64" i="1"/>
  <c r="F20" i="16"/>
  <c r="G66" i="1"/>
  <c r="G61" i="1"/>
  <c r="F68" i="1"/>
  <c r="Q12" i="15"/>
  <c r="S12" i="15"/>
  <c r="L12" i="15"/>
  <c r="R12" i="15"/>
  <c r="U12" i="15"/>
  <c r="O12" i="15"/>
  <c r="T12" i="15"/>
  <c r="M12" i="15"/>
  <c r="P12" i="15"/>
  <c r="N12" i="15"/>
  <c r="O18" i="14"/>
  <c r="O27" i="14" s="1"/>
  <c r="O33" i="14" s="1"/>
  <c r="O38" i="14" s="1"/>
  <c r="O74" i="3"/>
  <c r="O91" i="3" s="1"/>
  <c r="Q18" i="14"/>
  <c r="Q27" i="14" s="1"/>
  <c r="Q33" i="14" s="1"/>
  <c r="Q38" i="14" s="1"/>
  <c r="Q74" i="3"/>
  <c r="Q91" i="3" s="1"/>
  <c r="T18" i="14"/>
  <c r="T27" i="14" s="1"/>
  <c r="T33" i="14" s="1"/>
  <c r="T38" i="14" s="1"/>
  <c r="T74" i="3"/>
  <c r="T91" i="3" s="1"/>
  <c r="P18" i="14"/>
  <c r="P27" i="14" s="1"/>
  <c r="P33" i="14" s="1"/>
  <c r="P38" i="14" s="1"/>
  <c r="P74" i="3"/>
  <c r="P91" i="3" s="1"/>
  <c r="S18" i="14"/>
  <c r="S27" i="14" s="1"/>
  <c r="S33" i="14" s="1"/>
  <c r="S38" i="14" s="1"/>
  <c r="S74" i="3"/>
  <c r="S91" i="3" s="1"/>
  <c r="N18" i="14"/>
  <c r="N27" i="14" s="1"/>
  <c r="N33" i="14" s="1"/>
  <c r="N38" i="14" s="1"/>
  <c r="N74" i="3"/>
  <c r="N91" i="3" s="1"/>
  <c r="L18" i="14"/>
  <c r="L27" i="14" s="1"/>
  <c r="L33" i="14" s="1"/>
  <c r="L38" i="14" s="1"/>
  <c r="L74" i="3"/>
  <c r="L91" i="3" s="1"/>
  <c r="M18" i="14"/>
  <c r="M27" i="14" s="1"/>
  <c r="M33" i="14" s="1"/>
  <c r="M38" i="14" s="1"/>
  <c r="M74" i="3"/>
  <c r="M91" i="3" s="1"/>
  <c r="R18" i="14"/>
  <c r="R27" i="14" s="1"/>
  <c r="R33" i="14" s="1"/>
  <c r="R38" i="14" s="1"/>
  <c r="R74" i="3"/>
  <c r="R91" i="3" s="1"/>
  <c r="U18" i="14"/>
  <c r="U27" i="14" s="1"/>
  <c r="U33" i="14" s="1"/>
  <c r="U38" i="14" s="1"/>
  <c r="U74" i="3"/>
  <c r="U91" i="3" s="1"/>
  <c r="M37" i="14"/>
  <c r="K8" i="15"/>
  <c r="K32" i="15" s="1"/>
  <c r="E73" i="3"/>
  <c r="F4" i="14"/>
  <c r="P37" i="14"/>
  <c r="N37" i="14"/>
  <c r="T37" i="14"/>
  <c r="F73" i="3"/>
  <c r="G4" i="14"/>
  <c r="D73" i="3"/>
  <c r="E4" i="14"/>
  <c r="O37" i="14"/>
  <c r="K73" i="3"/>
  <c r="C73" i="3"/>
  <c r="D4" i="14"/>
  <c r="J73" i="3"/>
  <c r="K4" i="14"/>
  <c r="C4" i="14"/>
  <c r="Q37" i="14"/>
  <c r="L37" i="14"/>
  <c r="B73" i="3"/>
  <c r="I73" i="3"/>
  <c r="J4" i="14"/>
  <c r="S37" i="14"/>
  <c r="U37" i="14"/>
  <c r="B4" i="14"/>
  <c r="G73" i="3"/>
  <c r="H4" i="14"/>
  <c r="H73" i="3"/>
  <c r="I4" i="14"/>
  <c r="R37" i="14"/>
  <c r="B47" i="3"/>
  <c r="B52" i="3"/>
  <c r="B51" i="3"/>
  <c r="B49" i="3"/>
  <c r="B48" i="3"/>
  <c r="B50" i="3"/>
  <c r="F72" i="12"/>
  <c r="H89" i="12"/>
  <c r="C90" i="12"/>
  <c r="V6" i="3"/>
  <c r="Y13" i="3" s="1"/>
  <c r="Y14" i="3" s="1"/>
  <c r="C52" i="3" l="1"/>
  <c r="C51" i="3"/>
  <c r="C47" i="3"/>
  <c r="G50" i="1"/>
  <c r="G53" i="1"/>
  <c r="H66" i="1"/>
  <c r="G52" i="1"/>
  <c r="G49" i="1"/>
  <c r="H62" i="1"/>
  <c r="H61" i="1"/>
  <c r="G68" i="1"/>
  <c r="G48" i="1"/>
  <c r="F55" i="1"/>
  <c r="H65" i="1"/>
  <c r="C48" i="3"/>
  <c r="H64" i="1"/>
  <c r="G20" i="16"/>
  <c r="G51" i="1"/>
  <c r="C50" i="3"/>
  <c r="B8" i="16"/>
  <c r="B31" i="16" s="1"/>
  <c r="C49" i="3"/>
  <c r="H63" i="1"/>
  <c r="U34" i="14"/>
  <c r="U39" i="14" s="1"/>
  <c r="U40" i="14" s="1"/>
  <c r="B54" i="3"/>
  <c r="O34" i="14"/>
  <c r="O39" i="14" s="1"/>
  <c r="O41" i="14" s="1"/>
  <c r="N34" i="14"/>
  <c r="N39" i="14" s="1"/>
  <c r="N41" i="14" s="1"/>
  <c r="T34" i="14"/>
  <c r="T39" i="14" s="1"/>
  <c r="T41" i="14" s="1"/>
  <c r="R34" i="14"/>
  <c r="R39" i="14" s="1"/>
  <c r="R40" i="14" s="1"/>
  <c r="S34" i="14"/>
  <c r="S39" i="14" s="1"/>
  <c r="S41" i="14" s="1"/>
  <c r="Q34" i="14"/>
  <c r="Q39" i="14" s="1"/>
  <c r="Q40" i="14" s="1"/>
  <c r="E18" i="14"/>
  <c r="E74" i="3"/>
  <c r="I18" i="14"/>
  <c r="I74" i="3"/>
  <c r="I91" i="3" s="1"/>
  <c r="F18" i="14"/>
  <c r="F74" i="3"/>
  <c r="P34" i="14"/>
  <c r="P39" i="14" s="1"/>
  <c r="P41" i="14" s="1"/>
  <c r="C18" i="14"/>
  <c r="C74" i="3"/>
  <c r="J18" i="14"/>
  <c r="J74" i="3"/>
  <c r="J91" i="3" s="1"/>
  <c r="H18" i="14"/>
  <c r="H74" i="3"/>
  <c r="H91" i="3" s="1"/>
  <c r="B18" i="14"/>
  <c r="B74" i="3"/>
  <c r="D18" i="14"/>
  <c r="D74" i="3"/>
  <c r="M34" i="14"/>
  <c r="M39" i="14" s="1"/>
  <c r="M41" i="14" s="1"/>
  <c r="G18" i="14"/>
  <c r="G74" i="3"/>
  <c r="G91" i="3" s="1"/>
  <c r="L34" i="14"/>
  <c r="L39" i="14" s="1"/>
  <c r="L40" i="14" s="1"/>
  <c r="K18" i="14"/>
  <c r="K74" i="3"/>
  <c r="K91" i="3" s="1"/>
  <c r="X14" i="3"/>
  <c r="B73" i="12"/>
  <c r="D90" i="12"/>
  <c r="I89" i="12"/>
  <c r="G72" i="12"/>
  <c r="B83" i="3" l="1"/>
  <c r="B91" i="3"/>
  <c r="D48" i="3"/>
  <c r="E48" i="3" s="1"/>
  <c r="I61" i="1"/>
  <c r="H68" i="1"/>
  <c r="D50" i="3"/>
  <c r="C8" i="16"/>
  <c r="C31" i="16" s="1"/>
  <c r="H49" i="1"/>
  <c r="I63" i="1"/>
  <c r="H50" i="1"/>
  <c r="H52" i="1"/>
  <c r="H51" i="1"/>
  <c r="D49" i="3"/>
  <c r="I64" i="1"/>
  <c r="H20" i="16"/>
  <c r="I62" i="1"/>
  <c r="I65" i="1"/>
  <c r="D52" i="3"/>
  <c r="I66" i="1"/>
  <c r="D47" i="3"/>
  <c r="C54" i="3"/>
  <c r="H48" i="1"/>
  <c r="G55" i="1"/>
  <c r="H53" i="1"/>
  <c r="D51" i="3"/>
  <c r="U41" i="14"/>
  <c r="R41" i="14"/>
  <c r="N40" i="14"/>
  <c r="L41" i="14"/>
  <c r="O40" i="14"/>
  <c r="M40" i="14"/>
  <c r="Q41" i="14"/>
  <c r="P40" i="14"/>
  <c r="S40" i="14"/>
  <c r="T40" i="14"/>
  <c r="E83" i="3"/>
  <c r="E91" i="3"/>
  <c r="D83" i="3"/>
  <c r="D91" i="3"/>
  <c r="C83" i="3"/>
  <c r="C91" i="3"/>
  <c r="F83" i="3"/>
  <c r="F91" i="3"/>
  <c r="E90" i="12"/>
  <c r="C73" i="12"/>
  <c r="H72" i="12"/>
  <c r="J89" i="12"/>
  <c r="F6" i="2"/>
  <c r="I50" i="1" l="1"/>
  <c r="I49" i="1"/>
  <c r="E52" i="3"/>
  <c r="J64" i="1"/>
  <c r="I20" i="16"/>
  <c r="F48" i="3"/>
  <c r="E51" i="3"/>
  <c r="J65" i="1"/>
  <c r="J63" i="1"/>
  <c r="J62" i="1"/>
  <c r="I52" i="1"/>
  <c r="I48" i="1"/>
  <c r="H55" i="1"/>
  <c r="E49" i="3"/>
  <c r="E50" i="3"/>
  <c r="D8" i="16"/>
  <c r="D31" i="16" s="1"/>
  <c r="E47" i="3"/>
  <c r="D54" i="3"/>
  <c r="I51" i="1"/>
  <c r="J61" i="1"/>
  <c r="I68" i="1"/>
  <c r="I53" i="1"/>
  <c r="J66" i="1"/>
  <c r="I72" i="12"/>
  <c r="D73" i="12"/>
  <c r="F90" i="12"/>
  <c r="K89" i="12"/>
  <c r="G6" i="2"/>
  <c r="K65" i="1" l="1"/>
  <c r="K66" i="1"/>
  <c r="J51" i="1"/>
  <c r="J52" i="1"/>
  <c r="K61" i="1"/>
  <c r="J68" i="1"/>
  <c r="K63" i="1"/>
  <c r="K64" i="1"/>
  <c r="J20" i="16"/>
  <c r="F50" i="3"/>
  <c r="E8" i="16"/>
  <c r="E31" i="16" s="1"/>
  <c r="F52" i="3"/>
  <c r="F49" i="3"/>
  <c r="F51" i="3"/>
  <c r="J49" i="1"/>
  <c r="J53" i="1"/>
  <c r="F47" i="3"/>
  <c r="E54" i="3"/>
  <c r="K62" i="1"/>
  <c r="G48" i="3"/>
  <c r="J50" i="1"/>
  <c r="J48" i="1"/>
  <c r="I55" i="1"/>
  <c r="L89" i="12"/>
  <c r="G90" i="12"/>
  <c r="E73" i="12"/>
  <c r="J72" i="12"/>
  <c r="G47" i="3" l="1"/>
  <c r="F54" i="3"/>
  <c r="K50" i="1"/>
  <c r="L64" i="1"/>
  <c r="K20" i="16"/>
  <c r="K52" i="1"/>
  <c r="G49" i="3"/>
  <c r="K51" i="1"/>
  <c r="K53" i="1"/>
  <c r="L63" i="1"/>
  <c r="L62" i="1"/>
  <c r="L66" i="1"/>
  <c r="K49" i="1"/>
  <c r="G50" i="3"/>
  <c r="F8" i="16"/>
  <c r="F31" i="16" s="1"/>
  <c r="K48" i="1"/>
  <c r="J55" i="1"/>
  <c r="L61" i="1"/>
  <c r="K68" i="1"/>
  <c r="L65" i="1"/>
  <c r="H48" i="3"/>
  <c r="G52" i="3"/>
  <c r="G51" i="3"/>
  <c r="H90" i="12"/>
  <c r="M89" i="12"/>
  <c r="K72" i="12"/>
  <c r="F73" i="12"/>
  <c r="H47" i="3" l="1"/>
  <c r="G54" i="3"/>
  <c r="H50" i="3"/>
  <c r="G8" i="16"/>
  <c r="G31" i="16" s="1"/>
  <c r="I48" i="3"/>
  <c r="L48" i="1"/>
  <c r="K55" i="1"/>
  <c r="M62" i="1"/>
  <c r="H49" i="3"/>
  <c r="M63" i="1"/>
  <c r="L52" i="1"/>
  <c r="M61" i="1"/>
  <c r="L68" i="1"/>
  <c r="L49" i="1"/>
  <c r="L53" i="1"/>
  <c r="M64" i="1"/>
  <c r="L20" i="16"/>
  <c r="H52" i="3"/>
  <c r="M65" i="1"/>
  <c r="H51" i="3"/>
  <c r="M66" i="1"/>
  <c r="L51" i="1"/>
  <c r="L50" i="1"/>
  <c r="G73" i="12"/>
  <c r="L72" i="12"/>
  <c r="I90" i="12"/>
  <c r="N89" i="12"/>
  <c r="I51" i="3" l="1"/>
  <c r="M53" i="1"/>
  <c r="M48" i="1"/>
  <c r="L55" i="1"/>
  <c r="M50" i="1"/>
  <c r="N63" i="1"/>
  <c r="I49" i="3"/>
  <c r="I52" i="3"/>
  <c r="I50" i="3"/>
  <c r="H8" i="16"/>
  <c r="H31" i="16" s="1"/>
  <c r="N66" i="1"/>
  <c r="N61" i="1"/>
  <c r="M68" i="1"/>
  <c r="N62" i="1"/>
  <c r="N64" i="1"/>
  <c r="M20" i="16"/>
  <c r="N65" i="1"/>
  <c r="M49" i="1"/>
  <c r="J48" i="3"/>
  <c r="M51" i="1"/>
  <c r="M52" i="1"/>
  <c r="I47" i="3"/>
  <c r="H54" i="3"/>
  <c r="J90" i="12"/>
  <c r="M72" i="12"/>
  <c r="H73" i="12"/>
  <c r="O89" i="12"/>
  <c r="N52" i="1" l="1"/>
  <c r="O61" i="1"/>
  <c r="N68" i="1"/>
  <c r="O62" i="1"/>
  <c r="J47" i="3"/>
  <c r="I54" i="3"/>
  <c r="N49" i="1"/>
  <c r="J52" i="3"/>
  <c r="O65" i="1"/>
  <c r="N48" i="1"/>
  <c r="M55" i="1"/>
  <c r="N51" i="1"/>
  <c r="O66" i="1"/>
  <c r="O63" i="1"/>
  <c r="N53" i="1"/>
  <c r="O64" i="1"/>
  <c r="N20" i="16"/>
  <c r="J49" i="3"/>
  <c r="K48" i="3"/>
  <c r="J50" i="3"/>
  <c r="I8" i="16"/>
  <c r="I31" i="16" s="1"/>
  <c r="N50" i="1"/>
  <c r="J51" i="3"/>
  <c r="K90" i="12"/>
  <c r="P89" i="12"/>
  <c r="I73" i="12"/>
  <c r="N72" i="12"/>
  <c r="K51" i="3" l="1"/>
  <c r="K50" i="3"/>
  <c r="J8" i="16"/>
  <c r="J31" i="16" s="1"/>
  <c r="O53" i="1"/>
  <c r="O48" i="1"/>
  <c r="N55" i="1"/>
  <c r="O49" i="1"/>
  <c r="P61" i="1"/>
  <c r="O68" i="1"/>
  <c r="P66" i="1"/>
  <c r="P64" i="1"/>
  <c r="O20" i="16"/>
  <c r="K52" i="3"/>
  <c r="L48" i="3"/>
  <c r="P63" i="1"/>
  <c r="O52" i="1"/>
  <c r="K49" i="3"/>
  <c r="P62" i="1"/>
  <c r="O50" i="1"/>
  <c r="O51" i="1"/>
  <c r="P65" i="1"/>
  <c r="K47" i="3"/>
  <c r="J54" i="3"/>
  <c r="L90" i="12"/>
  <c r="O72" i="12"/>
  <c r="J73" i="12"/>
  <c r="Q89" i="12"/>
  <c r="L47" i="3" l="1"/>
  <c r="K54" i="3"/>
  <c r="P50" i="1"/>
  <c r="Q63" i="1"/>
  <c r="Q66" i="1"/>
  <c r="Q65" i="1"/>
  <c r="L52" i="3"/>
  <c r="P49" i="1"/>
  <c r="P51" i="1"/>
  <c r="P52" i="1"/>
  <c r="Q64" i="1"/>
  <c r="P20" i="16"/>
  <c r="Q62" i="1"/>
  <c r="M48" i="3"/>
  <c r="P53" i="1"/>
  <c r="Q61" i="1"/>
  <c r="P68" i="1"/>
  <c r="L49" i="3"/>
  <c r="L50" i="3"/>
  <c r="K8" i="16"/>
  <c r="K31" i="16" s="1"/>
  <c r="P48" i="1"/>
  <c r="O55" i="1"/>
  <c r="L51" i="3"/>
  <c r="R89" i="12"/>
  <c r="M90" i="12"/>
  <c r="K73" i="12"/>
  <c r="P72" i="12"/>
  <c r="Q49" i="1" l="1"/>
  <c r="M49" i="3"/>
  <c r="Q51" i="1"/>
  <c r="R66" i="1"/>
  <c r="M51" i="3"/>
  <c r="R62" i="1"/>
  <c r="R63" i="1"/>
  <c r="R64" i="1"/>
  <c r="Q20" i="16"/>
  <c r="M52" i="3"/>
  <c r="Q50" i="1"/>
  <c r="Q53" i="1"/>
  <c r="M50" i="3"/>
  <c r="L8" i="16"/>
  <c r="L31" i="16" s="1"/>
  <c r="Q52" i="1"/>
  <c r="R65" i="1"/>
  <c r="Q48" i="1"/>
  <c r="P55" i="1"/>
  <c r="R61" i="1"/>
  <c r="Q68" i="1"/>
  <c r="N48" i="3"/>
  <c r="M47" i="3"/>
  <c r="L54" i="3"/>
  <c r="S89" i="12"/>
  <c r="Q72" i="12"/>
  <c r="L73" i="12"/>
  <c r="N90" i="12"/>
  <c r="R53" i="1" l="1"/>
  <c r="S65" i="1"/>
  <c r="R50" i="1"/>
  <c r="S62" i="1"/>
  <c r="N49" i="3"/>
  <c r="S64" i="1"/>
  <c r="R20" i="16"/>
  <c r="S63" i="1"/>
  <c r="S61" i="1"/>
  <c r="R68" i="1"/>
  <c r="R52" i="1"/>
  <c r="N52" i="3"/>
  <c r="N51" i="3"/>
  <c r="R49" i="1"/>
  <c r="N50" i="3"/>
  <c r="M8" i="16"/>
  <c r="M31" i="16" s="1"/>
  <c r="S66" i="1"/>
  <c r="N47" i="3"/>
  <c r="M54" i="3"/>
  <c r="Q55" i="1"/>
  <c r="R48" i="1"/>
  <c r="R51" i="1"/>
  <c r="O48" i="3"/>
  <c r="O90" i="12"/>
  <c r="M73" i="12"/>
  <c r="R72" i="12"/>
  <c r="T89" i="12"/>
  <c r="S50" i="1" l="1"/>
  <c r="S51" i="1"/>
  <c r="T66" i="1"/>
  <c r="T61" i="1"/>
  <c r="S68" i="1"/>
  <c r="T62" i="1"/>
  <c r="P48" i="3"/>
  <c r="O47" i="3"/>
  <c r="N54" i="3"/>
  <c r="O51" i="3"/>
  <c r="S48" i="1"/>
  <c r="R55" i="1"/>
  <c r="T64" i="1"/>
  <c r="S20" i="16"/>
  <c r="T65" i="1"/>
  <c r="O50" i="3"/>
  <c r="N8" i="16"/>
  <c r="N31" i="16" s="1"/>
  <c r="S52" i="1"/>
  <c r="O49" i="3"/>
  <c r="S53" i="1"/>
  <c r="T63" i="1"/>
  <c r="O52" i="3"/>
  <c r="S49" i="1"/>
  <c r="P90" i="12"/>
  <c r="U89" i="12"/>
  <c r="S72" i="12"/>
  <c r="N73" i="12"/>
  <c r="U64" i="1" l="1"/>
  <c r="T20" i="16"/>
  <c r="P47" i="3"/>
  <c r="O54" i="3"/>
  <c r="P52" i="3"/>
  <c r="U66" i="1"/>
  <c r="T48" i="1"/>
  <c r="S55" i="1"/>
  <c r="Q48" i="3"/>
  <c r="T49" i="1"/>
  <c r="P49" i="3"/>
  <c r="U61" i="1"/>
  <c r="T68" i="1"/>
  <c r="T52" i="1"/>
  <c r="U63" i="1"/>
  <c r="P50" i="3"/>
  <c r="O8" i="16"/>
  <c r="O31" i="16" s="1"/>
  <c r="T51" i="1"/>
  <c r="U62" i="1"/>
  <c r="U65" i="1"/>
  <c r="T53" i="1"/>
  <c r="P51" i="3"/>
  <c r="T50" i="1"/>
  <c r="Q90" i="12"/>
  <c r="O73" i="12"/>
  <c r="T72" i="12"/>
  <c r="U72" i="12" s="1"/>
  <c r="V66" i="1" l="1"/>
  <c r="V62" i="1"/>
  <c r="U49" i="1"/>
  <c r="R48" i="3"/>
  <c r="U50" i="1"/>
  <c r="U52" i="1"/>
  <c r="Q52" i="3"/>
  <c r="Q51" i="3"/>
  <c r="U51" i="1"/>
  <c r="U53" i="1"/>
  <c r="Q50" i="3"/>
  <c r="P8" i="16"/>
  <c r="P31" i="16" s="1"/>
  <c r="U68" i="1"/>
  <c r="V61" i="1"/>
  <c r="T55" i="1"/>
  <c r="U48" i="1"/>
  <c r="Q47" i="3"/>
  <c r="P54" i="3"/>
  <c r="V65" i="1"/>
  <c r="V63" i="1"/>
  <c r="Q49" i="3"/>
  <c r="U20" i="16"/>
  <c r="V64" i="1"/>
  <c r="P73" i="12"/>
  <c r="R90" i="12"/>
  <c r="S48" i="3" l="1"/>
  <c r="R47" i="3"/>
  <c r="Q54" i="3"/>
  <c r="R50" i="3"/>
  <c r="Q8" i="16"/>
  <c r="Q31" i="16" s="1"/>
  <c r="R52" i="3"/>
  <c r="R49" i="3"/>
  <c r="U55" i="1"/>
  <c r="V48" i="1"/>
  <c r="V49" i="1"/>
  <c r="V53" i="1"/>
  <c r="V52" i="1"/>
  <c r="R51" i="3"/>
  <c r="V51" i="1"/>
  <c r="V50" i="1"/>
  <c r="V68" i="1"/>
  <c r="S90" i="12"/>
  <c r="Q73" i="12"/>
  <c r="X56" i="1" l="1"/>
  <c r="X57" i="1" s="1"/>
  <c r="Y56" i="1"/>
  <c r="Y57" i="1" s="1"/>
  <c r="S51" i="3"/>
  <c r="V55" i="1"/>
  <c r="W56" i="1" s="1"/>
  <c r="W57" i="1" s="1"/>
  <c r="S52" i="3"/>
  <c r="S50" i="3"/>
  <c r="R8" i="16"/>
  <c r="R31" i="16" s="1"/>
  <c r="S47" i="3"/>
  <c r="R54" i="3"/>
  <c r="S49" i="3"/>
  <c r="T48" i="3"/>
  <c r="R73" i="12"/>
  <c r="T90" i="12"/>
  <c r="T50" i="3" l="1"/>
  <c r="S8" i="16"/>
  <c r="S31" i="16" s="1"/>
  <c r="T52" i="3"/>
  <c r="T49" i="3"/>
  <c r="U48" i="3"/>
  <c r="T47" i="3"/>
  <c r="S54" i="3"/>
  <c r="T51" i="3"/>
  <c r="U90" i="12"/>
  <c r="S73" i="12"/>
  <c r="U49" i="3" l="1"/>
  <c r="U51" i="3"/>
  <c r="U52" i="3"/>
  <c r="T54" i="3"/>
  <c r="U47" i="3"/>
  <c r="U50" i="3"/>
  <c r="U8" i="16" s="1"/>
  <c r="U31" i="16" s="1"/>
  <c r="T8" i="16"/>
  <c r="T31" i="16" s="1"/>
  <c r="T73" i="12"/>
  <c r="U54" i="3" l="1"/>
  <c r="U73" i="12"/>
  <c r="V48" i="15" l="1"/>
  <c r="V47" i="15" l="1"/>
  <c r="S19" i="4" l="1"/>
  <c r="N19" i="4"/>
  <c r="P19" i="4"/>
  <c r="P19" i="15" l="1"/>
  <c r="P30" i="15" s="1"/>
  <c r="Q17" i="17"/>
  <c r="Q139" i="17" s="1"/>
  <c r="Q140" i="17" s="1"/>
  <c r="T19" i="4"/>
  <c r="R19" i="4"/>
  <c r="N19" i="15"/>
  <c r="N30" i="15" s="1"/>
  <c r="O17" i="17"/>
  <c r="O139" i="17" s="1"/>
  <c r="O140" i="17" s="1"/>
  <c r="U19" i="4"/>
  <c r="M19" i="4"/>
  <c r="O19" i="4"/>
  <c r="S19" i="15"/>
  <c r="S30" i="15" s="1"/>
  <c r="T17" i="17"/>
  <c r="T139" i="17" s="1"/>
  <c r="T140" i="17" s="1"/>
  <c r="Q19" i="4"/>
  <c r="U20" i="4" l="1"/>
  <c r="U84" i="4" s="1"/>
  <c r="O19" i="15"/>
  <c r="O30" i="15" s="1"/>
  <c r="P17" i="17"/>
  <c r="P139" i="17" s="1"/>
  <c r="P140" i="17" s="1"/>
  <c r="T20" i="4"/>
  <c r="R19" i="15"/>
  <c r="R30" i="15" s="1"/>
  <c r="S17" i="17"/>
  <c r="S139" i="17" s="1"/>
  <c r="S140" i="17" s="1"/>
  <c r="M19" i="15"/>
  <c r="M30" i="15" s="1"/>
  <c r="N17" i="17"/>
  <c r="N139" i="17" s="1"/>
  <c r="N140" i="17" s="1"/>
  <c r="R17" i="17"/>
  <c r="R139" i="17" s="1"/>
  <c r="R140" i="17" s="1"/>
  <c r="Q19" i="15"/>
  <c r="Q30" i="15" s="1"/>
  <c r="U17" i="17"/>
  <c r="U139" i="17" s="1"/>
  <c r="U140" i="17" s="1"/>
  <c r="T19" i="15"/>
  <c r="T30" i="15" s="1"/>
  <c r="V17" i="17"/>
  <c r="V139" i="17" s="1"/>
  <c r="V140" i="17" s="1"/>
  <c r="U19" i="15"/>
  <c r="U30" i="15" s="1"/>
  <c r="T20" i="15" l="1"/>
  <c r="T31" i="15" s="1"/>
  <c r="T41" i="15" s="1"/>
  <c r="U18" i="17"/>
  <c r="Q20" i="4"/>
  <c r="M20" i="4"/>
  <c r="S20" i="4"/>
  <c r="N20" i="4"/>
  <c r="O20" i="4"/>
  <c r="T84" i="4"/>
  <c r="R20" i="4"/>
  <c r="U20" i="15"/>
  <c r="U31" i="15" s="1"/>
  <c r="U49" i="15" s="1"/>
  <c r="V18" i="17"/>
  <c r="P20" i="4"/>
  <c r="L18" i="4"/>
  <c r="U41" i="15" l="1"/>
  <c r="T49" i="15"/>
  <c r="V85" i="17"/>
  <c r="V144" i="17"/>
  <c r="V145" i="17" s="1"/>
  <c r="U85" i="17"/>
  <c r="U144" i="17"/>
  <c r="U145" i="17" s="1"/>
  <c r="N20" i="15"/>
  <c r="N31" i="15" s="1"/>
  <c r="O18" i="17"/>
  <c r="N84" i="4"/>
  <c r="Q20" i="15"/>
  <c r="Q31" i="15" s="1"/>
  <c r="R18" i="17"/>
  <c r="Q84" i="4"/>
  <c r="L18" i="15"/>
  <c r="L29" i="15" s="1"/>
  <c r="L40" i="15" s="1"/>
  <c r="M16" i="17"/>
  <c r="M158" i="17" s="1"/>
  <c r="L57" i="4"/>
  <c r="R20" i="15"/>
  <c r="R31" i="15" s="1"/>
  <c r="S18" i="17"/>
  <c r="R84" i="4"/>
  <c r="P20" i="15"/>
  <c r="P31" i="15" s="1"/>
  <c r="Q18" i="17"/>
  <c r="P84" i="4"/>
  <c r="T18" i="17"/>
  <c r="S20" i="15"/>
  <c r="S31" i="15" s="1"/>
  <c r="S84" i="4"/>
  <c r="P18" i="17"/>
  <c r="O20" i="15"/>
  <c r="O31" i="15" s="1"/>
  <c r="O84" i="4"/>
  <c r="N18" i="17"/>
  <c r="M20" i="15"/>
  <c r="M31" i="15" s="1"/>
  <c r="M84" i="4"/>
  <c r="Q18" i="4"/>
  <c r="S18" i="4"/>
  <c r="O18" i="4"/>
  <c r="N18" i="4"/>
  <c r="T18" i="4"/>
  <c r="P85" i="17" l="1"/>
  <c r="P144" i="17"/>
  <c r="P145" i="17" s="1"/>
  <c r="O85" i="17"/>
  <c r="O144" i="17"/>
  <c r="O145" i="17" s="1"/>
  <c r="N85" i="17"/>
  <c r="N144" i="17"/>
  <c r="N145" i="17" s="1"/>
  <c r="Q85" i="17"/>
  <c r="Q144" i="17"/>
  <c r="Q145" i="17" s="1"/>
  <c r="S85" i="17"/>
  <c r="S144" i="17"/>
  <c r="S145" i="17" s="1"/>
  <c r="T85" i="17"/>
  <c r="T144" i="17"/>
  <c r="T145" i="17" s="1"/>
  <c r="R85" i="17"/>
  <c r="R144" i="17"/>
  <c r="R145" i="17" s="1"/>
  <c r="P41" i="15"/>
  <c r="P49" i="15"/>
  <c r="O41" i="15"/>
  <c r="O49" i="15"/>
  <c r="T16" i="17"/>
  <c r="T158" i="17" s="1"/>
  <c r="S18" i="15"/>
  <c r="S29" i="15" s="1"/>
  <c r="S40" i="15" s="1"/>
  <c r="R41" i="15"/>
  <c r="R49" i="15"/>
  <c r="R16" i="17"/>
  <c r="R158" i="17" s="1"/>
  <c r="Q18" i="15"/>
  <c r="Q29" i="15" s="1"/>
  <c r="Q40" i="15" s="1"/>
  <c r="S41" i="15"/>
  <c r="S49" i="15"/>
  <c r="Q41" i="15"/>
  <c r="Q49" i="15"/>
  <c r="O18" i="15"/>
  <c r="O29" i="15" s="1"/>
  <c r="O40" i="15" s="1"/>
  <c r="P16" i="17"/>
  <c r="P158" i="17" s="1"/>
  <c r="M41" i="15"/>
  <c r="M49" i="15"/>
  <c r="O16" i="17"/>
  <c r="O158" i="17" s="1"/>
  <c r="N18" i="15"/>
  <c r="N29" i="15" s="1"/>
  <c r="N40" i="15" s="1"/>
  <c r="U16" i="17"/>
  <c r="U158" i="17" s="1"/>
  <c r="T18" i="15"/>
  <c r="T29" i="15" s="1"/>
  <c r="T40" i="15" s="1"/>
  <c r="N41" i="15"/>
  <c r="N49" i="15"/>
  <c r="M24" i="4"/>
  <c r="O24" i="4"/>
  <c r="U18" i="4"/>
  <c r="R18" i="4"/>
  <c r="M18" i="4"/>
  <c r="P18" i="4"/>
  <c r="N22" i="17" l="1"/>
  <c r="N31" i="18" s="1"/>
  <c r="M24" i="15"/>
  <c r="M35" i="15" s="1"/>
  <c r="O24" i="15"/>
  <c r="O35" i="15" s="1"/>
  <c r="P22" i="17"/>
  <c r="P31" i="18" s="1"/>
  <c r="N23" i="4"/>
  <c r="P22" i="4"/>
  <c r="V16" i="17"/>
  <c r="V158" i="17" s="1"/>
  <c r="U18" i="15"/>
  <c r="U29" i="15" s="1"/>
  <c r="U40" i="15" s="1"/>
  <c r="Q16" i="17"/>
  <c r="Q158" i="17" s="1"/>
  <c r="P18" i="15"/>
  <c r="P29" i="15" s="1"/>
  <c r="P40" i="15" s="1"/>
  <c r="N16" i="17"/>
  <c r="N158" i="17" s="1"/>
  <c r="M18" i="15"/>
  <c r="M29" i="15" s="1"/>
  <c r="M40" i="15" s="1"/>
  <c r="V18" i="4"/>
  <c r="R18" i="15"/>
  <c r="R29" i="15" s="1"/>
  <c r="R40" i="15" s="1"/>
  <c r="S16" i="17"/>
  <c r="S158" i="17" s="1"/>
  <c r="M22" i="4"/>
  <c r="M57" i="4"/>
  <c r="N24" i="4"/>
  <c r="O22" i="4"/>
  <c r="L24" i="4"/>
  <c r="P24" i="4"/>
  <c r="L19" i="4"/>
  <c r="P22" i="15" l="1"/>
  <c r="P33" i="15" s="1"/>
  <c r="Q20" i="17"/>
  <c r="Q29" i="18" s="1"/>
  <c r="L63" i="4"/>
  <c r="M22" i="17"/>
  <c r="M31" i="18" s="1"/>
  <c r="L24" i="15"/>
  <c r="L35" i="15" s="1"/>
  <c r="O22" i="17"/>
  <c r="O31" i="18" s="1"/>
  <c r="N24" i="15"/>
  <c r="N35" i="15" s="1"/>
  <c r="V19" i="4"/>
  <c r="L19" i="15"/>
  <c r="L30" i="15" s="1"/>
  <c r="M17" i="17"/>
  <c r="M139" i="17" s="1"/>
  <c r="L58" i="4"/>
  <c r="N57" i="4"/>
  <c r="P24" i="15"/>
  <c r="P35" i="15" s="1"/>
  <c r="Q22" i="17"/>
  <c r="Q31" i="18" s="1"/>
  <c r="O21" i="17"/>
  <c r="O30" i="18" s="1"/>
  <c r="N23" i="15"/>
  <c r="N34" i="15" s="1"/>
  <c r="L23" i="4"/>
  <c r="P20" i="17"/>
  <c r="P29" i="18" s="1"/>
  <c r="O22" i="15"/>
  <c r="O33" i="15" s="1"/>
  <c r="M22" i="15"/>
  <c r="M33" i="15" s="1"/>
  <c r="N20" i="17"/>
  <c r="N29" i="18" s="1"/>
  <c r="N22" i="4"/>
  <c r="M140" i="17" l="1"/>
  <c r="O57" i="4"/>
  <c r="M63" i="4"/>
  <c r="O20" i="17"/>
  <c r="N22" i="15"/>
  <c r="N33" i="15" s="1"/>
  <c r="N42" i="15" s="1"/>
  <c r="N25" i="4"/>
  <c r="N83" i="4"/>
  <c r="N85" i="4" s="1"/>
  <c r="N87" i="4" s="1"/>
  <c r="L22" i="4"/>
  <c r="M58" i="4"/>
  <c r="M23" i="4"/>
  <c r="O23" i="4"/>
  <c r="L23" i="15"/>
  <c r="L34" i="15" s="1"/>
  <c r="M21" i="17"/>
  <c r="M30" i="18" s="1"/>
  <c r="L62" i="4"/>
  <c r="P23" i="4"/>
  <c r="O167" i="17" l="1"/>
  <c r="O29" i="18"/>
  <c r="Q21" i="17"/>
  <c r="P23" i="15"/>
  <c r="P34" i="15" s="1"/>
  <c r="P42" i="15" s="1"/>
  <c r="P25" i="4"/>
  <c r="P83" i="4"/>
  <c r="P85" i="4" s="1"/>
  <c r="P87" i="4" s="1"/>
  <c r="N24" i="12"/>
  <c r="N32" i="12" s="1"/>
  <c r="N25" i="15"/>
  <c r="N36" i="15" s="1"/>
  <c r="N63" i="4"/>
  <c r="M23" i="15"/>
  <c r="M34" i="15" s="1"/>
  <c r="M42" i="15" s="1"/>
  <c r="N21" i="17"/>
  <c r="M83" i="4"/>
  <c r="M85" i="4" s="1"/>
  <c r="M87" i="4" s="1"/>
  <c r="M25" i="4"/>
  <c r="P57" i="4"/>
  <c r="O23" i="17"/>
  <c r="O80" i="17"/>
  <c r="N58" i="4"/>
  <c r="L22" i="15"/>
  <c r="L33" i="15" s="1"/>
  <c r="L42" i="15" s="1"/>
  <c r="L61" i="4"/>
  <c r="M20" i="17"/>
  <c r="L83" i="4"/>
  <c r="M62" i="4"/>
  <c r="P21" i="17"/>
  <c r="O23" i="15"/>
  <c r="O34" i="15" s="1"/>
  <c r="O42" i="15" s="1"/>
  <c r="O83" i="4"/>
  <c r="O85" i="4" s="1"/>
  <c r="O87" i="4" s="1"/>
  <c r="O25" i="4"/>
  <c r="L20" i="4"/>
  <c r="O32" i="18" l="1"/>
  <c r="O97" i="18"/>
  <c r="P167" i="17"/>
  <c r="P30" i="18"/>
  <c r="N167" i="17"/>
  <c r="N30" i="18"/>
  <c r="Q167" i="17"/>
  <c r="Q30" i="18"/>
  <c r="M167" i="17"/>
  <c r="M29" i="18"/>
  <c r="Q57" i="4"/>
  <c r="M24" i="12"/>
  <c r="M32" i="12" s="1"/>
  <c r="M25" i="15"/>
  <c r="M36" i="15" s="1"/>
  <c r="P80" i="17"/>
  <c r="P23" i="17"/>
  <c r="P24" i="12"/>
  <c r="P32" i="12" s="1"/>
  <c r="P25" i="15"/>
  <c r="P36" i="15" s="1"/>
  <c r="O24" i="12"/>
  <c r="O32" i="12" s="1"/>
  <c r="O25" i="15"/>
  <c r="O36" i="15" s="1"/>
  <c r="N62" i="4"/>
  <c r="O58" i="4"/>
  <c r="Q23" i="17"/>
  <c r="Q80" i="17"/>
  <c r="M61" i="4"/>
  <c r="O63" i="4"/>
  <c r="N80" i="17"/>
  <c r="N23" i="17"/>
  <c r="V20" i="4"/>
  <c r="X13" i="4" s="1"/>
  <c r="X14" i="4" s="1"/>
  <c r="L59" i="4"/>
  <c r="M18" i="17"/>
  <c r="M144" i="17" s="1"/>
  <c r="L20" i="15"/>
  <c r="L31" i="15" s="1"/>
  <c r="L25" i="4"/>
  <c r="L84" i="4"/>
  <c r="L85" i="4" s="1"/>
  <c r="L87" i="4" s="1"/>
  <c r="M80" i="17"/>
  <c r="S24" i="4"/>
  <c r="Q32" i="18" l="1"/>
  <c r="Q97" i="18"/>
  <c r="P32" i="18"/>
  <c r="P97" i="18"/>
  <c r="N32" i="18"/>
  <c r="N97" i="18"/>
  <c r="M32" i="18"/>
  <c r="M97" i="18"/>
  <c r="M145" i="17"/>
  <c r="O62" i="4"/>
  <c r="L24" i="12"/>
  <c r="L25" i="15"/>
  <c r="L36" i="15" s="1"/>
  <c r="P63" i="4"/>
  <c r="L41" i="15"/>
  <c r="L49" i="15"/>
  <c r="S24" i="15"/>
  <c r="S35" i="15" s="1"/>
  <c r="T22" i="17"/>
  <c r="T31" i="18" s="1"/>
  <c r="M85" i="17"/>
  <c r="M23" i="17"/>
  <c r="N61" i="4"/>
  <c r="R57" i="4"/>
  <c r="P58" i="4"/>
  <c r="M59" i="4"/>
  <c r="L64" i="4"/>
  <c r="T24" i="4"/>
  <c r="S22" i="4"/>
  <c r="U24" i="4"/>
  <c r="T23" i="4" l="1"/>
  <c r="T24" i="15"/>
  <c r="T35" i="15" s="1"/>
  <c r="U22" i="17"/>
  <c r="U31" i="18" s="1"/>
  <c r="Q58" i="4"/>
  <c r="N59" i="4"/>
  <c r="M64" i="4"/>
  <c r="S57" i="4"/>
  <c r="P62" i="4"/>
  <c r="V22" i="17"/>
  <c r="V31" i="18" s="1"/>
  <c r="U24" i="15"/>
  <c r="U35" i="15" s="1"/>
  <c r="S22" i="15"/>
  <c r="S33" i="15" s="1"/>
  <c r="T20" i="17"/>
  <c r="T29" i="18" s="1"/>
  <c r="O61" i="4"/>
  <c r="L91" i="12"/>
  <c r="L32" i="12"/>
  <c r="R24" i="4"/>
  <c r="Q24" i="4"/>
  <c r="Q63" i="4" s="1"/>
  <c r="T22" i="4"/>
  <c r="R63" i="4" l="1"/>
  <c r="U23" i="4"/>
  <c r="R23" i="4"/>
  <c r="R22" i="17"/>
  <c r="R31" i="18" s="1"/>
  <c r="Q24" i="15"/>
  <c r="Q35" i="15" s="1"/>
  <c r="V24" i="4"/>
  <c r="P61" i="4"/>
  <c r="M91" i="12"/>
  <c r="R24" i="15"/>
  <c r="R35" i="15" s="1"/>
  <c r="S22" i="17"/>
  <c r="S31" i="18" s="1"/>
  <c r="Q23" i="4"/>
  <c r="Q62" i="4" s="1"/>
  <c r="T57" i="4"/>
  <c r="R58" i="4"/>
  <c r="T22" i="15"/>
  <c r="T33" i="15" s="1"/>
  <c r="U20" i="17"/>
  <c r="U29" i="18" s="1"/>
  <c r="T25" i="4"/>
  <c r="T83" i="4"/>
  <c r="T85" i="4" s="1"/>
  <c r="T87" i="4" s="1"/>
  <c r="T23" i="15"/>
  <c r="T34" i="15" s="1"/>
  <c r="U21" i="17"/>
  <c r="U30" i="18" s="1"/>
  <c r="S23" i="4"/>
  <c r="O59" i="4"/>
  <c r="N64" i="4"/>
  <c r="Q22" i="4"/>
  <c r="R22" i="4"/>
  <c r="U22" i="4"/>
  <c r="U97" i="18" l="1"/>
  <c r="U32" i="18"/>
  <c r="U167" i="17"/>
  <c r="T42" i="15"/>
  <c r="T24" i="12"/>
  <c r="T32" i="12" s="1"/>
  <c r="T25" i="15"/>
  <c r="T36" i="15" s="1"/>
  <c r="U22" i="15"/>
  <c r="U33" i="15" s="1"/>
  <c r="V20" i="17"/>
  <c r="V29" i="18" s="1"/>
  <c r="V97" i="18" s="1"/>
  <c r="U83" i="4"/>
  <c r="U85" i="4" s="1"/>
  <c r="U87" i="4" s="1"/>
  <c r="U25" i="4"/>
  <c r="S58" i="4"/>
  <c r="R22" i="15"/>
  <c r="R33" i="15" s="1"/>
  <c r="S20" i="17"/>
  <c r="S29" i="18" s="1"/>
  <c r="R83" i="4"/>
  <c r="R85" i="4" s="1"/>
  <c r="R87" i="4" s="1"/>
  <c r="R25" i="4"/>
  <c r="P59" i="4"/>
  <c r="O64" i="4"/>
  <c r="Q61" i="4"/>
  <c r="U23" i="17"/>
  <c r="U80" i="17"/>
  <c r="U23" i="15"/>
  <c r="U34" i="15" s="1"/>
  <c r="V21" i="17"/>
  <c r="V30" i="18" s="1"/>
  <c r="Q22" i="15"/>
  <c r="Q33" i="15" s="1"/>
  <c r="R20" i="17"/>
  <c r="R29" i="18" s="1"/>
  <c r="R97" i="18" s="1"/>
  <c r="Q83" i="4"/>
  <c r="Q85" i="4" s="1"/>
  <c r="Q87" i="4" s="1"/>
  <c r="Q25" i="4"/>
  <c r="V22" i="4"/>
  <c r="S23" i="15"/>
  <c r="S34" i="15" s="1"/>
  <c r="S42" i="15" s="1"/>
  <c r="T21" i="17"/>
  <c r="S83" i="4"/>
  <c r="S85" i="4" s="1"/>
  <c r="S87" i="4" s="1"/>
  <c r="S25" i="4"/>
  <c r="U57" i="4"/>
  <c r="R62" i="4"/>
  <c r="Q23" i="15"/>
  <c r="Q34" i="15" s="1"/>
  <c r="R21" i="17"/>
  <c r="R30" i="18" s="1"/>
  <c r="V23" i="4"/>
  <c r="N91" i="12"/>
  <c r="S21" i="17"/>
  <c r="S30" i="18" s="1"/>
  <c r="R23" i="15"/>
  <c r="R34" i="15" s="1"/>
  <c r="S63" i="4"/>
  <c r="S97" i="18" l="1"/>
  <c r="R32" i="18"/>
  <c r="V32" i="18"/>
  <c r="T167" i="17"/>
  <c r="T30" i="18"/>
  <c r="S32" i="18"/>
  <c r="Y13" i="4"/>
  <c r="Y14" i="4" s="1"/>
  <c r="V167" i="17"/>
  <c r="S167" i="17"/>
  <c r="R167" i="17"/>
  <c r="Q42" i="15"/>
  <c r="U42" i="15"/>
  <c r="U24" i="12"/>
  <c r="U32" i="12" s="1"/>
  <c r="U25" i="15"/>
  <c r="U36" i="15" s="1"/>
  <c r="R23" i="17"/>
  <c r="R80" i="17"/>
  <c r="T58" i="4"/>
  <c r="S24" i="12"/>
  <c r="S32" i="12" s="1"/>
  <c r="S25" i="15"/>
  <c r="S36" i="15" s="1"/>
  <c r="Q59" i="4"/>
  <c r="P64" i="4"/>
  <c r="T63" i="4"/>
  <c r="T80" i="17"/>
  <c r="T23" i="17"/>
  <c r="R61" i="4"/>
  <c r="S62" i="4"/>
  <c r="R42" i="15"/>
  <c r="R24" i="12"/>
  <c r="R32" i="12" s="1"/>
  <c r="R25" i="15"/>
  <c r="R36" i="15" s="1"/>
  <c r="V80" i="17"/>
  <c r="V23" i="17"/>
  <c r="S80" i="17"/>
  <c r="S23" i="17"/>
  <c r="O91" i="12"/>
  <c r="Q24" i="12"/>
  <c r="Q32" i="12" s="1"/>
  <c r="Q25" i="15"/>
  <c r="Q36" i="15" s="1"/>
  <c r="V25" i="4"/>
  <c r="T32" i="18" l="1"/>
  <c r="T97" i="18"/>
  <c r="P91" i="12"/>
  <c r="S61" i="4"/>
  <c r="T62" i="4"/>
  <c r="E7" i="2"/>
  <c r="W13" i="4"/>
  <c r="W14" i="4" s="1"/>
  <c r="U63" i="4"/>
  <c r="U58" i="4"/>
  <c r="R59" i="4"/>
  <c r="Q64" i="4"/>
  <c r="U62" i="4" l="1"/>
  <c r="Q91" i="12"/>
  <c r="F7" i="2"/>
  <c r="S59" i="4"/>
  <c r="R64" i="4"/>
  <c r="T61" i="4"/>
  <c r="R91" i="12" l="1"/>
  <c r="U61" i="4"/>
  <c r="T59" i="4"/>
  <c r="S64" i="4"/>
  <c r="G7" i="2"/>
  <c r="U59" i="4" l="1"/>
  <c r="T64" i="4"/>
  <c r="S91" i="12"/>
  <c r="T91" i="12" l="1"/>
  <c r="U64" i="4"/>
  <c r="U91" i="12" l="1"/>
  <c r="F7" i="9" l="1"/>
  <c r="G4" i="18" s="1"/>
  <c r="D7" i="9"/>
  <c r="E4" i="18" s="1"/>
  <c r="E71" i="18" s="1"/>
  <c r="I7" i="9"/>
  <c r="J4" i="18" s="1"/>
  <c r="J26" i="18" l="1"/>
  <c r="J72" i="18" s="1"/>
  <c r="J71" i="18"/>
  <c r="G26" i="18"/>
  <c r="G72" i="18" s="1"/>
  <c r="G71" i="18"/>
  <c r="E26" i="18"/>
  <c r="E72" i="18" s="1"/>
  <c r="G7" i="9"/>
  <c r="H4" i="18" s="1"/>
  <c r="E5" i="17"/>
  <c r="E138" i="17" s="1"/>
  <c r="D6" i="15"/>
  <c r="C7" i="9"/>
  <c r="D4" i="18" s="1"/>
  <c r="D71" i="18" s="1"/>
  <c r="J5" i="17"/>
  <c r="J138" i="17" s="1"/>
  <c r="I6" i="15"/>
  <c r="J7" i="9"/>
  <c r="K4" i="18" s="1"/>
  <c r="E7" i="9"/>
  <c r="F4" i="18" s="1"/>
  <c r="F71" i="18" s="1"/>
  <c r="H7" i="9"/>
  <c r="I4" i="18" s="1"/>
  <c r="G5" i="17"/>
  <c r="G138" i="17" s="1"/>
  <c r="F6" i="15"/>
  <c r="K7" i="9"/>
  <c r="L4" i="18" s="1"/>
  <c r="I26" i="18" l="1"/>
  <c r="I72" i="18" s="1"/>
  <c r="I71" i="18"/>
  <c r="K26" i="18"/>
  <c r="K72" i="18" s="1"/>
  <c r="K71" i="18"/>
  <c r="H26" i="18"/>
  <c r="H72" i="18" s="1"/>
  <c r="H71" i="18"/>
  <c r="L26" i="18"/>
  <c r="L72" i="18" s="1"/>
  <c r="L71" i="18"/>
  <c r="F26" i="18"/>
  <c r="F72" i="18" s="1"/>
  <c r="D26" i="18"/>
  <c r="D72" i="18" s="1"/>
  <c r="I5" i="17"/>
  <c r="I138" i="17" s="1"/>
  <c r="H6" i="15"/>
  <c r="D5" i="17"/>
  <c r="D138" i="17" s="1"/>
  <c r="C6" i="15"/>
  <c r="F5" i="17"/>
  <c r="F138" i="17" s="1"/>
  <c r="E6" i="15"/>
  <c r="L5" i="17"/>
  <c r="L138" i="17" s="1"/>
  <c r="K6" i="15"/>
  <c r="H5" i="17"/>
  <c r="H138" i="17" s="1"/>
  <c r="G6" i="15"/>
  <c r="J8" i="9"/>
  <c r="K5" i="18" s="1"/>
  <c r="K5" i="17"/>
  <c r="K138" i="17" s="1"/>
  <c r="J6" i="15"/>
  <c r="K8" i="9"/>
  <c r="K27" i="18" l="1"/>
  <c r="K76" i="18" s="1"/>
  <c r="K75" i="18"/>
  <c r="K70" i="9"/>
  <c r="K24" i="14" s="1"/>
  <c r="K27" i="14" s="1"/>
  <c r="K33" i="14" s="1"/>
  <c r="K38" i="14" s="1"/>
  <c r="L5" i="18"/>
  <c r="C8" i="9"/>
  <c r="D5" i="18" s="1"/>
  <c r="L6" i="17"/>
  <c r="K7" i="15"/>
  <c r="I8" i="9"/>
  <c r="J5" i="18" s="1"/>
  <c r="H8" i="9"/>
  <c r="I5" i="18" s="1"/>
  <c r="K6" i="17"/>
  <c r="J7" i="15"/>
  <c r="D8" i="9"/>
  <c r="E5" i="18" s="1"/>
  <c r="F8" i="9"/>
  <c r="G5" i="18" s="1"/>
  <c r="G8" i="9"/>
  <c r="H5" i="18" s="1"/>
  <c r="E8" i="9"/>
  <c r="F5" i="18" s="1"/>
  <c r="J70" i="9"/>
  <c r="J24" i="14" s="1"/>
  <c r="J27" i="14" s="1"/>
  <c r="J33" i="14" s="1"/>
  <c r="J38" i="14" s="1"/>
  <c r="B6" i="9"/>
  <c r="C3" i="18" s="1"/>
  <c r="C88" i="18" s="1"/>
  <c r="C92" i="18" s="1"/>
  <c r="J27" i="18" l="1"/>
  <c r="J76" i="18" s="1"/>
  <c r="J75" i="18"/>
  <c r="F27" i="18"/>
  <c r="F76" i="18" s="1"/>
  <c r="F75" i="18"/>
  <c r="H27" i="18"/>
  <c r="H76" i="18" s="1"/>
  <c r="H75" i="18"/>
  <c r="G27" i="18"/>
  <c r="G76" i="18" s="1"/>
  <c r="G75" i="18"/>
  <c r="D27" i="18"/>
  <c r="D76" i="18" s="1"/>
  <c r="D75" i="18"/>
  <c r="E27" i="18"/>
  <c r="E76" i="18" s="1"/>
  <c r="E75" i="18"/>
  <c r="L27" i="18"/>
  <c r="L76" i="18" s="1"/>
  <c r="L75" i="18"/>
  <c r="I27" i="18"/>
  <c r="I76" i="18" s="1"/>
  <c r="I75" i="18"/>
  <c r="C25" i="18"/>
  <c r="C89" i="18" s="1"/>
  <c r="C93" i="18" s="1"/>
  <c r="C37" i="18"/>
  <c r="K84" i="17"/>
  <c r="K143" i="17"/>
  <c r="L84" i="17"/>
  <c r="L143" i="17"/>
  <c r="C4" i="17"/>
  <c r="C157" i="17" s="1"/>
  <c r="C161" i="17" s="1"/>
  <c r="B46" i="9"/>
  <c r="B5" i="15"/>
  <c r="E6" i="17"/>
  <c r="D7" i="15"/>
  <c r="D70" i="9"/>
  <c r="D24" i="14" s="1"/>
  <c r="D27" i="14" s="1"/>
  <c r="D33" i="14" s="1"/>
  <c r="D38" i="14" s="1"/>
  <c r="J6" i="17"/>
  <c r="I7" i="15"/>
  <c r="I70" i="9"/>
  <c r="I24" i="14" s="1"/>
  <c r="I27" i="14" s="1"/>
  <c r="I33" i="14" s="1"/>
  <c r="I38" i="14" s="1"/>
  <c r="F6" i="17"/>
  <c r="E7" i="15"/>
  <c r="E70" i="9"/>
  <c r="E24" i="14" s="1"/>
  <c r="E27" i="14" s="1"/>
  <c r="E33" i="14" s="1"/>
  <c r="E38" i="14" s="1"/>
  <c r="D6" i="17"/>
  <c r="C7" i="15"/>
  <c r="C70" i="9"/>
  <c r="C24" i="14" s="1"/>
  <c r="C27" i="14" s="1"/>
  <c r="C33" i="14" s="1"/>
  <c r="C38" i="14" s="1"/>
  <c r="H6" i="17"/>
  <c r="G7" i="15"/>
  <c r="G70" i="9"/>
  <c r="G24" i="14" s="1"/>
  <c r="G27" i="14" s="1"/>
  <c r="G33" i="14" s="1"/>
  <c r="G38" i="14" s="1"/>
  <c r="G6" i="17"/>
  <c r="F7" i="15"/>
  <c r="F70" i="9"/>
  <c r="F24" i="14" s="1"/>
  <c r="F27" i="14" s="1"/>
  <c r="F33" i="14" s="1"/>
  <c r="F38" i="14" s="1"/>
  <c r="I6" i="17"/>
  <c r="H7" i="15"/>
  <c r="H70" i="9"/>
  <c r="H24" i="14" s="1"/>
  <c r="H27" i="14" s="1"/>
  <c r="H33" i="14" s="1"/>
  <c r="H38" i="14" s="1"/>
  <c r="G6" i="9"/>
  <c r="H3" i="18" s="1"/>
  <c r="I6" i="9"/>
  <c r="J3" i="18" s="1"/>
  <c r="J88" i="18" s="1"/>
  <c r="E6" i="9"/>
  <c r="F3" i="18" s="1"/>
  <c r="F88" i="18" s="1"/>
  <c r="D6" i="9"/>
  <c r="E3" i="18" s="1"/>
  <c r="E88" i="18" s="1"/>
  <c r="J6" i="9"/>
  <c r="K3" i="18" s="1"/>
  <c r="H25" i="18" l="1"/>
  <c r="H89" i="18" s="1"/>
  <c r="H88" i="18"/>
  <c r="K25" i="18"/>
  <c r="K89" i="18" s="1"/>
  <c r="K88" i="18"/>
  <c r="J25" i="18"/>
  <c r="J89" i="18" s="1"/>
  <c r="E25" i="18"/>
  <c r="E89" i="18" s="1"/>
  <c r="F25" i="18"/>
  <c r="F89" i="18" s="1"/>
  <c r="C49" i="18"/>
  <c r="F84" i="17"/>
  <c r="F143" i="17"/>
  <c r="G84" i="17"/>
  <c r="G143" i="17"/>
  <c r="H84" i="17"/>
  <c r="H143" i="17"/>
  <c r="J84" i="17"/>
  <c r="J143" i="17"/>
  <c r="I84" i="17"/>
  <c r="I143" i="17"/>
  <c r="D84" i="17"/>
  <c r="D143" i="17"/>
  <c r="E84" i="17"/>
  <c r="E143" i="17"/>
  <c r="J4" i="17"/>
  <c r="J157" i="17" s="1"/>
  <c r="I5" i="15"/>
  <c r="H4" i="17"/>
  <c r="G5" i="15"/>
  <c r="B5" i="16"/>
  <c r="C28" i="17"/>
  <c r="F4" i="17"/>
  <c r="F157" i="17" s="1"/>
  <c r="E5" i="15"/>
  <c r="K4" i="17"/>
  <c r="K157" i="17" s="1"/>
  <c r="J5" i="15"/>
  <c r="E4" i="17"/>
  <c r="E157" i="17" s="1"/>
  <c r="D5" i="15"/>
  <c r="C12" i="9"/>
  <c r="D9" i="18" s="1"/>
  <c r="E12" i="9"/>
  <c r="F9" i="18" s="1"/>
  <c r="K6" i="9"/>
  <c r="L3" i="18" s="1"/>
  <c r="H6" i="9"/>
  <c r="I3" i="18" s="1"/>
  <c r="C6" i="9"/>
  <c r="F6" i="9"/>
  <c r="G3" i="18" s="1"/>
  <c r="G88" i="18" s="1"/>
  <c r="I25" i="18" l="1"/>
  <c r="I89" i="18" s="1"/>
  <c r="I88" i="18"/>
  <c r="L25" i="18"/>
  <c r="L89" i="18" s="1"/>
  <c r="L88" i="18"/>
  <c r="G25" i="18"/>
  <c r="G89" i="18" s="1"/>
  <c r="C46" i="9"/>
  <c r="D46" i="9" s="1"/>
  <c r="D3" i="18"/>
  <c r="D88" i="18" s="1"/>
  <c r="D92" i="18" s="1"/>
  <c r="E92" i="18" s="1"/>
  <c r="F92" i="18" s="1"/>
  <c r="G92" i="18" s="1"/>
  <c r="H92" i="18" s="1"/>
  <c r="H157" i="17"/>
  <c r="F10" i="17"/>
  <c r="E11" i="15"/>
  <c r="G4" i="17"/>
  <c r="G157" i="17" s="1"/>
  <c r="F5" i="15"/>
  <c r="F10" i="9"/>
  <c r="G7" i="18" s="1"/>
  <c r="C10" i="9"/>
  <c r="D7" i="18" s="1"/>
  <c r="D10" i="17"/>
  <c r="C11" i="15"/>
  <c r="L4" i="17"/>
  <c r="L157" i="17" s="1"/>
  <c r="K5" i="15"/>
  <c r="D11" i="9"/>
  <c r="E8" i="18" s="1"/>
  <c r="D4" i="17"/>
  <c r="D157" i="17" s="1"/>
  <c r="D161" i="17" s="1"/>
  <c r="C5" i="15"/>
  <c r="V6" i="9"/>
  <c r="I4" i="17"/>
  <c r="I157" i="17" s="1"/>
  <c r="H5" i="15"/>
  <c r="B7" i="9"/>
  <c r="C4" i="18" s="1"/>
  <c r="C71" i="18" s="1"/>
  <c r="C79" i="18" s="1"/>
  <c r="D79" i="18" s="1"/>
  <c r="E79" i="18" s="1"/>
  <c r="F79" i="18" s="1"/>
  <c r="G79" i="18" s="1"/>
  <c r="H79" i="18" s="1"/>
  <c r="I79" i="18" s="1"/>
  <c r="J79" i="18" s="1"/>
  <c r="K79" i="18" s="1"/>
  <c r="L79" i="18" s="1"/>
  <c r="M79" i="18" s="1"/>
  <c r="N79" i="18" s="1"/>
  <c r="O79" i="18" s="1"/>
  <c r="P79" i="18" s="1"/>
  <c r="Q79" i="18" s="1"/>
  <c r="R79" i="18" s="1"/>
  <c r="S79" i="18" s="1"/>
  <c r="T79" i="18" s="1"/>
  <c r="U79" i="18" s="1"/>
  <c r="V79" i="18" s="1"/>
  <c r="D12" i="9"/>
  <c r="E9" i="18" s="1"/>
  <c r="E10" i="9"/>
  <c r="F7" i="18" s="1"/>
  <c r="B12" i="9"/>
  <c r="C9" i="18" s="1"/>
  <c r="F12" i="9"/>
  <c r="G9" i="18" s="1"/>
  <c r="I92" i="18" l="1"/>
  <c r="J92" i="18" s="1"/>
  <c r="K92" i="18" s="1"/>
  <c r="L92" i="18" s="1"/>
  <c r="M92" i="18" s="1"/>
  <c r="N92" i="18" s="1"/>
  <c r="O92" i="18" s="1"/>
  <c r="P92" i="18" s="1"/>
  <c r="Q92" i="18" s="1"/>
  <c r="R92" i="18" s="1"/>
  <c r="S92" i="18" s="1"/>
  <c r="T92" i="18" s="1"/>
  <c r="U92" i="18" s="1"/>
  <c r="V92" i="18" s="1"/>
  <c r="D25" i="18"/>
  <c r="D89" i="18" s="1"/>
  <c r="D93" i="18" s="1"/>
  <c r="E93" i="18" s="1"/>
  <c r="F93" i="18" s="1"/>
  <c r="G93" i="18" s="1"/>
  <c r="H93" i="18" s="1"/>
  <c r="I93" i="18" s="1"/>
  <c r="J93" i="18" s="1"/>
  <c r="K93" i="18" s="1"/>
  <c r="L93" i="18" s="1"/>
  <c r="M93" i="18" s="1"/>
  <c r="N93" i="18" s="1"/>
  <c r="O93" i="18" s="1"/>
  <c r="P93" i="18" s="1"/>
  <c r="Q93" i="18" s="1"/>
  <c r="R93" i="18" s="1"/>
  <c r="S93" i="18" s="1"/>
  <c r="T93" i="18" s="1"/>
  <c r="U93" i="18" s="1"/>
  <c r="V93" i="18" s="1"/>
  <c r="D37" i="18"/>
  <c r="C43" i="18"/>
  <c r="D43" i="18" s="1"/>
  <c r="E43" i="18" s="1"/>
  <c r="F43" i="18" s="1"/>
  <c r="G43" i="18" s="1"/>
  <c r="C26" i="18"/>
  <c r="C72" i="18" s="1"/>
  <c r="C80" i="18" s="1"/>
  <c r="D80" i="18" s="1"/>
  <c r="E80" i="18" s="1"/>
  <c r="F80" i="18" s="1"/>
  <c r="G80" i="18" s="1"/>
  <c r="H80" i="18" s="1"/>
  <c r="I80" i="18" s="1"/>
  <c r="J80" i="18" s="1"/>
  <c r="K80" i="18" s="1"/>
  <c r="L80" i="18" s="1"/>
  <c r="M80" i="18" s="1"/>
  <c r="N80" i="18" s="1"/>
  <c r="O80" i="18" s="1"/>
  <c r="P80" i="18" s="1"/>
  <c r="Q80" i="18" s="1"/>
  <c r="R80" i="18" s="1"/>
  <c r="S80" i="18" s="1"/>
  <c r="T80" i="18" s="1"/>
  <c r="U80" i="18" s="1"/>
  <c r="V80" i="18" s="1"/>
  <c r="W80" i="18" s="1"/>
  <c r="C38" i="18"/>
  <c r="C5" i="16"/>
  <c r="E161" i="17"/>
  <c r="D28" i="17"/>
  <c r="E28" i="17" s="1"/>
  <c r="B47" i="9"/>
  <c r="V7" i="9"/>
  <c r="C5" i="17"/>
  <c r="C138" i="17" s="1"/>
  <c r="B6" i="15"/>
  <c r="E9" i="17"/>
  <c r="D10" i="15"/>
  <c r="G8" i="17"/>
  <c r="F9" i="15"/>
  <c r="E10" i="17"/>
  <c r="D11" i="15"/>
  <c r="D8" i="17"/>
  <c r="C9" i="15"/>
  <c r="B52" i="9"/>
  <c r="C10" i="17"/>
  <c r="C34" i="17" s="1"/>
  <c r="D34" i="17" s="1"/>
  <c r="B11" i="15"/>
  <c r="G10" i="17"/>
  <c r="F11" i="15"/>
  <c r="F8" i="17"/>
  <c r="E9" i="15"/>
  <c r="E46" i="9"/>
  <c r="D5" i="16"/>
  <c r="B11" i="9"/>
  <c r="C8" i="18" s="1"/>
  <c r="D10" i="9"/>
  <c r="E7" i="18" s="1"/>
  <c r="E96" i="18" s="1"/>
  <c r="W93" i="18" l="1"/>
  <c r="D38" i="18"/>
  <c r="C50" i="18"/>
  <c r="E37" i="18"/>
  <c r="D49" i="18"/>
  <c r="E10" i="18"/>
  <c r="C42" i="18"/>
  <c r="E34" i="17"/>
  <c r="F34" i="17" s="1"/>
  <c r="C147" i="17"/>
  <c r="D147" i="17" s="1"/>
  <c r="E147" i="17" s="1"/>
  <c r="F147" i="17" s="1"/>
  <c r="G147" i="17" s="1"/>
  <c r="H147" i="17" s="1"/>
  <c r="I147" i="17" s="1"/>
  <c r="J147" i="17" s="1"/>
  <c r="K147" i="17" s="1"/>
  <c r="L147" i="17" s="1"/>
  <c r="M147" i="17" s="1"/>
  <c r="N147" i="17" s="1"/>
  <c r="O147" i="17" s="1"/>
  <c r="P147" i="17" s="1"/>
  <c r="Q147" i="17" s="1"/>
  <c r="R147" i="17" s="1"/>
  <c r="S147" i="17" s="1"/>
  <c r="T147" i="17" s="1"/>
  <c r="U147" i="17" s="1"/>
  <c r="V147" i="17" s="1"/>
  <c r="F161" i="17"/>
  <c r="E8" i="17"/>
  <c r="E166" i="17" s="1"/>
  <c r="D9" i="15"/>
  <c r="D13" i="9"/>
  <c r="D13" i="12" s="1"/>
  <c r="D16" i="12" s="1"/>
  <c r="E12" i="17" s="1"/>
  <c r="E11" i="18" s="1"/>
  <c r="D69" i="9"/>
  <c r="E11" i="9"/>
  <c r="F8" i="18" s="1"/>
  <c r="F96" i="18" s="1"/>
  <c r="F46" i="9"/>
  <c r="E5" i="16"/>
  <c r="B10" i="9"/>
  <c r="C7" i="18" s="1"/>
  <c r="C11" i="9"/>
  <c r="D8" i="18" s="1"/>
  <c r="D96" i="18" s="1"/>
  <c r="B51" i="9"/>
  <c r="C9" i="17"/>
  <c r="C33" i="17" s="1"/>
  <c r="B10" i="15"/>
  <c r="C29" i="17"/>
  <c r="G34" i="17"/>
  <c r="C52" i="9"/>
  <c r="B11" i="16"/>
  <c r="F28" i="17"/>
  <c r="C47" i="9"/>
  <c r="B6" i="16"/>
  <c r="F11" i="9"/>
  <c r="G8" i="18" s="1"/>
  <c r="G96" i="18" s="1"/>
  <c r="C96" i="18" l="1"/>
  <c r="C100" i="18" s="1"/>
  <c r="D100" i="18" s="1"/>
  <c r="E100" i="18" s="1"/>
  <c r="F100" i="18" s="1"/>
  <c r="G100" i="18" s="1"/>
  <c r="E38" i="18"/>
  <c r="G10" i="18"/>
  <c r="D42" i="18"/>
  <c r="E42" i="18" s="1"/>
  <c r="F42" i="18" s="1"/>
  <c r="G42" i="18" s="1"/>
  <c r="F10" i="18"/>
  <c r="D10" i="18"/>
  <c r="F37" i="18"/>
  <c r="D50" i="18"/>
  <c r="C41" i="18"/>
  <c r="C61" i="18" s="1"/>
  <c r="E49" i="18"/>
  <c r="G161" i="17"/>
  <c r="C51" i="9"/>
  <c r="B10" i="16"/>
  <c r="F9" i="17"/>
  <c r="F166" i="17" s="1"/>
  <c r="E10" i="15"/>
  <c r="E69" i="9"/>
  <c r="E13" i="9"/>
  <c r="E13" i="12" s="1"/>
  <c r="E16" i="12" s="1"/>
  <c r="F12" i="17" s="1"/>
  <c r="F11" i="18" s="1"/>
  <c r="D12" i="15"/>
  <c r="D47" i="9"/>
  <c r="C6" i="16"/>
  <c r="D10" i="14"/>
  <c r="D13" i="14" s="1"/>
  <c r="D32" i="14" s="1"/>
  <c r="D71" i="9"/>
  <c r="D29" i="17"/>
  <c r="B50" i="9"/>
  <c r="C8" i="17"/>
  <c r="C166" i="17" s="1"/>
  <c r="C171" i="17" s="1"/>
  <c r="B9" i="15"/>
  <c r="B69" i="9"/>
  <c r="B10" i="14" s="1"/>
  <c r="B13" i="14" s="1"/>
  <c r="B32" i="14" s="1"/>
  <c r="G46" i="9"/>
  <c r="F5" i="16"/>
  <c r="G9" i="17"/>
  <c r="G166" i="17" s="1"/>
  <c r="F10" i="15"/>
  <c r="F13" i="9"/>
  <c r="F13" i="12" s="1"/>
  <c r="F16" i="12" s="1"/>
  <c r="G12" i="17" s="1"/>
  <c r="G11" i="18" s="1"/>
  <c r="F69" i="9"/>
  <c r="D9" i="17"/>
  <c r="C10" i="15"/>
  <c r="C13" i="9"/>
  <c r="C13" i="12" s="1"/>
  <c r="C16" i="12" s="1"/>
  <c r="D12" i="17" s="1"/>
  <c r="D11" i="18" s="1"/>
  <c r="C69" i="9"/>
  <c r="G28" i="17"/>
  <c r="E79" i="17"/>
  <c r="E11" i="17"/>
  <c r="D52" i="9"/>
  <c r="C11" i="16"/>
  <c r="F38" i="18" l="1"/>
  <c r="D41" i="18"/>
  <c r="E50" i="18"/>
  <c r="F49" i="18"/>
  <c r="G37" i="18"/>
  <c r="D33" i="17"/>
  <c r="E33" i="17" s="1"/>
  <c r="F33" i="17" s="1"/>
  <c r="G33" i="17" s="1"/>
  <c r="D166" i="17"/>
  <c r="D171" i="17" s="1"/>
  <c r="E171" i="17" s="1"/>
  <c r="F171" i="17" s="1"/>
  <c r="G171" i="17" s="1"/>
  <c r="H161" i="17"/>
  <c r="F12" i="15"/>
  <c r="E12" i="15"/>
  <c r="G79" i="17"/>
  <c r="G11" i="17"/>
  <c r="F11" i="17"/>
  <c r="F79" i="17"/>
  <c r="H28" i="17"/>
  <c r="E10" i="14"/>
  <c r="E13" i="14" s="1"/>
  <c r="E32" i="14" s="1"/>
  <c r="E71" i="9"/>
  <c r="E52" i="9"/>
  <c r="D11" i="16"/>
  <c r="D51" i="9"/>
  <c r="C10" i="16"/>
  <c r="D37" i="14"/>
  <c r="D34" i="14"/>
  <c r="D39" i="14" s="1"/>
  <c r="C50" i="9"/>
  <c r="B9" i="16"/>
  <c r="C12" i="15"/>
  <c r="H46" i="9"/>
  <c r="G5" i="16"/>
  <c r="E29" i="17"/>
  <c r="D79" i="17"/>
  <c r="D11" i="17"/>
  <c r="B8" i="9"/>
  <c r="C5" i="18" s="1"/>
  <c r="C75" i="18" s="1"/>
  <c r="C83" i="18" s="1"/>
  <c r="D83" i="18" s="1"/>
  <c r="E83" i="18" s="1"/>
  <c r="F83" i="18" s="1"/>
  <c r="G83" i="18" s="1"/>
  <c r="H83" i="18" s="1"/>
  <c r="I83" i="18" s="1"/>
  <c r="J83" i="18" s="1"/>
  <c r="K83" i="18" s="1"/>
  <c r="L83" i="18" s="1"/>
  <c r="M83" i="18" s="1"/>
  <c r="N83" i="18" s="1"/>
  <c r="O83" i="18" s="1"/>
  <c r="P83" i="18" s="1"/>
  <c r="Q83" i="18" s="1"/>
  <c r="R83" i="18" s="1"/>
  <c r="S83" i="18" s="1"/>
  <c r="T83" i="18" s="1"/>
  <c r="U83" i="18" s="1"/>
  <c r="V83" i="18" s="1"/>
  <c r="C32" i="17"/>
  <c r="C50" i="17" s="1"/>
  <c r="C79" i="17"/>
  <c r="C10" i="14"/>
  <c r="C13" i="14" s="1"/>
  <c r="C32" i="14" s="1"/>
  <c r="C71" i="9"/>
  <c r="E47" i="9"/>
  <c r="D6" i="16"/>
  <c r="F10" i="14"/>
  <c r="F13" i="14" s="1"/>
  <c r="F32" i="14" s="1"/>
  <c r="F71" i="9"/>
  <c r="B37" i="14"/>
  <c r="D80" i="9"/>
  <c r="I12" i="9"/>
  <c r="J9" i="18" s="1"/>
  <c r="F50" i="18" l="1"/>
  <c r="E41" i="18"/>
  <c r="D61" i="18"/>
  <c r="G38" i="18"/>
  <c r="H37" i="18"/>
  <c r="G49" i="18"/>
  <c r="C27" i="18"/>
  <c r="C76" i="18" s="1"/>
  <c r="C84" i="18" s="1"/>
  <c r="D84" i="18" s="1"/>
  <c r="E84" i="18" s="1"/>
  <c r="F84" i="18" s="1"/>
  <c r="G84" i="18" s="1"/>
  <c r="H84" i="18" s="1"/>
  <c r="I84" i="18" s="1"/>
  <c r="J84" i="18" s="1"/>
  <c r="K84" i="18" s="1"/>
  <c r="L84" i="18" s="1"/>
  <c r="M84" i="18" s="1"/>
  <c r="N84" i="18" s="1"/>
  <c r="O84" i="18" s="1"/>
  <c r="P84" i="18" s="1"/>
  <c r="Q84" i="18" s="1"/>
  <c r="R84" i="18" s="1"/>
  <c r="S84" i="18" s="1"/>
  <c r="T84" i="18" s="1"/>
  <c r="U84" i="18" s="1"/>
  <c r="V84" i="18" s="1"/>
  <c r="W83" i="18" s="1"/>
  <c r="C39" i="18"/>
  <c r="C66" i="18" s="1"/>
  <c r="C10" i="18"/>
  <c r="I161" i="17"/>
  <c r="F47" i="9"/>
  <c r="E6" i="16"/>
  <c r="I46" i="9"/>
  <c r="H5" i="16"/>
  <c r="D32" i="17"/>
  <c r="B48" i="9"/>
  <c r="C6" i="17"/>
  <c r="C143" i="17" s="1"/>
  <c r="V8" i="9"/>
  <c r="B7" i="15"/>
  <c r="B13" i="9"/>
  <c r="B70" i="9"/>
  <c r="F29" i="17"/>
  <c r="C80" i="9"/>
  <c r="E51" i="9"/>
  <c r="D10" i="16"/>
  <c r="F37" i="14"/>
  <c r="F34" i="14"/>
  <c r="F39" i="14" s="1"/>
  <c r="D50" i="9"/>
  <c r="C9" i="16"/>
  <c r="C37" i="14"/>
  <c r="C34" i="14"/>
  <c r="C39" i="14" s="1"/>
  <c r="F80" i="9"/>
  <c r="E37" i="14"/>
  <c r="E34" i="14"/>
  <c r="E39" i="14" s="1"/>
  <c r="E41" i="14" s="1"/>
  <c r="D40" i="14"/>
  <c r="D41" i="14"/>
  <c r="I28" i="17"/>
  <c r="J10" i="17"/>
  <c r="I11" i="15"/>
  <c r="F52" i="9"/>
  <c r="E11" i="16"/>
  <c r="E80" i="9"/>
  <c r="J12" i="9"/>
  <c r="K9" i="18" s="1"/>
  <c r="I10" i="9"/>
  <c r="J7" i="18" s="1"/>
  <c r="K12" i="9"/>
  <c r="L9" i="18" s="1"/>
  <c r="H38" i="18" l="1"/>
  <c r="F41" i="18"/>
  <c r="E61" i="18"/>
  <c r="G50" i="18"/>
  <c r="C51" i="18"/>
  <c r="C67" i="18" s="1"/>
  <c r="H49" i="18"/>
  <c r="D39" i="18"/>
  <c r="D66" i="18" s="1"/>
  <c r="C44" i="18"/>
  <c r="I37" i="18"/>
  <c r="E40" i="14"/>
  <c r="C152" i="17"/>
  <c r="D152" i="17" s="1"/>
  <c r="E152" i="17" s="1"/>
  <c r="F152" i="17" s="1"/>
  <c r="G152" i="17" s="1"/>
  <c r="H152" i="17" s="1"/>
  <c r="J161" i="17"/>
  <c r="E32" i="17"/>
  <c r="D50" i="17"/>
  <c r="J28" i="17"/>
  <c r="F51" i="9"/>
  <c r="E10" i="16"/>
  <c r="B71" i="9"/>
  <c r="B24" i="14"/>
  <c r="B27" i="14" s="1"/>
  <c r="B33" i="14" s="1"/>
  <c r="C40" i="14"/>
  <c r="C41" i="14"/>
  <c r="B13" i="12"/>
  <c r="B12" i="15"/>
  <c r="F11" i="16"/>
  <c r="K10" i="17"/>
  <c r="J11" i="15"/>
  <c r="G29" i="17"/>
  <c r="J46" i="9"/>
  <c r="I5" i="16"/>
  <c r="E50" i="9"/>
  <c r="D9" i="16"/>
  <c r="C30" i="17"/>
  <c r="C84" i="17"/>
  <c r="C11" i="17"/>
  <c r="L10" i="17"/>
  <c r="K11" i="15"/>
  <c r="J8" i="17"/>
  <c r="I9" i="15"/>
  <c r="J11" i="9"/>
  <c r="K8" i="18" s="1"/>
  <c r="F40" i="14"/>
  <c r="F41" i="14"/>
  <c r="C48" i="9"/>
  <c r="B7" i="16"/>
  <c r="B53" i="9"/>
  <c r="G47" i="9"/>
  <c r="F6" i="16"/>
  <c r="H12" i="9"/>
  <c r="I9" i="18" s="1"/>
  <c r="G12" i="9"/>
  <c r="H9" i="18" s="1"/>
  <c r="J10" i="9"/>
  <c r="K7" i="18" s="1"/>
  <c r="K96" i="18" l="1"/>
  <c r="G41" i="18"/>
  <c r="G61" i="18" s="1"/>
  <c r="F61" i="18"/>
  <c r="I38" i="18"/>
  <c r="H50" i="18"/>
  <c r="E39" i="18"/>
  <c r="E66" i="18" s="1"/>
  <c r="D44" i="18"/>
  <c r="I49" i="18"/>
  <c r="K10" i="18"/>
  <c r="H43" i="18"/>
  <c r="I43" i="18" s="1"/>
  <c r="J43" i="18" s="1"/>
  <c r="K43" i="18" s="1"/>
  <c r="L43" i="18" s="1"/>
  <c r="M43" i="18" s="1"/>
  <c r="N43" i="18" s="1"/>
  <c r="O43" i="18" s="1"/>
  <c r="P43" i="18" s="1"/>
  <c r="Q43" i="18" s="1"/>
  <c r="R43" i="18" s="1"/>
  <c r="S43" i="18" s="1"/>
  <c r="T43" i="18" s="1"/>
  <c r="U43" i="18" s="1"/>
  <c r="V43" i="18" s="1"/>
  <c r="J37" i="18"/>
  <c r="D51" i="18"/>
  <c r="D67" i="18" s="1"/>
  <c r="I152" i="17"/>
  <c r="J152" i="17" s="1"/>
  <c r="K152" i="17" s="1"/>
  <c r="L152" i="17" s="1"/>
  <c r="M152" i="17" s="1"/>
  <c r="N152" i="17" s="1"/>
  <c r="O152" i="17" s="1"/>
  <c r="P152" i="17" s="1"/>
  <c r="Q152" i="17" s="1"/>
  <c r="R152" i="17" s="1"/>
  <c r="S152" i="17" s="1"/>
  <c r="T152" i="17" s="1"/>
  <c r="U152" i="17" s="1"/>
  <c r="V152" i="17" s="1"/>
  <c r="K161" i="17"/>
  <c r="B12" i="16"/>
  <c r="D30" i="17"/>
  <c r="C55" i="17"/>
  <c r="C35" i="17"/>
  <c r="K8" i="17"/>
  <c r="J9" i="15"/>
  <c r="J13" i="9"/>
  <c r="J13" i="12" s="1"/>
  <c r="J16" i="12" s="1"/>
  <c r="K12" i="17" s="1"/>
  <c r="K11" i="18" s="1"/>
  <c r="J69" i="9"/>
  <c r="D48" i="9"/>
  <c r="C7" i="16"/>
  <c r="C53" i="9"/>
  <c r="F10" i="16"/>
  <c r="H10" i="17"/>
  <c r="H34" i="17" s="1"/>
  <c r="G11" i="15"/>
  <c r="V12" i="9"/>
  <c r="I10" i="17"/>
  <c r="H11" i="15"/>
  <c r="G11" i="9"/>
  <c r="H8" i="18" s="1"/>
  <c r="K28" i="17"/>
  <c r="I11" i="9"/>
  <c r="J8" i="18" s="1"/>
  <c r="J96" i="18" s="1"/>
  <c r="B80" i="9"/>
  <c r="K11" i="9"/>
  <c r="L8" i="18" s="1"/>
  <c r="K9" i="17"/>
  <c r="J10" i="15"/>
  <c r="G52" i="9"/>
  <c r="B16" i="12"/>
  <c r="B79" i="12"/>
  <c r="H29" i="17"/>
  <c r="H11" i="9"/>
  <c r="I8" i="18" s="1"/>
  <c r="F50" i="9"/>
  <c r="E9" i="16"/>
  <c r="H47" i="9"/>
  <c r="G6" i="16"/>
  <c r="K46" i="9"/>
  <c r="J5" i="16"/>
  <c r="B38" i="14"/>
  <c r="B34" i="14"/>
  <c r="B39" i="14" s="1"/>
  <c r="B40" i="14" s="1"/>
  <c r="F32" i="17"/>
  <c r="E50" i="17"/>
  <c r="G10" i="9"/>
  <c r="H7" i="18" s="1"/>
  <c r="H10" i="9"/>
  <c r="I7" i="18" s="1"/>
  <c r="K10" i="9"/>
  <c r="L7" i="18" s="1"/>
  <c r="L96" i="18" l="1"/>
  <c r="I96" i="18"/>
  <c r="H96" i="18"/>
  <c r="H100" i="18" s="1"/>
  <c r="I100" i="18" s="1"/>
  <c r="J100" i="18" s="1"/>
  <c r="K100" i="18" s="1"/>
  <c r="J38" i="18"/>
  <c r="I50" i="18"/>
  <c r="J50" i="18" s="1"/>
  <c r="K50" i="18" s="1"/>
  <c r="L50" i="18" s="1"/>
  <c r="M50" i="18" s="1"/>
  <c r="N50" i="18" s="1"/>
  <c r="H10" i="18"/>
  <c r="H41" i="18"/>
  <c r="E51" i="18"/>
  <c r="E67" i="18" s="1"/>
  <c r="J49" i="18"/>
  <c r="J10" i="18"/>
  <c r="K37" i="18"/>
  <c r="F39" i="18"/>
  <c r="F66" i="18" s="1"/>
  <c r="E44" i="18"/>
  <c r="I10" i="18"/>
  <c r="L10" i="18"/>
  <c r="H42" i="18"/>
  <c r="I42" i="18" s="1"/>
  <c r="J42" i="18" s="1"/>
  <c r="K42" i="18" s="1"/>
  <c r="L42" i="18" s="1"/>
  <c r="M42" i="18" s="1"/>
  <c r="N42" i="18" s="1"/>
  <c r="O42" i="18" s="1"/>
  <c r="P42" i="18" s="1"/>
  <c r="Q42" i="18" s="1"/>
  <c r="R42" i="18" s="1"/>
  <c r="S42" i="18" s="1"/>
  <c r="T42" i="18" s="1"/>
  <c r="U42" i="18" s="1"/>
  <c r="V42" i="18" s="1"/>
  <c r="B41" i="14"/>
  <c r="I34" i="17"/>
  <c r="J34" i="17" s="1"/>
  <c r="K34" i="17" s="1"/>
  <c r="L34" i="17" s="1"/>
  <c r="M34" i="17" s="1"/>
  <c r="N34" i="17" s="1"/>
  <c r="O34" i="17" s="1"/>
  <c r="P34" i="17" s="1"/>
  <c r="Q34" i="17" s="1"/>
  <c r="R34" i="17" s="1"/>
  <c r="S34" i="17" s="1"/>
  <c r="T34" i="17" s="1"/>
  <c r="U34" i="17" s="1"/>
  <c r="V34" i="17" s="1"/>
  <c r="K166" i="17"/>
  <c r="L161" i="17"/>
  <c r="C12" i="17"/>
  <c r="C11" i="18" s="1"/>
  <c r="L28" i="17"/>
  <c r="J12" i="15"/>
  <c r="L46" i="9"/>
  <c r="K5" i="16"/>
  <c r="H52" i="9"/>
  <c r="G11" i="16"/>
  <c r="H9" i="17"/>
  <c r="H33" i="17" s="1"/>
  <c r="G10" i="15"/>
  <c r="V11" i="9"/>
  <c r="G51" i="9"/>
  <c r="I29" i="17"/>
  <c r="J9" i="17"/>
  <c r="J166" i="17" s="1"/>
  <c r="I10" i="15"/>
  <c r="I13" i="9"/>
  <c r="I13" i="12" s="1"/>
  <c r="I16" i="12" s="1"/>
  <c r="J12" i="17" s="1"/>
  <c r="J11" i="18" s="1"/>
  <c r="I69" i="9"/>
  <c r="L8" i="17"/>
  <c r="K9" i="15"/>
  <c r="K69" i="9"/>
  <c r="K13" i="9"/>
  <c r="K13" i="12" s="1"/>
  <c r="K16" i="12" s="1"/>
  <c r="L12" i="17" s="1"/>
  <c r="L11" i="18" s="1"/>
  <c r="G32" i="17"/>
  <c r="F50" i="17"/>
  <c r="I47" i="9"/>
  <c r="H6" i="16"/>
  <c r="C12" i="16"/>
  <c r="E30" i="17"/>
  <c r="D35" i="17"/>
  <c r="D55" i="17"/>
  <c r="I9" i="17"/>
  <c r="H10" i="15"/>
  <c r="I8" i="17"/>
  <c r="H9" i="15"/>
  <c r="H13" i="9"/>
  <c r="H13" i="12" s="1"/>
  <c r="H16" i="12" s="1"/>
  <c r="I12" i="17" s="1"/>
  <c r="I11" i="18" s="1"/>
  <c r="H69" i="9"/>
  <c r="E48" i="9"/>
  <c r="D7" i="16"/>
  <c r="D53" i="9"/>
  <c r="L9" i="17"/>
  <c r="K10" i="15"/>
  <c r="K11" i="17"/>
  <c r="K13" i="17" s="1"/>
  <c r="K79" i="17"/>
  <c r="H8" i="17"/>
  <c r="G9" i="15"/>
  <c r="G13" i="9"/>
  <c r="G69" i="9"/>
  <c r="V10" i="9"/>
  <c r="G50" i="9"/>
  <c r="F9" i="16"/>
  <c r="C79" i="12"/>
  <c r="B82" i="12"/>
  <c r="J10" i="14"/>
  <c r="J13" i="14" s="1"/>
  <c r="J32" i="14" s="1"/>
  <c r="J71" i="9"/>
  <c r="L100" i="18" l="1"/>
  <c r="M100" i="18" s="1"/>
  <c r="N100" i="18" s="1"/>
  <c r="O100" i="18" s="1"/>
  <c r="P100" i="18" s="1"/>
  <c r="Q100" i="18" s="1"/>
  <c r="R100" i="18" s="1"/>
  <c r="S100" i="18" s="1"/>
  <c r="T100" i="18" s="1"/>
  <c r="U100" i="18" s="1"/>
  <c r="V100" i="18" s="1"/>
  <c r="I41" i="18"/>
  <c r="H61" i="18"/>
  <c r="K38" i="18"/>
  <c r="O50" i="18"/>
  <c r="G39" i="18"/>
  <c r="G66" i="18" s="1"/>
  <c r="F44" i="18"/>
  <c r="L37" i="18"/>
  <c r="K49" i="18"/>
  <c r="F51" i="18"/>
  <c r="F67" i="18" s="1"/>
  <c r="H166" i="17"/>
  <c r="H171" i="17" s="1"/>
  <c r="H11" i="17"/>
  <c r="L166" i="17"/>
  <c r="I166" i="17"/>
  <c r="M161" i="17"/>
  <c r="I33" i="17"/>
  <c r="J33" i="17" s="1"/>
  <c r="K33" i="17" s="1"/>
  <c r="L33" i="17" s="1"/>
  <c r="M33" i="17" s="1"/>
  <c r="N33" i="17" s="1"/>
  <c r="O33" i="17" s="1"/>
  <c r="P33" i="17" s="1"/>
  <c r="Q33" i="17" s="1"/>
  <c r="R33" i="17" s="1"/>
  <c r="S33" i="17" s="1"/>
  <c r="T33" i="17" s="1"/>
  <c r="U33" i="17" s="1"/>
  <c r="V33" i="17" s="1"/>
  <c r="H10" i="14"/>
  <c r="H13" i="14" s="1"/>
  <c r="H32" i="14" s="1"/>
  <c r="H71" i="9"/>
  <c r="H32" i="17"/>
  <c r="G50" i="17"/>
  <c r="G10" i="14"/>
  <c r="G13" i="14" s="1"/>
  <c r="G32" i="14" s="1"/>
  <c r="G71" i="9"/>
  <c r="K10" i="14"/>
  <c r="K13" i="14" s="1"/>
  <c r="K32" i="14" s="1"/>
  <c r="K71" i="9"/>
  <c r="J37" i="14"/>
  <c r="J34" i="14"/>
  <c r="J39" i="14" s="1"/>
  <c r="I79" i="17"/>
  <c r="I11" i="17"/>
  <c r="I13" i="17" s="1"/>
  <c r="J29" i="17"/>
  <c r="I52" i="9"/>
  <c r="H11" i="16"/>
  <c r="M28" i="17"/>
  <c r="G12" i="15"/>
  <c r="L11" i="17"/>
  <c r="L13" i="17" s="1"/>
  <c r="L79" i="17"/>
  <c r="H50" i="9"/>
  <c r="G9" i="16"/>
  <c r="I12" i="15"/>
  <c r="F30" i="17"/>
  <c r="E35" i="17"/>
  <c r="E55" i="17"/>
  <c r="H12" i="15"/>
  <c r="G13" i="12"/>
  <c r="G16" i="12" s="1"/>
  <c r="V13" i="9"/>
  <c r="K12" i="15"/>
  <c r="D79" i="12"/>
  <c r="C82" i="12"/>
  <c r="H79" i="17"/>
  <c r="D12" i="16"/>
  <c r="I10" i="14"/>
  <c r="I13" i="14" s="1"/>
  <c r="I32" i="14" s="1"/>
  <c r="I71" i="9"/>
  <c r="J79" i="17"/>
  <c r="J11" i="17"/>
  <c r="J13" i="17" s="1"/>
  <c r="F48" i="9"/>
  <c r="E7" i="16"/>
  <c r="E53" i="9"/>
  <c r="J47" i="9"/>
  <c r="I6" i="16"/>
  <c r="H51" i="9"/>
  <c r="G10" i="16"/>
  <c r="M46" i="9"/>
  <c r="L5" i="16"/>
  <c r="L38" i="18" l="1"/>
  <c r="J41" i="18"/>
  <c r="I61" i="18"/>
  <c r="P50" i="18"/>
  <c r="I171" i="17"/>
  <c r="J171" i="17" s="1"/>
  <c r="K171" i="17" s="1"/>
  <c r="L171" i="17" s="1"/>
  <c r="M171" i="17" s="1"/>
  <c r="N171" i="17" s="1"/>
  <c r="O171" i="17" s="1"/>
  <c r="P171" i="17" s="1"/>
  <c r="Q171" i="17" s="1"/>
  <c r="R171" i="17" s="1"/>
  <c r="S171" i="17" s="1"/>
  <c r="T171" i="17" s="1"/>
  <c r="U171" i="17" s="1"/>
  <c r="V171" i="17" s="1"/>
  <c r="L49" i="18"/>
  <c r="M37" i="18"/>
  <c r="G51" i="18"/>
  <c r="G67" i="18" s="1"/>
  <c r="H39" i="18"/>
  <c r="H66" i="18" s="1"/>
  <c r="G44" i="18"/>
  <c r="N161" i="17"/>
  <c r="G48" i="9"/>
  <c r="F7" i="16"/>
  <c r="F53" i="9"/>
  <c r="I51" i="9"/>
  <c r="H10" i="16"/>
  <c r="H12" i="17"/>
  <c r="O34" i="12"/>
  <c r="K29" i="17"/>
  <c r="I50" i="9"/>
  <c r="H9" i="16"/>
  <c r="K47" i="9"/>
  <c r="J6" i="16"/>
  <c r="N28" i="17"/>
  <c r="J40" i="14"/>
  <c r="J41" i="14"/>
  <c r="I32" i="17"/>
  <c r="H50" i="17"/>
  <c r="C12" i="2"/>
  <c r="N46" i="9"/>
  <c r="M5" i="16"/>
  <c r="I37" i="14"/>
  <c r="I34" i="14"/>
  <c r="I39" i="14" s="1"/>
  <c r="I41" i="14" s="1"/>
  <c r="E79" i="12"/>
  <c r="D82" i="12"/>
  <c r="K37" i="14"/>
  <c r="K34" i="14"/>
  <c r="K39" i="14" s="1"/>
  <c r="K41" i="14" s="1"/>
  <c r="G37" i="14"/>
  <c r="G34" i="14"/>
  <c r="G39" i="14" s="1"/>
  <c r="E12" i="16"/>
  <c r="G30" i="17"/>
  <c r="F55" i="17"/>
  <c r="F35" i="17"/>
  <c r="J52" i="9"/>
  <c r="I11" i="16"/>
  <c r="H37" i="14"/>
  <c r="H34" i="14"/>
  <c r="H39" i="14" s="1"/>
  <c r="M38" i="18" l="1"/>
  <c r="K41" i="18"/>
  <c r="J61" i="18"/>
  <c r="Q50" i="18"/>
  <c r="H51" i="18"/>
  <c r="H67" i="18" s="1"/>
  <c r="N37" i="18"/>
  <c r="I39" i="18"/>
  <c r="I66" i="18" s="1"/>
  <c r="H44" i="18"/>
  <c r="M49" i="18"/>
  <c r="H13" i="17"/>
  <c r="H11" i="18"/>
  <c r="O161" i="17"/>
  <c r="K52" i="9"/>
  <c r="J11" i="16"/>
  <c r="K40" i="14"/>
  <c r="H30" i="17"/>
  <c r="G35" i="17"/>
  <c r="G55" i="17"/>
  <c r="J50" i="9"/>
  <c r="I9" i="16"/>
  <c r="J32" i="17"/>
  <c r="I50" i="17"/>
  <c r="J51" i="9"/>
  <c r="I10" i="16"/>
  <c r="O28" i="17"/>
  <c r="F12" i="16"/>
  <c r="G40" i="14"/>
  <c r="G41" i="14"/>
  <c r="L47" i="9"/>
  <c r="K6" i="16"/>
  <c r="O46" i="9"/>
  <c r="N5" i="16"/>
  <c r="F79" i="12"/>
  <c r="E82" i="12"/>
  <c r="H40" i="14"/>
  <c r="H41" i="14"/>
  <c r="I40" i="14"/>
  <c r="C15" i="2"/>
  <c r="D12" i="2" s="1"/>
  <c r="L29" i="17"/>
  <c r="H48" i="9"/>
  <c r="G7" i="16"/>
  <c r="G53" i="9"/>
  <c r="N38" i="18" l="1"/>
  <c r="L41" i="18"/>
  <c r="K61" i="18"/>
  <c r="R50" i="18"/>
  <c r="N49" i="18"/>
  <c r="J39" i="18"/>
  <c r="J66" i="18" s="1"/>
  <c r="I44" i="18"/>
  <c r="O37" i="18"/>
  <c r="I51" i="18"/>
  <c r="I67" i="18" s="1"/>
  <c r="P161" i="17"/>
  <c r="V41" i="14"/>
  <c r="M29" i="17"/>
  <c r="G79" i="12"/>
  <c r="F82" i="12"/>
  <c r="K51" i="9"/>
  <c r="J10" i="16"/>
  <c r="V40" i="14"/>
  <c r="I30" i="17"/>
  <c r="H35" i="17"/>
  <c r="H55" i="17"/>
  <c r="D5" i="2"/>
  <c r="D13" i="2"/>
  <c r="D6" i="2"/>
  <c r="D11" i="2"/>
  <c r="D8" i="2"/>
  <c r="D7" i="2"/>
  <c r="D9" i="2"/>
  <c r="D10" i="2"/>
  <c r="D14" i="2"/>
  <c r="P46" i="9"/>
  <c r="O5" i="16"/>
  <c r="L52" i="9"/>
  <c r="K11" i="16"/>
  <c r="M47" i="9"/>
  <c r="L6" i="16"/>
  <c r="K32" i="17"/>
  <c r="J50" i="17"/>
  <c r="G12" i="16"/>
  <c r="I48" i="9"/>
  <c r="H7" i="16"/>
  <c r="H53" i="9"/>
  <c r="P28" i="17"/>
  <c r="K50" i="9"/>
  <c r="J9" i="16"/>
  <c r="M41" i="18" l="1"/>
  <c r="L61" i="18"/>
  <c r="O38" i="18"/>
  <c r="S50" i="18"/>
  <c r="J51" i="18"/>
  <c r="J67" i="18" s="1"/>
  <c r="P37" i="18"/>
  <c r="K39" i="18"/>
  <c r="K66" i="18" s="1"/>
  <c r="J44" i="18"/>
  <c r="O49" i="18"/>
  <c r="Q161" i="17"/>
  <c r="J48" i="9"/>
  <c r="I7" i="16"/>
  <c r="I53" i="9"/>
  <c r="H79" i="12"/>
  <c r="G82" i="12"/>
  <c r="H12" i="16"/>
  <c r="L32" i="17"/>
  <c r="K50" i="17"/>
  <c r="Q46" i="9"/>
  <c r="P5" i="16"/>
  <c r="Q28" i="17"/>
  <c r="L50" i="9"/>
  <c r="K9" i="16"/>
  <c r="L51" i="9"/>
  <c r="K10" i="16"/>
  <c r="N47" i="9"/>
  <c r="M6" i="16"/>
  <c r="M52" i="9"/>
  <c r="L11" i="16"/>
  <c r="J30" i="17"/>
  <c r="I55" i="17"/>
  <c r="I35" i="17"/>
  <c r="N29" i="17"/>
  <c r="P38" i="18" l="1"/>
  <c r="N41" i="18"/>
  <c r="M61" i="18"/>
  <c r="T50" i="18"/>
  <c r="L39" i="18"/>
  <c r="L66" i="18" s="1"/>
  <c r="K44" i="18"/>
  <c r="Q37" i="18"/>
  <c r="P49" i="18"/>
  <c r="K51" i="18"/>
  <c r="K67" i="18" s="1"/>
  <c r="R161" i="17"/>
  <c r="R28" i="17"/>
  <c r="K30" i="17"/>
  <c r="J35" i="17"/>
  <c r="J55" i="17"/>
  <c r="M51" i="9"/>
  <c r="L10" i="16"/>
  <c r="I79" i="12"/>
  <c r="H82" i="12"/>
  <c r="R46" i="9"/>
  <c r="Q5" i="16"/>
  <c r="M32" i="17"/>
  <c r="L50" i="17"/>
  <c r="I12" i="16"/>
  <c r="N52" i="9"/>
  <c r="M11" i="16"/>
  <c r="M50" i="9"/>
  <c r="L9" i="16"/>
  <c r="O29" i="17"/>
  <c r="O47" i="9"/>
  <c r="N6" i="16"/>
  <c r="K48" i="9"/>
  <c r="J7" i="16"/>
  <c r="J53" i="9"/>
  <c r="O41" i="18" l="1"/>
  <c r="N61" i="18"/>
  <c r="Q38" i="18"/>
  <c r="U50" i="18"/>
  <c r="L51" i="18"/>
  <c r="L67" i="18" s="1"/>
  <c r="R37" i="18"/>
  <c r="Q49" i="18"/>
  <c r="M39" i="18"/>
  <c r="M66" i="18" s="1"/>
  <c r="L44" i="18"/>
  <c r="S161" i="17"/>
  <c r="S46" i="9"/>
  <c r="R5" i="16"/>
  <c r="L30" i="17"/>
  <c r="K35" i="17"/>
  <c r="K55" i="17"/>
  <c r="P29" i="17"/>
  <c r="S28" i="17"/>
  <c r="N51" i="9"/>
  <c r="M10" i="16"/>
  <c r="O52" i="9"/>
  <c r="N11" i="16"/>
  <c r="P47" i="9"/>
  <c r="O6" i="16"/>
  <c r="J12" i="16"/>
  <c r="J79" i="12"/>
  <c r="I82" i="12"/>
  <c r="L48" i="9"/>
  <c r="K7" i="16"/>
  <c r="K53" i="9"/>
  <c r="N50" i="9"/>
  <c r="M9" i="16"/>
  <c r="N32" i="17"/>
  <c r="M50" i="17"/>
  <c r="R38" i="18" l="1"/>
  <c r="P41" i="18"/>
  <c r="O61" i="18"/>
  <c r="V50" i="18"/>
  <c r="N39" i="18"/>
  <c r="N66" i="18" s="1"/>
  <c r="M44" i="18"/>
  <c r="R49" i="18"/>
  <c r="S37" i="18"/>
  <c r="M51" i="18"/>
  <c r="M67" i="18" s="1"/>
  <c r="T161" i="17"/>
  <c r="O50" i="9"/>
  <c r="N9" i="16"/>
  <c r="T28" i="17"/>
  <c r="M48" i="9"/>
  <c r="L7" i="16"/>
  <c r="L53" i="9"/>
  <c r="Q47" i="9"/>
  <c r="P6" i="16"/>
  <c r="T46" i="9"/>
  <c r="S5" i="16"/>
  <c r="K12" i="16"/>
  <c r="K79" i="12"/>
  <c r="J82" i="12"/>
  <c r="O51" i="9"/>
  <c r="N10" i="16"/>
  <c r="M30" i="17"/>
  <c r="L35" i="17"/>
  <c r="L55" i="17"/>
  <c r="O32" i="17"/>
  <c r="N50" i="17"/>
  <c r="P52" i="9"/>
  <c r="O11" i="16"/>
  <c r="Q29" i="17"/>
  <c r="Q41" i="18" l="1"/>
  <c r="P61" i="18"/>
  <c r="S38" i="18"/>
  <c r="N51" i="18"/>
  <c r="N67" i="18" s="1"/>
  <c r="T37" i="18"/>
  <c r="S49" i="18"/>
  <c r="O39" i="18"/>
  <c r="O66" i="18" s="1"/>
  <c r="N44" i="18"/>
  <c r="U161" i="17"/>
  <c r="R29" i="17"/>
  <c r="N30" i="17"/>
  <c r="M35" i="17"/>
  <c r="M55" i="17"/>
  <c r="Q52" i="9"/>
  <c r="P11" i="16"/>
  <c r="U46" i="9"/>
  <c r="T5" i="16"/>
  <c r="P51" i="9"/>
  <c r="O10" i="16"/>
  <c r="L79" i="12"/>
  <c r="K82" i="12"/>
  <c r="R47" i="9"/>
  <c r="Q6" i="16"/>
  <c r="U28" i="17"/>
  <c r="N48" i="9"/>
  <c r="M7" i="16"/>
  <c r="M53" i="9"/>
  <c r="P32" i="17"/>
  <c r="O50" i="17"/>
  <c r="L12" i="16"/>
  <c r="P50" i="9"/>
  <c r="O9" i="16"/>
  <c r="T38" i="18" l="1"/>
  <c r="R41" i="18"/>
  <c r="Q61" i="18"/>
  <c r="T49" i="18"/>
  <c r="U37" i="18"/>
  <c r="P39" i="18"/>
  <c r="P66" i="18" s="1"/>
  <c r="O44" i="18"/>
  <c r="O51" i="18"/>
  <c r="O67" i="18" s="1"/>
  <c r="V161" i="17"/>
  <c r="M79" i="12"/>
  <c r="L82" i="12"/>
  <c r="R52" i="9"/>
  <c r="Q11" i="16"/>
  <c r="Q32" i="17"/>
  <c r="P50" i="17"/>
  <c r="V28" i="17"/>
  <c r="Q51" i="9"/>
  <c r="P10" i="16"/>
  <c r="O30" i="17"/>
  <c r="N55" i="17"/>
  <c r="N35" i="17"/>
  <c r="M12" i="16"/>
  <c r="Q50" i="9"/>
  <c r="P9" i="16"/>
  <c r="O48" i="9"/>
  <c r="N7" i="16"/>
  <c r="N53" i="9"/>
  <c r="S47" i="9"/>
  <c r="R6" i="16"/>
  <c r="U5" i="16"/>
  <c r="S29" i="17"/>
  <c r="S41" i="18" l="1"/>
  <c r="R61" i="18"/>
  <c r="U38" i="18"/>
  <c r="P51" i="18"/>
  <c r="P67" i="18" s="1"/>
  <c r="Q39" i="18"/>
  <c r="Q66" i="18" s="1"/>
  <c r="P44" i="18"/>
  <c r="V37" i="18"/>
  <c r="U49" i="18"/>
  <c r="P30" i="17"/>
  <c r="O55" i="17"/>
  <c r="O35" i="17"/>
  <c r="R50" i="9"/>
  <c r="Q9" i="16"/>
  <c r="T47" i="9"/>
  <c r="S6" i="16"/>
  <c r="T29" i="17"/>
  <c r="P48" i="9"/>
  <c r="O7" i="16"/>
  <c r="O53" i="9"/>
  <c r="R32" i="17"/>
  <c r="Q50" i="17"/>
  <c r="R51" i="9"/>
  <c r="Q10" i="16"/>
  <c r="S52" i="9"/>
  <c r="R11" i="16"/>
  <c r="N12" i="16"/>
  <c r="N79" i="12"/>
  <c r="M82" i="12"/>
  <c r="V38" i="18" l="1"/>
  <c r="T41" i="18"/>
  <c r="S61" i="18"/>
  <c r="R39" i="18"/>
  <c r="R66" i="18" s="1"/>
  <c r="Q44" i="18"/>
  <c r="Q51" i="18"/>
  <c r="Q67" i="18" s="1"/>
  <c r="V49" i="18"/>
  <c r="U29" i="17"/>
  <c r="S50" i="9"/>
  <c r="R9" i="16"/>
  <c r="S51" i="9"/>
  <c r="R10" i="16"/>
  <c r="O79" i="12"/>
  <c r="N82" i="12"/>
  <c r="O12" i="16"/>
  <c r="Q48" i="9"/>
  <c r="P7" i="16"/>
  <c r="P53" i="9"/>
  <c r="U47" i="9"/>
  <c r="T6" i="16"/>
  <c r="S32" i="17"/>
  <c r="R50" i="17"/>
  <c r="Q30" i="17"/>
  <c r="P55" i="17"/>
  <c r="P35" i="17"/>
  <c r="T52" i="9"/>
  <c r="S11" i="16"/>
  <c r="U41" i="18" l="1"/>
  <c r="T61" i="18"/>
  <c r="R51" i="18"/>
  <c r="R67" i="18" s="1"/>
  <c r="S39" i="18"/>
  <c r="S66" i="18" s="1"/>
  <c r="R44" i="18"/>
  <c r="T51" i="9"/>
  <c r="S10" i="16"/>
  <c r="P12" i="16"/>
  <c r="R48" i="9"/>
  <c r="Q7" i="16"/>
  <c r="Q53" i="9"/>
  <c r="V29" i="17"/>
  <c r="P79" i="12"/>
  <c r="O82" i="12"/>
  <c r="U6" i="16"/>
  <c r="R30" i="17"/>
  <c r="Q55" i="17"/>
  <c r="Q35" i="17"/>
  <c r="T50" i="9"/>
  <c r="S9" i="16"/>
  <c r="T32" i="17"/>
  <c r="S50" i="17"/>
  <c r="U52" i="9"/>
  <c r="U11" i="16" s="1"/>
  <c r="T11" i="16"/>
  <c r="V41" i="18" l="1"/>
  <c r="V61" i="18" s="1"/>
  <c r="U61" i="18"/>
  <c r="T39" i="18"/>
  <c r="T66" i="18" s="1"/>
  <c r="S44" i="18"/>
  <c r="S51" i="18"/>
  <c r="S67" i="18" s="1"/>
  <c r="Q12" i="16"/>
  <c r="U32" i="17"/>
  <c r="T50" i="17"/>
  <c r="S48" i="9"/>
  <c r="R7" i="16"/>
  <c r="R53" i="9"/>
  <c r="Q79" i="12"/>
  <c r="P82" i="12"/>
  <c r="U50" i="9"/>
  <c r="U9" i="16" s="1"/>
  <c r="T9" i="16"/>
  <c r="S30" i="17"/>
  <c r="R55" i="17"/>
  <c r="R35" i="17"/>
  <c r="U51" i="9"/>
  <c r="U10" i="16" s="1"/>
  <c r="T10" i="16"/>
  <c r="U39" i="18" l="1"/>
  <c r="U66" i="18" s="1"/>
  <c r="T44" i="18"/>
  <c r="T51" i="18"/>
  <c r="T67" i="18" s="1"/>
  <c r="T48" i="9"/>
  <c r="S7" i="16"/>
  <c r="S53" i="9"/>
  <c r="V32" i="17"/>
  <c r="V50" i="17" s="1"/>
  <c r="U50" i="17"/>
  <c r="T30" i="17"/>
  <c r="S35" i="17"/>
  <c r="S55" i="17"/>
  <c r="R79" i="12"/>
  <c r="Q82" i="12"/>
  <c r="R12" i="16"/>
  <c r="U51" i="18" l="1"/>
  <c r="U67" i="18" s="1"/>
  <c r="V39" i="18"/>
  <c r="U44" i="18"/>
  <c r="U30" i="17"/>
  <c r="T55" i="17"/>
  <c r="T35" i="17"/>
  <c r="S12" i="16"/>
  <c r="S79" i="12"/>
  <c r="R82" i="12"/>
  <c r="U48" i="9"/>
  <c r="T7" i="16"/>
  <c r="T53" i="9"/>
  <c r="V44" i="18" l="1"/>
  <c r="V66" i="18"/>
  <c r="V51" i="18"/>
  <c r="T79" i="12"/>
  <c r="S82" i="12"/>
  <c r="U7" i="16"/>
  <c r="U53" i="9"/>
  <c r="T12" i="16"/>
  <c r="V30" i="17"/>
  <c r="U55" i="17"/>
  <c r="U35" i="17"/>
  <c r="V67" i="18" l="1"/>
  <c r="V55" i="17"/>
  <c r="V35" i="17"/>
  <c r="U12" i="16"/>
  <c r="U79" i="12"/>
  <c r="U82" i="12" s="1"/>
  <c r="K102" i="12" s="1"/>
  <c r="T82" i="12"/>
  <c r="W67" i="18" l="1"/>
  <c r="W68" i="18"/>
  <c r="M52" i="15"/>
  <c r="S52" i="15"/>
  <c r="L52" i="15"/>
  <c r="G52" i="15"/>
  <c r="T52" i="15"/>
  <c r="O52" i="15"/>
  <c r="I52" i="15"/>
  <c r="R51" i="15" l="1"/>
  <c r="S51" i="15"/>
  <c r="S55" i="15" s="1"/>
  <c r="R52" i="15"/>
  <c r="H52" i="15"/>
  <c r="K52" i="15"/>
  <c r="K51" i="15"/>
  <c r="U51" i="15"/>
  <c r="O51" i="15"/>
  <c r="O55" i="15" s="1"/>
  <c r="N52" i="15"/>
  <c r="T51" i="15"/>
  <c r="T55" i="15" s="1"/>
  <c r="G51" i="15"/>
  <c r="I51" i="15"/>
  <c r="L51" i="15"/>
  <c r="L55" i="15" s="1"/>
  <c r="R55" i="15" l="1"/>
  <c r="U52" i="15"/>
  <c r="U55" i="15" s="1"/>
  <c r="M51" i="15"/>
  <c r="M55" i="15" s="1"/>
  <c r="J52" i="15"/>
  <c r="P52" i="15"/>
  <c r="Q52" i="15"/>
  <c r="J51" i="15"/>
  <c r="N51" i="15"/>
  <c r="N55" i="15" s="1"/>
  <c r="H51" i="15"/>
  <c r="Q51" i="15"/>
  <c r="P51" i="15"/>
  <c r="P55" i="15" l="1"/>
  <c r="V52" i="15"/>
  <c r="Q55" i="15"/>
  <c r="V51" i="15"/>
  <c r="F19" i="9"/>
  <c r="I19" i="9"/>
  <c r="D19" i="9"/>
  <c r="J19" i="9" l="1"/>
  <c r="K19" i="9"/>
  <c r="C19" i="9"/>
  <c r="E19" i="9"/>
  <c r="F19" i="15"/>
  <c r="F30" i="15" s="1"/>
  <c r="G17" i="17"/>
  <c r="D19" i="15"/>
  <c r="D30" i="15" s="1"/>
  <c r="E17" i="17"/>
  <c r="H19" i="9"/>
  <c r="I19" i="15"/>
  <c r="I30" i="15" s="1"/>
  <c r="J17" i="17"/>
  <c r="G19" i="9"/>
  <c r="E139" i="17" l="1"/>
  <c r="E140" i="17" s="1"/>
  <c r="D17" i="17"/>
  <c r="C19" i="15"/>
  <c r="C30" i="15" s="1"/>
  <c r="G19" i="15"/>
  <c r="G30" i="15" s="1"/>
  <c r="H17" i="17"/>
  <c r="J20" i="9"/>
  <c r="J86" i="9" s="1"/>
  <c r="H19" i="15"/>
  <c r="H30" i="15" s="1"/>
  <c r="I17" i="17"/>
  <c r="E19" i="15"/>
  <c r="E30" i="15" s="1"/>
  <c r="F17" i="17"/>
  <c r="J139" i="17"/>
  <c r="J140" i="17" s="1"/>
  <c r="J19" i="15"/>
  <c r="J30" i="15" s="1"/>
  <c r="K17" i="17"/>
  <c r="K19" i="15"/>
  <c r="K30" i="15" s="1"/>
  <c r="L17" i="17"/>
  <c r="G139" i="17"/>
  <c r="G140" i="17" s="1"/>
  <c r="K20" i="9"/>
  <c r="K86" i="9" s="1"/>
  <c r="F20" i="9" l="1"/>
  <c r="L139" i="17"/>
  <c r="L140" i="17" s="1"/>
  <c r="F139" i="17"/>
  <c r="F140" i="17" s="1"/>
  <c r="H139" i="17"/>
  <c r="H140" i="17" s="1"/>
  <c r="C20" i="9"/>
  <c r="K20" i="15"/>
  <c r="K31" i="15" s="1"/>
  <c r="K41" i="15" s="1"/>
  <c r="L18" i="17"/>
  <c r="L144" i="17" s="1"/>
  <c r="L145" i="17" s="1"/>
  <c r="K139" i="17"/>
  <c r="K140" i="17" s="1"/>
  <c r="I20" i="9"/>
  <c r="D20" i="9"/>
  <c r="E20" i="9"/>
  <c r="J20" i="15"/>
  <c r="J31" i="15" s="1"/>
  <c r="J41" i="15" s="1"/>
  <c r="K18" i="17"/>
  <c r="K144" i="17" s="1"/>
  <c r="K145" i="17" s="1"/>
  <c r="G20" i="9"/>
  <c r="I139" i="17"/>
  <c r="I140" i="17" s="1"/>
  <c r="D139" i="17"/>
  <c r="H20" i="9"/>
  <c r="B18" i="9"/>
  <c r="J49" i="15" l="1"/>
  <c r="K85" i="17"/>
  <c r="C16" i="17"/>
  <c r="B58" i="9"/>
  <c r="B18" i="15"/>
  <c r="B29" i="15" s="1"/>
  <c r="B40" i="15" s="1"/>
  <c r="F18" i="17"/>
  <c r="E20" i="15"/>
  <c r="E31" i="15" s="1"/>
  <c r="E41" i="15" s="1"/>
  <c r="E86" i="9"/>
  <c r="J18" i="17"/>
  <c r="I20" i="15"/>
  <c r="I31" i="15" s="1"/>
  <c r="I86" i="9"/>
  <c r="D140" i="17"/>
  <c r="H20" i="15"/>
  <c r="H31" i="15" s="1"/>
  <c r="I18" i="17"/>
  <c r="H86" i="9"/>
  <c r="D20" i="15"/>
  <c r="D31" i="15" s="1"/>
  <c r="D41" i="15" s="1"/>
  <c r="E18" i="17"/>
  <c r="D86" i="9"/>
  <c r="D18" i="17"/>
  <c r="C20" i="15"/>
  <c r="C31" i="15" s="1"/>
  <c r="C41" i="15" s="1"/>
  <c r="C86" i="9"/>
  <c r="F20" i="15"/>
  <c r="F31" i="15" s="1"/>
  <c r="F41" i="15" s="1"/>
  <c r="G18" i="17"/>
  <c r="F86" i="9"/>
  <c r="L85" i="17"/>
  <c r="H18" i="17"/>
  <c r="G20" i="15"/>
  <c r="G31" i="15" s="1"/>
  <c r="G41" i="15" s="1"/>
  <c r="G86" i="9"/>
  <c r="K49" i="15"/>
  <c r="G18" i="9"/>
  <c r="I18" i="9"/>
  <c r="E18" i="9"/>
  <c r="D18" i="9"/>
  <c r="J18" i="9"/>
  <c r="G18" i="15" l="1"/>
  <c r="G29" i="15" s="1"/>
  <c r="G40" i="15" s="1"/>
  <c r="H16" i="17"/>
  <c r="I144" i="17"/>
  <c r="I145" i="17" s="1"/>
  <c r="I85" i="17"/>
  <c r="H41" i="15"/>
  <c r="H49" i="15"/>
  <c r="F144" i="17"/>
  <c r="F145" i="17" s="1"/>
  <c r="F85" i="17"/>
  <c r="H144" i="17"/>
  <c r="H145" i="17" s="1"/>
  <c r="H85" i="17"/>
  <c r="E16" i="17"/>
  <c r="D18" i="15"/>
  <c r="D29" i="15" s="1"/>
  <c r="D40" i="15" s="1"/>
  <c r="I49" i="15"/>
  <c r="I41" i="15"/>
  <c r="E18" i="15"/>
  <c r="E29" i="15" s="1"/>
  <c r="E40" i="15" s="1"/>
  <c r="F16" i="17"/>
  <c r="J144" i="17"/>
  <c r="J145" i="17" s="1"/>
  <c r="J85" i="17"/>
  <c r="B17" i="16"/>
  <c r="J18" i="15"/>
  <c r="J29" i="15" s="1"/>
  <c r="J40" i="15" s="1"/>
  <c r="J55" i="15" s="1"/>
  <c r="K16" i="17"/>
  <c r="D144" i="17"/>
  <c r="D85" i="17"/>
  <c r="E144" i="17"/>
  <c r="E145" i="17" s="1"/>
  <c r="E85" i="17"/>
  <c r="I18" i="15"/>
  <c r="I29" i="15" s="1"/>
  <c r="I40" i="15" s="1"/>
  <c r="I55" i="15" s="1"/>
  <c r="J16" i="17"/>
  <c r="G144" i="17"/>
  <c r="G145" i="17" s="1"/>
  <c r="G85" i="17"/>
  <c r="C158" i="17"/>
  <c r="C162" i="17" s="1"/>
  <c r="C39" i="17"/>
  <c r="C24" i="9"/>
  <c r="E24" i="9"/>
  <c r="K18" i="9"/>
  <c r="H18" i="9"/>
  <c r="C18" i="9"/>
  <c r="F18" i="9"/>
  <c r="V49" i="15" l="1"/>
  <c r="C18" i="15"/>
  <c r="C29" i="15" s="1"/>
  <c r="C40" i="15" s="1"/>
  <c r="D16" i="17"/>
  <c r="D39" i="17" s="1"/>
  <c r="V18" i="9"/>
  <c r="K158" i="17"/>
  <c r="C22" i="9"/>
  <c r="E24" i="15"/>
  <c r="E35" i="15" s="1"/>
  <c r="F22" i="17"/>
  <c r="F31" i="18" s="1"/>
  <c r="D145" i="17"/>
  <c r="G16" i="17"/>
  <c r="F18" i="15"/>
  <c r="F29" i="15" s="1"/>
  <c r="F40" i="15" s="1"/>
  <c r="F22" i="9"/>
  <c r="J158" i="17"/>
  <c r="E158" i="17"/>
  <c r="K18" i="15"/>
  <c r="K29" i="15" s="1"/>
  <c r="K40" i="15" s="1"/>
  <c r="K55" i="15" s="1"/>
  <c r="L16" i="17"/>
  <c r="F158" i="17"/>
  <c r="H18" i="15"/>
  <c r="H29" i="15" s="1"/>
  <c r="H40" i="15" s="1"/>
  <c r="H55" i="15" s="1"/>
  <c r="I16" i="17"/>
  <c r="C24" i="15"/>
  <c r="C35" i="15" s="1"/>
  <c r="D22" i="17"/>
  <c r="D31" i="18" s="1"/>
  <c r="B28" i="16"/>
  <c r="B39" i="16" s="1"/>
  <c r="D23" i="9"/>
  <c r="H158" i="17"/>
  <c r="C163" i="17"/>
  <c r="C58" i="9"/>
  <c r="D24" i="9"/>
  <c r="E22" i="9"/>
  <c r="B24" i="9"/>
  <c r="F24" i="9"/>
  <c r="B19" i="9"/>
  <c r="V55" i="15" l="1"/>
  <c r="E22" i="17"/>
  <c r="E31" i="18" s="1"/>
  <c r="D24" i="15"/>
  <c r="D35" i="15" s="1"/>
  <c r="B23" i="9"/>
  <c r="C17" i="17"/>
  <c r="B19" i="15"/>
  <c r="B30" i="15" s="1"/>
  <c r="V19" i="9"/>
  <c r="B59" i="9"/>
  <c r="F24" i="15"/>
  <c r="F35" i="15" s="1"/>
  <c r="G22" i="17"/>
  <c r="G31" i="18" s="1"/>
  <c r="E39" i="17"/>
  <c r="L158" i="17"/>
  <c r="I158" i="17"/>
  <c r="F22" i="15"/>
  <c r="F33" i="15" s="1"/>
  <c r="G20" i="17"/>
  <c r="G29" i="18" s="1"/>
  <c r="F20" i="17"/>
  <c r="F29" i="18" s="1"/>
  <c r="E22" i="15"/>
  <c r="E33" i="15" s="1"/>
  <c r="D158" i="17"/>
  <c r="D162" i="17" s="1"/>
  <c r="C22" i="15"/>
  <c r="C33" i="15" s="1"/>
  <c r="D20" i="17"/>
  <c r="D29" i="18" s="1"/>
  <c r="V40" i="15"/>
  <c r="C22" i="17"/>
  <c r="B64" i="9"/>
  <c r="B24" i="15"/>
  <c r="B35" i="15" s="1"/>
  <c r="D23" i="15"/>
  <c r="D34" i="15" s="1"/>
  <c r="E21" i="17"/>
  <c r="E30" i="18" s="1"/>
  <c r="D58" i="9"/>
  <c r="C17" i="16"/>
  <c r="G158" i="17"/>
  <c r="D22" i="9"/>
  <c r="C45" i="17" l="1"/>
  <c r="D45" i="17" s="1"/>
  <c r="E45" i="17" s="1"/>
  <c r="F45" i="17" s="1"/>
  <c r="G45" i="17" s="1"/>
  <c r="C31" i="18"/>
  <c r="C55" i="18" s="1"/>
  <c r="D55" i="18" s="1"/>
  <c r="E55" i="18" s="1"/>
  <c r="F55" i="18" s="1"/>
  <c r="G55" i="18" s="1"/>
  <c r="C139" i="17"/>
  <c r="C40" i="17"/>
  <c r="C23" i="9"/>
  <c r="F39" i="17"/>
  <c r="E162" i="17"/>
  <c r="D163" i="17"/>
  <c r="C21" i="17"/>
  <c r="B63" i="9"/>
  <c r="B23" i="15"/>
  <c r="B34" i="15" s="1"/>
  <c r="E23" i="9"/>
  <c r="E58" i="9"/>
  <c r="D17" i="16"/>
  <c r="B22" i="9"/>
  <c r="C28" i="16"/>
  <c r="C39" i="16" s="1"/>
  <c r="C64" i="9"/>
  <c r="B23" i="16"/>
  <c r="B34" i="16" s="1"/>
  <c r="D22" i="15"/>
  <c r="D33" i="15" s="1"/>
  <c r="D42" i="15" s="1"/>
  <c r="E20" i="17"/>
  <c r="E29" i="18" s="1"/>
  <c r="D85" i="9"/>
  <c r="D87" i="9" s="1"/>
  <c r="D89" i="9" s="1"/>
  <c r="D25" i="9"/>
  <c r="C59" i="9"/>
  <c r="B18" i="16"/>
  <c r="F23" i="9"/>
  <c r="E32" i="18" l="1"/>
  <c r="E97" i="18"/>
  <c r="C44" i="17"/>
  <c r="C30" i="18"/>
  <c r="C54" i="18" s="1"/>
  <c r="G21" i="17"/>
  <c r="G30" i="18" s="1"/>
  <c r="F23" i="15"/>
  <c r="F34" i="15" s="1"/>
  <c r="F42" i="15" s="1"/>
  <c r="F25" i="9"/>
  <c r="F85" i="9"/>
  <c r="F87" i="9" s="1"/>
  <c r="F89" i="9" s="1"/>
  <c r="F58" i="9"/>
  <c r="E17" i="16"/>
  <c r="D59" i="9"/>
  <c r="C18" i="16"/>
  <c r="D28" i="16"/>
  <c r="D39" i="16" s="1"/>
  <c r="C23" i="15"/>
  <c r="C34" i="15" s="1"/>
  <c r="C42" i="15" s="1"/>
  <c r="D21" i="17"/>
  <c r="D30" i="18" s="1"/>
  <c r="C85" i="9"/>
  <c r="C87" i="9" s="1"/>
  <c r="C89" i="9" s="1"/>
  <c r="C25" i="9"/>
  <c r="D29" i="12"/>
  <c r="D32" i="12" s="1"/>
  <c r="D25" i="15"/>
  <c r="D36" i="15" s="1"/>
  <c r="F162" i="17"/>
  <c r="E163" i="17"/>
  <c r="D40" i="17"/>
  <c r="C20" i="17"/>
  <c r="C29" i="18" s="1"/>
  <c r="B62" i="9"/>
  <c r="B22" i="15"/>
  <c r="B33" i="15" s="1"/>
  <c r="B42" i="15" s="1"/>
  <c r="B85" i="9"/>
  <c r="G39" i="17"/>
  <c r="E23" i="15"/>
  <c r="E34" i="15" s="1"/>
  <c r="E42" i="15" s="1"/>
  <c r="F21" i="17"/>
  <c r="F30" i="18" s="1"/>
  <c r="E85" i="9"/>
  <c r="E87" i="9" s="1"/>
  <c r="E89" i="9" s="1"/>
  <c r="E25" i="9"/>
  <c r="E167" i="17"/>
  <c r="E23" i="17"/>
  <c r="E80" i="17"/>
  <c r="C148" i="17"/>
  <c r="D148" i="17" s="1"/>
  <c r="E148" i="17" s="1"/>
  <c r="F148" i="17" s="1"/>
  <c r="G148" i="17" s="1"/>
  <c r="H148" i="17" s="1"/>
  <c r="C140" i="17"/>
  <c r="B29" i="16"/>
  <c r="C23" i="16"/>
  <c r="C34" i="16" s="1"/>
  <c r="D64" i="9"/>
  <c r="C63" i="9"/>
  <c r="B22" i="16"/>
  <c r="B33" i="16" s="1"/>
  <c r="C97" i="18" l="1"/>
  <c r="C101" i="18" s="1"/>
  <c r="D32" i="18"/>
  <c r="D97" i="18"/>
  <c r="F32" i="18"/>
  <c r="F97" i="18"/>
  <c r="G32" i="18"/>
  <c r="G97" i="18"/>
  <c r="C53" i="18"/>
  <c r="C32" i="18"/>
  <c r="D54" i="18"/>
  <c r="E54" i="18" s="1"/>
  <c r="F54" i="18" s="1"/>
  <c r="G54" i="18" s="1"/>
  <c r="D63" i="9"/>
  <c r="C22" i="16"/>
  <c r="C33" i="16" s="1"/>
  <c r="H39" i="17"/>
  <c r="D23" i="16"/>
  <c r="D34" i="16" s="1"/>
  <c r="E64" i="9"/>
  <c r="G58" i="9"/>
  <c r="F17" i="16"/>
  <c r="I148" i="17"/>
  <c r="J148" i="17" s="1"/>
  <c r="K148" i="17" s="1"/>
  <c r="L148" i="17" s="1"/>
  <c r="M148" i="17" s="1"/>
  <c r="N148" i="17" s="1"/>
  <c r="O148" i="17" s="1"/>
  <c r="P148" i="17" s="1"/>
  <c r="Q148" i="17" s="1"/>
  <c r="R148" i="17" s="1"/>
  <c r="S148" i="17" s="1"/>
  <c r="T148" i="17" s="1"/>
  <c r="U148" i="17" s="1"/>
  <c r="V148" i="17" s="1"/>
  <c r="C43" i="17"/>
  <c r="C51" i="17" s="1"/>
  <c r="C167" i="17"/>
  <c r="C172" i="17" s="1"/>
  <c r="C80" i="17"/>
  <c r="C25" i="15"/>
  <c r="C36" i="15" s="1"/>
  <c r="C29" i="12"/>
  <c r="C32" i="12" s="1"/>
  <c r="E59" i="9"/>
  <c r="D18" i="16"/>
  <c r="E28" i="16"/>
  <c r="E39" i="16" s="1"/>
  <c r="D44" i="17"/>
  <c r="E44" i="17" s="1"/>
  <c r="F44" i="17" s="1"/>
  <c r="G44" i="17" s="1"/>
  <c r="D80" i="17"/>
  <c r="D167" i="17"/>
  <c r="D23" i="17"/>
  <c r="E29" i="12"/>
  <c r="E32" i="12" s="1"/>
  <c r="E25" i="15"/>
  <c r="E36" i="15" s="1"/>
  <c r="F29" i="12"/>
  <c r="F32" i="12" s="1"/>
  <c r="F25" i="15"/>
  <c r="F36" i="15" s="1"/>
  <c r="B20" i="9"/>
  <c r="F23" i="17"/>
  <c r="F167" i="17"/>
  <c r="F80" i="17"/>
  <c r="C62" i="9"/>
  <c r="B21" i="16"/>
  <c r="B32" i="16" s="1"/>
  <c r="B41" i="16" s="1"/>
  <c r="E40" i="17"/>
  <c r="G162" i="17"/>
  <c r="F163" i="17"/>
  <c r="C29" i="16"/>
  <c r="G23" i="17"/>
  <c r="G80" i="17"/>
  <c r="G167" i="17"/>
  <c r="I24" i="9"/>
  <c r="D101" i="18" l="1"/>
  <c r="E101" i="18" s="1"/>
  <c r="F101" i="18" s="1"/>
  <c r="G101" i="18" s="1"/>
  <c r="D53" i="18"/>
  <c r="C62" i="18"/>
  <c r="C56" i="18"/>
  <c r="D172" i="17"/>
  <c r="E172" i="17" s="1"/>
  <c r="F172" i="17" s="1"/>
  <c r="G172" i="17" s="1"/>
  <c r="H58" i="9"/>
  <c r="G17" i="16"/>
  <c r="J22" i="17"/>
  <c r="J31" i="18" s="1"/>
  <c r="I24" i="15"/>
  <c r="I35" i="15" s="1"/>
  <c r="F40" i="17"/>
  <c r="E23" i="16"/>
  <c r="E34" i="16" s="1"/>
  <c r="F64" i="9"/>
  <c r="D62" i="9"/>
  <c r="C21" i="16"/>
  <c r="C32" i="16" s="1"/>
  <c r="C41" i="16" s="1"/>
  <c r="D43" i="17"/>
  <c r="F59" i="9"/>
  <c r="E18" i="16"/>
  <c r="F28" i="16"/>
  <c r="F39" i="16" s="1"/>
  <c r="I39" i="17"/>
  <c r="H162" i="17"/>
  <c r="G163" i="17"/>
  <c r="D29" i="16"/>
  <c r="C18" i="17"/>
  <c r="B20" i="15"/>
  <c r="B31" i="15" s="1"/>
  <c r="B41" i="15" s="1"/>
  <c r="V41" i="15" s="1"/>
  <c r="B60" i="9"/>
  <c r="V20" i="9"/>
  <c r="X13" i="9" s="1"/>
  <c r="X14" i="9" s="1"/>
  <c r="B25" i="9"/>
  <c r="B86" i="9"/>
  <c r="B87" i="9" s="1"/>
  <c r="B89" i="9" s="1"/>
  <c r="E63" i="9"/>
  <c r="D22" i="16"/>
  <c r="D33" i="16" s="1"/>
  <c r="J24" i="9"/>
  <c r="I22" i="9"/>
  <c r="K24" i="9"/>
  <c r="E53" i="18" l="1"/>
  <c r="D62" i="18"/>
  <c r="D56" i="18"/>
  <c r="G40" i="17"/>
  <c r="J24" i="15"/>
  <c r="J35" i="15" s="1"/>
  <c r="K22" i="17"/>
  <c r="K31" i="18" s="1"/>
  <c r="K24" i="15"/>
  <c r="K35" i="15" s="1"/>
  <c r="L22" i="17"/>
  <c r="L31" i="18" s="1"/>
  <c r="I22" i="15"/>
  <c r="I33" i="15" s="1"/>
  <c r="J20" i="17"/>
  <c r="J29" i="18" s="1"/>
  <c r="C60" i="9"/>
  <c r="B19" i="16"/>
  <c r="B65" i="9"/>
  <c r="E43" i="17"/>
  <c r="D51" i="17"/>
  <c r="J23" i="9"/>
  <c r="J39" i="17"/>
  <c r="C41" i="17"/>
  <c r="C144" i="17"/>
  <c r="C23" i="17"/>
  <c r="C85" i="17"/>
  <c r="F23" i="16"/>
  <c r="F34" i="16" s="1"/>
  <c r="E29" i="16"/>
  <c r="E62" i="9"/>
  <c r="D21" i="16"/>
  <c r="D32" i="16" s="1"/>
  <c r="D41" i="16" s="1"/>
  <c r="F63" i="9"/>
  <c r="E22" i="16"/>
  <c r="E33" i="16" s="1"/>
  <c r="G28" i="16"/>
  <c r="G39" i="16" s="1"/>
  <c r="B25" i="15"/>
  <c r="B36" i="15" s="1"/>
  <c r="B29" i="12"/>
  <c r="I162" i="17"/>
  <c r="H163" i="17"/>
  <c r="G59" i="9"/>
  <c r="F18" i="16"/>
  <c r="I58" i="9"/>
  <c r="H17" i="16"/>
  <c r="H24" i="9"/>
  <c r="G24" i="9"/>
  <c r="J22" i="9"/>
  <c r="F53" i="18" l="1"/>
  <c r="E62" i="18"/>
  <c r="E56" i="18"/>
  <c r="G23" i="9"/>
  <c r="G63" i="9" s="1"/>
  <c r="H23" i="9"/>
  <c r="G24" i="15"/>
  <c r="G35" i="15" s="1"/>
  <c r="H22" i="17"/>
  <c r="V24" i="9"/>
  <c r="F22" i="16"/>
  <c r="F33" i="16" s="1"/>
  <c r="H24" i="15"/>
  <c r="H35" i="15" s="1"/>
  <c r="I22" i="17"/>
  <c r="I31" i="18" s="1"/>
  <c r="J162" i="17"/>
  <c r="I163" i="17"/>
  <c r="C153" i="17"/>
  <c r="D153" i="17" s="1"/>
  <c r="E153" i="17" s="1"/>
  <c r="F153" i="17" s="1"/>
  <c r="G153" i="17" s="1"/>
  <c r="H153" i="17" s="1"/>
  <c r="C145" i="17"/>
  <c r="F43" i="17"/>
  <c r="E51" i="17"/>
  <c r="H28" i="16"/>
  <c r="H39" i="16" s="1"/>
  <c r="F62" i="9"/>
  <c r="E21" i="16"/>
  <c r="E32" i="16" s="1"/>
  <c r="E41" i="16" s="1"/>
  <c r="D41" i="17"/>
  <c r="C56" i="17"/>
  <c r="C46" i="17"/>
  <c r="B30" i="16"/>
  <c r="B40" i="16" s="1"/>
  <c r="B24" i="16"/>
  <c r="B35" i="16" s="1"/>
  <c r="I23" i="9"/>
  <c r="G64" i="9"/>
  <c r="F29" i="16"/>
  <c r="J23" i="15"/>
  <c r="J34" i="15" s="1"/>
  <c r="K21" i="17"/>
  <c r="K30" i="18" s="1"/>
  <c r="H40" i="17"/>
  <c r="B32" i="12"/>
  <c r="B96" i="12"/>
  <c r="K39" i="17"/>
  <c r="J58" i="9"/>
  <c r="I17" i="16"/>
  <c r="D60" i="9"/>
  <c r="C19" i="16"/>
  <c r="C65" i="9"/>
  <c r="J22" i="15"/>
  <c r="J33" i="15" s="1"/>
  <c r="K20" i="17"/>
  <c r="K29" i="18" s="1"/>
  <c r="J85" i="9"/>
  <c r="J87" i="9" s="1"/>
  <c r="J89" i="9" s="1"/>
  <c r="J25" i="9"/>
  <c r="K23" i="9"/>
  <c r="H59" i="9"/>
  <c r="G18" i="16"/>
  <c r="G22" i="9"/>
  <c r="H22" i="9"/>
  <c r="K22" i="9"/>
  <c r="K97" i="18" l="1"/>
  <c r="H45" i="17"/>
  <c r="I45" i="17" s="1"/>
  <c r="J45" i="17" s="1"/>
  <c r="K45" i="17" s="1"/>
  <c r="L45" i="17" s="1"/>
  <c r="M45" i="17" s="1"/>
  <c r="N45" i="17" s="1"/>
  <c r="O45" i="17" s="1"/>
  <c r="P45" i="17" s="1"/>
  <c r="Q45" i="17" s="1"/>
  <c r="R45" i="17" s="1"/>
  <c r="S45" i="17" s="1"/>
  <c r="T45" i="17" s="1"/>
  <c r="U45" i="17" s="1"/>
  <c r="V45" i="17" s="1"/>
  <c r="H31" i="18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G53" i="18"/>
  <c r="F62" i="18"/>
  <c r="F56" i="18"/>
  <c r="K32" i="18"/>
  <c r="J42" i="15"/>
  <c r="K23" i="15"/>
  <c r="K34" i="15" s="1"/>
  <c r="L21" i="17"/>
  <c r="L30" i="18" s="1"/>
  <c r="E60" i="9"/>
  <c r="D19" i="16"/>
  <c r="D65" i="9"/>
  <c r="G23" i="16"/>
  <c r="G34" i="16" s="1"/>
  <c r="H64" i="9"/>
  <c r="H20" i="17"/>
  <c r="H29" i="18" s="1"/>
  <c r="G22" i="15"/>
  <c r="G33" i="15" s="1"/>
  <c r="G85" i="9"/>
  <c r="G87" i="9" s="1"/>
  <c r="G89" i="9" s="1"/>
  <c r="G25" i="9"/>
  <c r="V22" i="9"/>
  <c r="G43" i="17"/>
  <c r="F51" i="17"/>
  <c r="H63" i="9"/>
  <c r="G22" i="16"/>
  <c r="G33" i="16" s="1"/>
  <c r="G29" i="16"/>
  <c r="I59" i="9"/>
  <c r="H18" i="16"/>
  <c r="C96" i="12"/>
  <c r="B99" i="12"/>
  <c r="E41" i="17"/>
  <c r="D46" i="17"/>
  <c r="D56" i="17"/>
  <c r="I28" i="16"/>
  <c r="I39" i="16" s="1"/>
  <c r="I23" i="15"/>
  <c r="I34" i="15" s="1"/>
  <c r="I42" i="15" s="1"/>
  <c r="J21" i="17"/>
  <c r="J30" i="18" s="1"/>
  <c r="I85" i="9"/>
  <c r="I87" i="9" s="1"/>
  <c r="I89" i="9" s="1"/>
  <c r="I25" i="9"/>
  <c r="K162" i="17"/>
  <c r="J163" i="17"/>
  <c r="J25" i="15"/>
  <c r="J36" i="15" s="1"/>
  <c r="J29" i="12"/>
  <c r="J32" i="12" s="1"/>
  <c r="I40" i="17"/>
  <c r="K22" i="15"/>
  <c r="K33" i="15" s="1"/>
  <c r="L20" i="17"/>
  <c r="L29" i="18" s="1"/>
  <c r="K25" i="9"/>
  <c r="K85" i="9"/>
  <c r="K87" i="9" s="1"/>
  <c r="K89" i="9" s="1"/>
  <c r="K58" i="9"/>
  <c r="J17" i="16"/>
  <c r="G23" i="15"/>
  <c r="G34" i="15" s="1"/>
  <c r="H21" i="17"/>
  <c r="V23" i="9"/>
  <c r="C30" i="16"/>
  <c r="C40" i="16" s="1"/>
  <c r="C24" i="16"/>
  <c r="C35" i="16" s="1"/>
  <c r="I153" i="17"/>
  <c r="J153" i="17" s="1"/>
  <c r="K153" i="17" s="1"/>
  <c r="L153" i="17" s="1"/>
  <c r="M153" i="17" s="1"/>
  <c r="N153" i="17" s="1"/>
  <c r="O153" i="17" s="1"/>
  <c r="P153" i="17" s="1"/>
  <c r="Q153" i="17" s="1"/>
  <c r="R153" i="17" s="1"/>
  <c r="S153" i="17" s="1"/>
  <c r="T153" i="17" s="1"/>
  <c r="U153" i="17" s="1"/>
  <c r="V153" i="17" s="1"/>
  <c r="G62" i="9"/>
  <c r="F21" i="16"/>
  <c r="F32" i="16" s="1"/>
  <c r="F41" i="16" s="1"/>
  <c r="H23" i="15"/>
  <c r="H34" i="15" s="1"/>
  <c r="I21" i="17"/>
  <c r="I30" i="18" s="1"/>
  <c r="H22" i="15"/>
  <c r="H33" i="15" s="1"/>
  <c r="I20" i="17"/>
  <c r="I29" i="18" s="1"/>
  <c r="H85" i="9"/>
  <c r="H87" i="9" s="1"/>
  <c r="H89" i="9" s="1"/>
  <c r="H25" i="9"/>
  <c r="K167" i="17"/>
  <c r="K80" i="17"/>
  <c r="K23" i="17"/>
  <c r="L39" i="17"/>
  <c r="Y13" i="9" l="1"/>
  <c r="Y14" i="9" s="1"/>
  <c r="I97" i="18"/>
  <c r="L97" i="18"/>
  <c r="J32" i="18"/>
  <c r="J97" i="18"/>
  <c r="I32" i="18"/>
  <c r="L32" i="18"/>
  <c r="G62" i="18"/>
  <c r="H53" i="18"/>
  <c r="G56" i="18"/>
  <c r="H44" i="17"/>
  <c r="I44" i="17" s="1"/>
  <c r="J44" i="17" s="1"/>
  <c r="K44" i="17" s="1"/>
  <c r="L44" i="17" s="1"/>
  <c r="M44" i="17" s="1"/>
  <c r="N44" i="17" s="1"/>
  <c r="O44" i="17" s="1"/>
  <c r="P44" i="17" s="1"/>
  <c r="Q44" i="17" s="1"/>
  <c r="R44" i="17" s="1"/>
  <c r="S44" i="17" s="1"/>
  <c r="T44" i="17" s="1"/>
  <c r="U44" i="17" s="1"/>
  <c r="V44" i="17" s="1"/>
  <c r="H30" i="18"/>
  <c r="H54" i="18" s="1"/>
  <c r="I54" i="18" s="1"/>
  <c r="J54" i="18" s="1"/>
  <c r="K54" i="18" s="1"/>
  <c r="L54" i="18" s="1"/>
  <c r="M54" i="18" s="1"/>
  <c r="N54" i="18" s="1"/>
  <c r="O54" i="18" s="1"/>
  <c r="P54" i="18" s="1"/>
  <c r="Q54" i="18" s="1"/>
  <c r="R54" i="18" s="1"/>
  <c r="S54" i="18" s="1"/>
  <c r="T54" i="18" s="1"/>
  <c r="U54" i="18" s="1"/>
  <c r="V54" i="18" s="1"/>
  <c r="K42" i="15"/>
  <c r="H42" i="15"/>
  <c r="I29" i="12"/>
  <c r="I32" i="12" s="1"/>
  <c r="I25" i="15"/>
  <c r="I36" i="15" s="1"/>
  <c r="F41" i="17"/>
  <c r="E56" i="17"/>
  <c r="E46" i="17"/>
  <c r="H167" i="17"/>
  <c r="H172" i="17" s="1"/>
  <c r="H23" i="17"/>
  <c r="H80" i="17"/>
  <c r="H62" i="9"/>
  <c r="G21" i="16"/>
  <c r="G32" i="16" s="1"/>
  <c r="G41" i="16" s="1"/>
  <c r="I63" i="9"/>
  <c r="H22" i="16"/>
  <c r="H33" i="16" s="1"/>
  <c r="H23" i="16"/>
  <c r="H34" i="16" s="1"/>
  <c r="I64" i="9"/>
  <c r="J28" i="16"/>
  <c r="J39" i="16" s="1"/>
  <c r="J40" i="17"/>
  <c r="D96" i="12"/>
  <c r="C99" i="12"/>
  <c r="H43" i="17"/>
  <c r="G51" i="17"/>
  <c r="I167" i="17"/>
  <c r="I80" i="17"/>
  <c r="I23" i="17"/>
  <c r="L58" i="9"/>
  <c r="K17" i="16"/>
  <c r="J59" i="9"/>
  <c r="I18" i="16"/>
  <c r="F60" i="9"/>
  <c r="E19" i="16"/>
  <c r="E65" i="9"/>
  <c r="M39" i="17"/>
  <c r="K25" i="15"/>
  <c r="K36" i="15" s="1"/>
  <c r="K29" i="12"/>
  <c r="K32" i="12" s="1"/>
  <c r="H29" i="12"/>
  <c r="H32" i="12" s="1"/>
  <c r="H25" i="15"/>
  <c r="H36" i="15" s="1"/>
  <c r="J167" i="17"/>
  <c r="J23" i="17"/>
  <c r="J80" i="17"/>
  <c r="H29" i="16"/>
  <c r="D30" i="16"/>
  <c r="D40" i="16" s="1"/>
  <c r="D24" i="16"/>
  <c r="D35" i="16" s="1"/>
  <c r="G29" i="12"/>
  <c r="G32" i="12" s="1"/>
  <c r="G25" i="15"/>
  <c r="G36" i="15" s="1"/>
  <c r="V25" i="9"/>
  <c r="L167" i="17"/>
  <c r="L80" i="17"/>
  <c r="L23" i="17"/>
  <c r="L162" i="17"/>
  <c r="K163" i="17"/>
  <c r="G42" i="15"/>
  <c r="H97" i="18" l="1"/>
  <c r="H101" i="18" s="1"/>
  <c r="I101" i="18" s="1"/>
  <c r="J101" i="18" s="1"/>
  <c r="K101" i="18" s="1"/>
  <c r="L101" i="18" s="1"/>
  <c r="M101" i="18" s="1"/>
  <c r="N101" i="18" s="1"/>
  <c r="O101" i="18" s="1"/>
  <c r="P101" i="18" s="1"/>
  <c r="Q101" i="18" s="1"/>
  <c r="R101" i="18" s="1"/>
  <c r="S101" i="18" s="1"/>
  <c r="T101" i="18" s="1"/>
  <c r="U101" i="18" s="1"/>
  <c r="V101" i="18" s="1"/>
  <c r="W101" i="18" s="1"/>
  <c r="I53" i="18"/>
  <c r="H62" i="18"/>
  <c r="H56" i="18"/>
  <c r="H32" i="18"/>
  <c r="V42" i="15"/>
  <c r="O35" i="12"/>
  <c r="O36" i="12" s="1"/>
  <c r="P36" i="12" s="1"/>
  <c r="I172" i="17"/>
  <c r="J172" i="17" s="1"/>
  <c r="K172" i="17" s="1"/>
  <c r="L172" i="17" s="1"/>
  <c r="M172" i="17" s="1"/>
  <c r="N172" i="17" s="1"/>
  <c r="O172" i="17" s="1"/>
  <c r="P172" i="17" s="1"/>
  <c r="Q172" i="17" s="1"/>
  <c r="R172" i="17" s="1"/>
  <c r="S172" i="17" s="1"/>
  <c r="T172" i="17" s="1"/>
  <c r="U172" i="17" s="1"/>
  <c r="V172" i="17" s="1"/>
  <c r="M58" i="9"/>
  <c r="L17" i="16"/>
  <c r="J63" i="9"/>
  <c r="I22" i="16"/>
  <c r="I33" i="16" s="1"/>
  <c r="G41" i="17"/>
  <c r="F56" i="17"/>
  <c r="F46" i="17"/>
  <c r="I29" i="16"/>
  <c r="N39" i="17"/>
  <c r="K59" i="9"/>
  <c r="J18" i="16"/>
  <c r="I43" i="17"/>
  <c r="H51" i="17"/>
  <c r="I23" i="16"/>
  <c r="I34" i="16" s="1"/>
  <c r="J64" i="9"/>
  <c r="K28" i="16"/>
  <c r="K39" i="16" s="1"/>
  <c r="E96" i="12"/>
  <c r="D99" i="12"/>
  <c r="E30" i="16"/>
  <c r="E40" i="16" s="1"/>
  <c r="E24" i="16"/>
  <c r="E35" i="16" s="1"/>
  <c r="G60" i="9"/>
  <c r="F19" i="16"/>
  <c r="F65" i="9"/>
  <c r="K40" i="17"/>
  <c r="I62" i="9"/>
  <c r="H21" i="16"/>
  <c r="H32" i="16" s="1"/>
  <c r="H41" i="16" s="1"/>
  <c r="E12" i="2"/>
  <c r="W13" i="9"/>
  <c r="W14" i="9" s="1"/>
  <c r="M162" i="17"/>
  <c r="L163" i="17"/>
  <c r="J53" i="18" l="1"/>
  <c r="I62" i="18"/>
  <c r="I56" i="18"/>
  <c r="N162" i="17"/>
  <c r="M163" i="17"/>
  <c r="F30" i="16"/>
  <c r="F40" i="16" s="1"/>
  <c r="F24" i="16"/>
  <c r="F35" i="16" s="1"/>
  <c r="F96" i="12"/>
  <c r="E99" i="12"/>
  <c r="L40" i="17"/>
  <c r="J29" i="16"/>
  <c r="H41" i="17"/>
  <c r="G46" i="17"/>
  <c r="G56" i="17"/>
  <c r="H60" i="9"/>
  <c r="G19" i="16"/>
  <c r="G65" i="9"/>
  <c r="J23" i="16"/>
  <c r="J34" i="16" s="1"/>
  <c r="K64" i="9"/>
  <c r="K63" i="9"/>
  <c r="J22" i="16"/>
  <c r="J33" i="16" s="1"/>
  <c r="O39" i="17"/>
  <c r="J62" i="9"/>
  <c r="I21" i="16"/>
  <c r="I32" i="16" s="1"/>
  <c r="I41" i="16" s="1"/>
  <c r="N58" i="9"/>
  <c r="M17" i="16"/>
  <c r="L59" i="9"/>
  <c r="K18" i="16"/>
  <c r="E15" i="2"/>
  <c r="F16" i="2" s="1"/>
  <c r="H16" i="2" s="1"/>
  <c r="F12" i="2"/>
  <c r="L28" i="16"/>
  <c r="L39" i="16" s="1"/>
  <c r="J43" i="17"/>
  <c r="I51" i="17"/>
  <c r="J62" i="18" l="1"/>
  <c r="K53" i="18"/>
  <c r="J56" i="18"/>
  <c r="M59" i="9"/>
  <c r="L18" i="16"/>
  <c r="G30" i="16"/>
  <c r="G40" i="16" s="1"/>
  <c r="G24" i="16"/>
  <c r="G35" i="16" s="1"/>
  <c r="K29" i="16"/>
  <c r="I60" i="9"/>
  <c r="H19" i="16"/>
  <c r="H65" i="9"/>
  <c r="M40" i="17"/>
  <c r="K43" i="17"/>
  <c r="J51" i="17"/>
  <c r="O58" i="9"/>
  <c r="N17" i="16"/>
  <c r="P39" i="17"/>
  <c r="M28" i="16"/>
  <c r="M39" i="16" s="1"/>
  <c r="G96" i="12"/>
  <c r="F99" i="12"/>
  <c r="L63" i="9"/>
  <c r="K22" i="16"/>
  <c r="K33" i="16" s="1"/>
  <c r="I41" i="17"/>
  <c r="H56" i="17"/>
  <c r="H46" i="17"/>
  <c r="K23" i="16"/>
  <c r="K34" i="16" s="1"/>
  <c r="L64" i="9"/>
  <c r="G12" i="2"/>
  <c r="F15" i="2"/>
  <c r="K62" i="9"/>
  <c r="J21" i="16"/>
  <c r="J32" i="16" s="1"/>
  <c r="J41" i="16" s="1"/>
  <c r="O162" i="17"/>
  <c r="N163" i="17"/>
  <c r="L53" i="18" l="1"/>
  <c r="K62" i="18"/>
  <c r="K56" i="18"/>
  <c r="M64" i="9"/>
  <c r="L23" i="16"/>
  <c r="L34" i="16" s="1"/>
  <c r="H96" i="12"/>
  <c r="G99" i="12"/>
  <c r="J60" i="9"/>
  <c r="I19" i="16"/>
  <c r="I65" i="9"/>
  <c r="L43" i="17"/>
  <c r="K51" i="17"/>
  <c r="J41" i="17"/>
  <c r="I46" i="17"/>
  <c r="I56" i="17"/>
  <c r="N40" i="17"/>
  <c r="L62" i="9"/>
  <c r="K21" i="16"/>
  <c r="K32" i="16" s="1"/>
  <c r="K41" i="16" s="1"/>
  <c r="Q39" i="17"/>
  <c r="H12" i="2"/>
  <c r="H6" i="2"/>
  <c r="H5" i="2"/>
  <c r="H13" i="2"/>
  <c r="H14" i="2"/>
  <c r="H7" i="2"/>
  <c r="H9" i="2"/>
  <c r="H10" i="2"/>
  <c r="H11" i="2"/>
  <c r="H8" i="2"/>
  <c r="M63" i="9"/>
  <c r="L22" i="16"/>
  <c r="L33" i="16" s="1"/>
  <c r="N28" i="16"/>
  <c r="N39" i="16" s="1"/>
  <c r="L29" i="16"/>
  <c r="P162" i="17"/>
  <c r="O163" i="17"/>
  <c r="P58" i="9"/>
  <c r="O17" i="16"/>
  <c r="H30" i="16"/>
  <c r="H40" i="16" s="1"/>
  <c r="H24" i="16"/>
  <c r="H35" i="16" s="1"/>
  <c r="N59" i="9"/>
  <c r="M18" i="16"/>
  <c r="M53" i="18" l="1"/>
  <c r="L62" i="18"/>
  <c r="L56" i="18"/>
  <c r="M29" i="16"/>
  <c r="M62" i="9"/>
  <c r="L21" i="16"/>
  <c r="L32" i="16" s="1"/>
  <c r="L41" i="16" s="1"/>
  <c r="M43" i="17"/>
  <c r="L51" i="17"/>
  <c r="Q58" i="9"/>
  <c r="P17" i="16"/>
  <c r="N63" i="9"/>
  <c r="M22" i="16"/>
  <c r="M33" i="16" s="1"/>
  <c r="I30" i="16"/>
  <c r="I40" i="16" s="1"/>
  <c r="I24" i="16"/>
  <c r="I35" i="16" s="1"/>
  <c r="O40" i="17"/>
  <c r="O59" i="9"/>
  <c r="N18" i="16"/>
  <c r="I96" i="12"/>
  <c r="H99" i="12"/>
  <c r="R39" i="17"/>
  <c r="K41" i="17"/>
  <c r="J46" i="17"/>
  <c r="J56" i="17"/>
  <c r="Q162" i="17"/>
  <c r="P163" i="17"/>
  <c r="K60" i="9"/>
  <c r="J19" i="16"/>
  <c r="J65" i="9"/>
  <c r="O28" i="16"/>
  <c r="O39" i="16" s="1"/>
  <c r="N64" i="9"/>
  <c r="M23" i="16"/>
  <c r="M34" i="16" s="1"/>
  <c r="N53" i="18" l="1"/>
  <c r="M62" i="18"/>
  <c r="M56" i="18"/>
  <c r="L60" i="9"/>
  <c r="K19" i="16"/>
  <c r="K65" i="9"/>
  <c r="P40" i="17"/>
  <c r="J30" i="16"/>
  <c r="J40" i="16" s="1"/>
  <c r="J24" i="16"/>
  <c r="J35" i="16" s="1"/>
  <c r="R58" i="9"/>
  <c r="Q17" i="16"/>
  <c r="O64" i="9"/>
  <c r="N23" i="16"/>
  <c r="N34" i="16" s="1"/>
  <c r="N62" i="9"/>
  <c r="M21" i="16"/>
  <c r="M32" i="16" s="1"/>
  <c r="M41" i="16" s="1"/>
  <c r="N29" i="16"/>
  <c r="O63" i="9"/>
  <c r="N22" i="16"/>
  <c r="N33" i="16" s="1"/>
  <c r="S39" i="17"/>
  <c r="N43" i="17"/>
  <c r="M51" i="17"/>
  <c r="R162" i="17"/>
  <c r="Q163" i="17"/>
  <c r="J96" i="12"/>
  <c r="I99" i="12"/>
  <c r="L41" i="17"/>
  <c r="K46" i="17"/>
  <c r="K56" i="17"/>
  <c r="P59" i="9"/>
  <c r="O18" i="16"/>
  <c r="P28" i="16"/>
  <c r="P39" i="16" s="1"/>
  <c r="N62" i="18" l="1"/>
  <c r="O53" i="18"/>
  <c r="N56" i="18"/>
  <c r="Q59" i="9"/>
  <c r="P18" i="16"/>
  <c r="O43" i="17"/>
  <c r="N51" i="17"/>
  <c r="T39" i="17"/>
  <c r="P64" i="9"/>
  <c r="O23" i="16"/>
  <c r="O34" i="16" s="1"/>
  <c r="K96" i="12"/>
  <c r="J99" i="12"/>
  <c r="Q28" i="16"/>
  <c r="Q39" i="16" s="1"/>
  <c r="P63" i="9"/>
  <c r="O22" i="16"/>
  <c r="O33" i="16" s="1"/>
  <c r="K30" i="16"/>
  <c r="K40" i="16" s="1"/>
  <c r="K24" i="16"/>
  <c r="K35" i="16" s="1"/>
  <c r="O62" i="9"/>
  <c r="N21" i="16"/>
  <c r="N32" i="16" s="1"/>
  <c r="N41" i="16" s="1"/>
  <c r="M41" i="17"/>
  <c r="L56" i="17"/>
  <c r="L46" i="17"/>
  <c r="Q40" i="17"/>
  <c r="O29" i="16"/>
  <c r="S162" i="17"/>
  <c r="R163" i="17"/>
  <c r="S58" i="9"/>
  <c r="R17" i="16"/>
  <c r="M60" i="9"/>
  <c r="L19" i="16"/>
  <c r="L65" i="9"/>
  <c r="P53" i="18" l="1"/>
  <c r="O62" i="18"/>
  <c r="O56" i="18"/>
  <c r="T162" i="17"/>
  <c r="S163" i="17"/>
  <c r="R40" i="17"/>
  <c r="T58" i="9"/>
  <c r="S17" i="16"/>
  <c r="Q63" i="9"/>
  <c r="P22" i="16"/>
  <c r="P33" i="16" s="1"/>
  <c r="U39" i="17"/>
  <c r="L30" i="16"/>
  <c r="L40" i="16" s="1"/>
  <c r="L24" i="16"/>
  <c r="L35" i="16" s="1"/>
  <c r="L96" i="12"/>
  <c r="K99" i="12"/>
  <c r="P29" i="16"/>
  <c r="N41" i="17"/>
  <c r="M56" i="17"/>
  <c r="M46" i="17"/>
  <c r="P43" i="17"/>
  <c r="O51" i="17"/>
  <c r="P62" i="9"/>
  <c r="O21" i="16"/>
  <c r="O32" i="16" s="1"/>
  <c r="O41" i="16" s="1"/>
  <c r="N60" i="9"/>
  <c r="M19" i="16"/>
  <c r="M65" i="9"/>
  <c r="R28" i="16"/>
  <c r="R39" i="16" s="1"/>
  <c r="Q64" i="9"/>
  <c r="P23" i="16"/>
  <c r="P34" i="16" s="1"/>
  <c r="R59" i="9"/>
  <c r="Q18" i="16"/>
  <c r="Q53" i="18" l="1"/>
  <c r="P62" i="18"/>
  <c r="P56" i="18"/>
  <c r="U58" i="9"/>
  <c r="T17" i="16"/>
  <c r="R64" i="9"/>
  <c r="Q23" i="16"/>
  <c r="Q34" i="16" s="1"/>
  <c r="M96" i="12"/>
  <c r="L99" i="12"/>
  <c r="S28" i="16"/>
  <c r="S39" i="16" s="1"/>
  <c r="Q43" i="17"/>
  <c r="P51" i="17"/>
  <c r="M30" i="16"/>
  <c r="M40" i="16" s="1"/>
  <c r="M24" i="16"/>
  <c r="M35" i="16" s="1"/>
  <c r="O41" i="17"/>
  <c r="N56" i="17"/>
  <c r="N46" i="17"/>
  <c r="O60" i="9"/>
  <c r="N19" i="16"/>
  <c r="N65" i="9"/>
  <c r="V39" i="17"/>
  <c r="Q29" i="16"/>
  <c r="S40" i="17"/>
  <c r="S59" i="9"/>
  <c r="R18" i="16"/>
  <c r="Q62" i="9"/>
  <c r="P21" i="16"/>
  <c r="P32" i="16" s="1"/>
  <c r="P41" i="16" s="1"/>
  <c r="R63" i="9"/>
  <c r="Q22" i="16"/>
  <c r="Q33" i="16" s="1"/>
  <c r="U162" i="17"/>
  <c r="T163" i="17"/>
  <c r="R53" i="18" l="1"/>
  <c r="Q62" i="18"/>
  <c r="Q56" i="18"/>
  <c r="N96" i="12"/>
  <c r="M99" i="12"/>
  <c r="R62" i="9"/>
  <c r="Q21" i="16"/>
  <c r="Q32" i="16" s="1"/>
  <c r="Q41" i="16" s="1"/>
  <c r="R29" i="16"/>
  <c r="S64" i="9"/>
  <c r="R23" i="16"/>
  <c r="R34" i="16" s="1"/>
  <c r="T28" i="16"/>
  <c r="T39" i="16" s="1"/>
  <c r="N30" i="16"/>
  <c r="N40" i="16" s="1"/>
  <c r="N24" i="16"/>
  <c r="N35" i="16" s="1"/>
  <c r="R43" i="17"/>
  <c r="Q51" i="17"/>
  <c r="P41" i="17"/>
  <c r="O56" i="17"/>
  <c r="O46" i="17"/>
  <c r="T59" i="9"/>
  <c r="S18" i="16"/>
  <c r="V162" i="17"/>
  <c r="V163" i="17" s="1"/>
  <c r="U163" i="17"/>
  <c r="S63" i="9"/>
  <c r="R22" i="16"/>
  <c r="R33" i="16" s="1"/>
  <c r="T40" i="17"/>
  <c r="P60" i="9"/>
  <c r="O19" i="16"/>
  <c r="O65" i="9"/>
  <c r="U17" i="16"/>
  <c r="S53" i="18" l="1"/>
  <c r="R62" i="18"/>
  <c r="R56" i="18"/>
  <c r="T63" i="9"/>
  <c r="S22" i="16"/>
  <c r="S33" i="16" s="1"/>
  <c r="Q41" i="17"/>
  <c r="P56" i="17"/>
  <c r="P46" i="17"/>
  <c r="T64" i="9"/>
  <c r="S23" i="16"/>
  <c r="S34" i="16" s="1"/>
  <c r="O30" i="16"/>
  <c r="O40" i="16" s="1"/>
  <c r="O24" i="16"/>
  <c r="O35" i="16" s="1"/>
  <c r="S43" i="17"/>
  <c r="R51" i="17"/>
  <c r="Q60" i="9"/>
  <c r="P19" i="16"/>
  <c r="P65" i="9"/>
  <c r="S62" i="9"/>
  <c r="R21" i="16"/>
  <c r="R32" i="16" s="1"/>
  <c r="R41" i="16" s="1"/>
  <c r="U40" i="17"/>
  <c r="S29" i="16"/>
  <c r="U59" i="9"/>
  <c r="T18" i="16"/>
  <c r="U28" i="16"/>
  <c r="U39" i="16" s="1"/>
  <c r="O96" i="12"/>
  <c r="N99" i="12"/>
  <c r="T53" i="18" l="1"/>
  <c r="S62" i="18"/>
  <c r="S56" i="18"/>
  <c r="T29" i="16"/>
  <c r="T62" i="9"/>
  <c r="S21" i="16"/>
  <c r="S32" i="16" s="1"/>
  <c r="S41" i="16" s="1"/>
  <c r="U64" i="9"/>
  <c r="U23" i="16" s="1"/>
  <c r="U34" i="16" s="1"/>
  <c r="T23" i="16"/>
  <c r="T34" i="16" s="1"/>
  <c r="P96" i="12"/>
  <c r="O99" i="12"/>
  <c r="T43" i="17"/>
  <c r="S51" i="17"/>
  <c r="U18" i="16"/>
  <c r="P30" i="16"/>
  <c r="P40" i="16" s="1"/>
  <c r="P24" i="16"/>
  <c r="P35" i="16" s="1"/>
  <c r="R60" i="9"/>
  <c r="Q19" i="16"/>
  <c r="Q65" i="9"/>
  <c r="R41" i="17"/>
  <c r="Q46" i="17"/>
  <c r="Q56" i="17"/>
  <c r="V40" i="17"/>
  <c r="U63" i="9"/>
  <c r="U22" i="16" s="1"/>
  <c r="U33" i="16" s="1"/>
  <c r="T22" i="16"/>
  <c r="T33" i="16" s="1"/>
  <c r="U53" i="18" l="1"/>
  <c r="T62" i="18"/>
  <c r="T56" i="18"/>
  <c r="Q30" i="16"/>
  <c r="Q40" i="16" s="1"/>
  <c r="Q24" i="16"/>
  <c r="Q35" i="16" s="1"/>
  <c r="S60" i="9"/>
  <c r="R19" i="16"/>
  <c r="R65" i="9"/>
  <c r="Q96" i="12"/>
  <c r="P99" i="12"/>
  <c r="U62" i="9"/>
  <c r="U21" i="16" s="1"/>
  <c r="U32" i="16" s="1"/>
  <c r="U41" i="16" s="1"/>
  <c r="T21" i="16"/>
  <c r="T32" i="16" s="1"/>
  <c r="T41" i="16" s="1"/>
  <c r="S41" i="17"/>
  <c r="R56" i="17"/>
  <c r="R46" i="17"/>
  <c r="U29" i="16"/>
  <c r="U43" i="17"/>
  <c r="T51" i="17"/>
  <c r="V53" i="18" l="1"/>
  <c r="U62" i="18"/>
  <c r="U56" i="18"/>
  <c r="T41" i="17"/>
  <c r="S56" i="17"/>
  <c r="S46" i="17"/>
  <c r="R96" i="12"/>
  <c r="Q99" i="12"/>
  <c r="R30" i="16"/>
  <c r="R40" i="16" s="1"/>
  <c r="R24" i="16"/>
  <c r="R35" i="16" s="1"/>
  <c r="T60" i="9"/>
  <c r="S19" i="16"/>
  <c r="S65" i="9"/>
  <c r="V43" i="17"/>
  <c r="V51" i="17" s="1"/>
  <c r="U51" i="17"/>
  <c r="V62" i="18" l="1"/>
  <c r="V56" i="18"/>
  <c r="U60" i="9"/>
  <c r="T19" i="16"/>
  <c r="T65" i="9"/>
  <c r="S96" i="12"/>
  <c r="R99" i="12"/>
  <c r="W51" i="17"/>
  <c r="W52" i="17"/>
  <c r="S30" i="16"/>
  <c r="S40" i="16" s="1"/>
  <c r="S24" i="16"/>
  <c r="S35" i="16" s="1"/>
  <c r="U41" i="17"/>
  <c r="T46" i="17"/>
  <c r="T56" i="17"/>
  <c r="W56" i="18" l="1"/>
  <c r="W57" i="18"/>
  <c r="W62" i="18"/>
  <c r="W63" i="18"/>
  <c r="T96" i="12"/>
  <c r="S99" i="12"/>
  <c r="V41" i="17"/>
  <c r="U56" i="17"/>
  <c r="U46" i="17"/>
  <c r="T30" i="16"/>
  <c r="T40" i="16" s="1"/>
  <c r="T24" i="16"/>
  <c r="T35" i="16" s="1"/>
  <c r="U19" i="16"/>
  <c r="U65" i="9"/>
  <c r="U30" i="16" l="1"/>
  <c r="U40" i="16" s="1"/>
  <c r="U24" i="16"/>
  <c r="U35" i="16" s="1"/>
  <c r="V46" i="17"/>
  <c r="V56" i="17"/>
  <c r="U96" i="12"/>
  <c r="U99" i="12" s="1"/>
  <c r="K103" i="12" s="1"/>
  <c r="K104" i="12" s="1"/>
  <c r="L104" i="12" s="1"/>
  <c r="T99" i="12"/>
  <c r="W57" i="17" l="1"/>
  <c r="W56" i="17"/>
</calcChain>
</file>

<file path=xl/sharedStrings.xml><?xml version="1.0" encoding="utf-8"?>
<sst xmlns="http://schemas.openxmlformats.org/spreadsheetml/2006/main" count="1414" uniqueCount="127">
  <si>
    <t>Jenis Emisi</t>
  </si>
  <si>
    <t>Jumlah emisi per tahun (ton CO2 eq/tahun)</t>
  </si>
  <si>
    <t>KABUPATEN PASER</t>
  </si>
  <si>
    <t>Lahan sawah</t>
  </si>
  <si>
    <t>Peternakan CH4 (entetik dan manure)</t>
  </si>
  <si>
    <t>Peternakan N2O (manure management)</t>
  </si>
  <si>
    <t>Kapur pertanian-CO2</t>
  </si>
  <si>
    <t>Pupuk Urea-CO2</t>
  </si>
  <si>
    <t>Direct N2O</t>
  </si>
  <si>
    <t>TOTAL</t>
  </si>
  <si>
    <t>BAU Forward Looking</t>
  </si>
  <si>
    <t>Mitigation Action</t>
  </si>
  <si>
    <t>PASER</t>
  </si>
  <si>
    <t>KUBAR</t>
  </si>
  <si>
    <t>KUKAR</t>
  </si>
  <si>
    <t>KUTIM</t>
  </si>
  <si>
    <t>BERAU</t>
  </si>
  <si>
    <t>PPU</t>
  </si>
  <si>
    <t>SAMARINDA</t>
  </si>
  <si>
    <t>BALIKPAPAN</t>
  </si>
  <si>
    <t>BONTANG</t>
  </si>
  <si>
    <t>MAHULU</t>
  </si>
  <si>
    <t>FL</t>
  </si>
  <si>
    <t>SPE</t>
  </si>
  <si>
    <t>Penurunan</t>
  </si>
  <si>
    <t>%</t>
  </si>
  <si>
    <t>KABUPATEN KUTAI KERTANEGARA</t>
  </si>
  <si>
    <t>KABUPATEN KUTAI BARAT</t>
  </si>
  <si>
    <t>KABUPATEN KUTAI TIMUR</t>
  </si>
  <si>
    <t>KABUPATEN BERAU</t>
  </si>
  <si>
    <t>KABUPATEN PENAJAM PASER UTARA</t>
  </si>
  <si>
    <t>KABUPATEN MAHULU</t>
  </si>
  <si>
    <t>Kabupaten/Kota</t>
  </si>
  <si>
    <t>Paser</t>
  </si>
  <si>
    <t>Kukar</t>
  </si>
  <si>
    <t>Kubar</t>
  </si>
  <si>
    <t>Kutim</t>
  </si>
  <si>
    <t>Berau</t>
  </si>
  <si>
    <t>Samarinda</t>
  </si>
  <si>
    <t>Balikpapan</t>
  </si>
  <si>
    <t>Bontang</t>
  </si>
  <si>
    <t>Mahulu</t>
  </si>
  <si>
    <t>TOTAL BAU</t>
  </si>
  <si>
    <t>TOTAL SPE</t>
  </si>
  <si>
    <t>Historical</t>
  </si>
  <si>
    <t>Jumlah emisi per tahun (CO2 eq/tahun)</t>
  </si>
  <si>
    <t>KOTA BALIKPAPAN</t>
  </si>
  <si>
    <t>KOTA SAMARINDA</t>
  </si>
  <si>
    <t>KOTA BONTANG</t>
  </si>
  <si>
    <t>BAU FL</t>
  </si>
  <si>
    <t>% Penurunan</t>
  </si>
  <si>
    <t>TOTAL HISTORIS</t>
  </si>
  <si>
    <t>BAU Forward Looking CUMMULATIVE</t>
  </si>
  <si>
    <t>Mitigation Action CUMMULATIVE</t>
  </si>
  <si>
    <t>2011-2030 (single year)</t>
  </si>
  <si>
    <t>2000-2010 (single year)</t>
  </si>
  <si>
    <t>Emisi dari Kegiatan Pertanian</t>
  </si>
  <si>
    <t>Emisi dari Kegiatan Peternakan</t>
  </si>
  <si>
    <t>BAU</t>
  </si>
  <si>
    <t>Pertanian</t>
  </si>
  <si>
    <t>Peternakan</t>
  </si>
  <si>
    <t>PERTANIAN</t>
  </si>
  <si>
    <t>PETERNAKAN</t>
  </si>
  <si>
    <t>BAU Baseline</t>
  </si>
  <si>
    <t>Un-Direct N2O</t>
  </si>
  <si>
    <t>HITUNGAN MAS ADE (PERBANDINGAN)</t>
  </si>
  <si>
    <t>SELISIH</t>
  </si>
  <si>
    <t>MITIGASI</t>
  </si>
  <si>
    <t>Un-direct N2O</t>
  </si>
  <si>
    <t>N2O Tidak Langsung</t>
  </si>
  <si>
    <t>SINGLE YEAR</t>
  </si>
  <si>
    <t>BAU BASELINE KUMULATIF</t>
  </si>
  <si>
    <t>MITIGASI KUMULATIF</t>
  </si>
  <si>
    <t>N2O tidak langsung</t>
  </si>
  <si>
    <t>BAU vs MITIGASI</t>
  </si>
  <si>
    <t>Berdasarkan Kegiatan</t>
  </si>
  <si>
    <t>Pupuk</t>
  </si>
  <si>
    <t>Biogas</t>
  </si>
  <si>
    <t>UPPO</t>
  </si>
  <si>
    <t>Target Mitigasi berdasarkan data aktifitas</t>
  </si>
  <si>
    <t>BAU vs MITIGASI (Target Penurunan)</t>
  </si>
  <si>
    <t>Intermittent</t>
  </si>
  <si>
    <t>Varietas</t>
  </si>
  <si>
    <t>Penggantian Urea</t>
  </si>
  <si>
    <t>Pertanian (Intermitten+Varietas)</t>
  </si>
  <si>
    <t>2010-2011</t>
  </si>
  <si>
    <t>2010-2012</t>
  </si>
  <si>
    <t>2010-2013</t>
  </si>
  <si>
    <t>2010-2014</t>
  </si>
  <si>
    <t>2010-2015</t>
  </si>
  <si>
    <t>2010-2016</t>
  </si>
  <si>
    <t>2010-2017</t>
  </si>
  <si>
    <t>2010-2018</t>
  </si>
  <si>
    <t>2010-2019</t>
  </si>
  <si>
    <t>2010-2020</t>
  </si>
  <si>
    <t>2010-2021</t>
  </si>
  <si>
    <t>2010-2022</t>
  </si>
  <si>
    <t>2010-2023</t>
  </si>
  <si>
    <t>2010-2024</t>
  </si>
  <si>
    <t>2010-2025</t>
  </si>
  <si>
    <t>2010-2026</t>
  </si>
  <si>
    <t>2010-2027</t>
  </si>
  <si>
    <t>2010-2028</t>
  </si>
  <si>
    <t>2010-2029</t>
  </si>
  <si>
    <t>2010-2030</t>
  </si>
  <si>
    <t>BAU Forward Looking (Single Year)</t>
  </si>
  <si>
    <t>Mitigasi Action (Single Year)</t>
  </si>
  <si>
    <t>Pemupukan urea CO2 (ton Co2)</t>
  </si>
  <si>
    <t>Emisi olah tanah langsung N2O (CO2eq)</t>
  </si>
  <si>
    <t>Emisi olah tanah tidak langsung N2O (CO2eq)</t>
  </si>
  <si>
    <t>Jumlah emisi GRK (CO2eq)</t>
  </si>
  <si>
    <t>PEMUPUKAN PADA KEBUN KELAPA SAWIT</t>
  </si>
  <si>
    <t>BAU BASELINE</t>
  </si>
  <si>
    <t>TOTAL MITIGASI</t>
  </si>
  <si>
    <t>BAU Single Year</t>
  </si>
  <si>
    <t>Mitigasi Single year</t>
  </si>
  <si>
    <t>BAU Kumulatif</t>
  </si>
  <si>
    <t>PERTANIAN-PERKEBUNAN</t>
  </si>
  <si>
    <t>BAU KUMULATIF</t>
  </si>
  <si>
    <t>BAU SINGLE YEAR</t>
  </si>
  <si>
    <t>MITIGASI SINGLE YEAR</t>
  </si>
  <si>
    <t>PETERNAKAN CH4 (Entetik &amp; Manure)</t>
  </si>
  <si>
    <t>PETERNAKAN N2O (Manure Manajemen)</t>
  </si>
  <si>
    <t>PERTANIAN - LAHAN SAWAH</t>
  </si>
  <si>
    <t>PERTANIAN - PUPUK N</t>
  </si>
  <si>
    <t>Potensi Penurunan Emisi Single Year</t>
  </si>
  <si>
    <t>MITIGASI SETELAH 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</si>
</sst>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00%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43" fontId="0" fillId="0" borderId="1" xfId="1" applyFont="1" applyBorder="1"/>
    <xf numFmtId="43" fontId="0" fillId="0" borderId="0" xfId="0" applyNumberFormat="1"/>
    <xf numFmtId="43" fontId="0" fillId="0" borderId="1" xfId="1" applyNumberFormat="1" applyFont="1" applyBorder="1"/>
    <xf numFmtId="164" fontId="0" fillId="0" borderId="0" xfId="2" applyNumberFormat="1" applyFont="1"/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10" fontId="0" fillId="0" borderId="0" xfId="2" applyNumberFormat="1" applyFont="1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 applyAlignment="1">
      <alignment vertical="center"/>
    </xf>
    <xf numFmtId="43" fontId="0" fillId="0" borderId="1" xfId="0" applyNumberFormat="1" applyBorder="1" applyAlignment="1">
      <alignment vertical="center"/>
    </xf>
    <xf numFmtId="165" fontId="0" fillId="0" borderId="0" xfId="2" applyNumberFormat="1" applyFont="1"/>
    <xf numFmtId="0" fontId="0" fillId="4" borderId="0" xfId="0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43" fontId="0" fillId="0" borderId="1" xfId="0" applyNumberFormat="1" applyBorder="1"/>
    <xf numFmtId="43" fontId="0" fillId="0" borderId="0" xfId="0" applyNumberFormat="1" applyAlignment="1">
      <alignment vertical="center"/>
    </xf>
    <xf numFmtId="164" fontId="0" fillId="4" borderId="0" xfId="2" applyNumberFormat="1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0" xfId="0" applyNumberFormat="1"/>
    <xf numFmtId="166" fontId="0" fillId="0" borderId="0" xfId="1" applyNumberFormat="1" applyFont="1"/>
    <xf numFmtId="166" fontId="0" fillId="0" borderId="1" xfId="0" applyNumberFormat="1" applyBorder="1"/>
    <xf numFmtId="0" fontId="0" fillId="4" borderId="2" xfId="0" applyFill="1" applyBorder="1"/>
    <xf numFmtId="43" fontId="0" fillId="4" borderId="0" xfId="0" applyNumberFormat="1" applyFill="1"/>
    <xf numFmtId="0" fontId="0" fillId="4" borderId="1" xfId="0" applyFill="1" applyBorder="1"/>
    <xf numFmtId="43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66" fontId="0" fillId="4" borderId="1" xfId="1" applyNumberFormat="1" applyFont="1" applyFill="1" applyBorder="1"/>
    <xf numFmtId="166" fontId="0" fillId="4" borderId="1" xfId="0" applyNumberFormat="1" applyFill="1" applyBorder="1"/>
    <xf numFmtId="166" fontId="0" fillId="0" borderId="1" xfId="1" applyNumberFormat="1" applyFont="1" applyBorder="1"/>
    <xf numFmtId="166" fontId="0" fillId="4" borderId="0" xfId="0" applyNumberFormat="1" applyFill="1"/>
    <xf numFmtId="9" fontId="0" fillId="0" borderId="0" xfId="2" applyFont="1"/>
    <xf numFmtId="9" fontId="0" fillId="0" borderId="0" xfId="0" applyNumberFormat="1"/>
    <xf numFmtId="0" fontId="0" fillId="0" borderId="2" xfId="0" applyFill="1" applyBorder="1"/>
    <xf numFmtId="164" fontId="0" fillId="0" borderId="0" xfId="0" applyNumberFormat="1"/>
    <xf numFmtId="166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4" borderId="0" xfId="0" applyNumberFormat="1" applyFill="1" applyAlignment="1">
      <alignment vertical="center"/>
    </xf>
    <xf numFmtId="166" fontId="0" fillId="4" borderId="0" xfId="2" applyNumberFormat="1" applyFont="1" applyFill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6" fontId="0" fillId="0" borderId="0" xfId="0" applyNumberFormat="1" applyBorder="1"/>
    <xf numFmtId="4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vertical="center"/>
    </xf>
    <xf numFmtId="43" fontId="0" fillId="0" borderId="1" xfId="1" applyFont="1" applyBorder="1" applyAlignment="1">
      <alignment vertical="center"/>
    </xf>
    <xf numFmtId="43" fontId="0" fillId="0" borderId="1" xfId="1" applyNumberFormat="1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3" fontId="0" fillId="4" borderId="1" xfId="0" applyNumberFormat="1" applyFill="1" applyBorder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0" xfId="2" applyNumberFormat="1" applyFont="1" applyAlignment="1">
      <alignment vertical="center"/>
    </xf>
    <xf numFmtId="0" fontId="0" fillId="0" borderId="1" xfId="0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4" borderId="3" xfId="0" applyFill="1" applyBorder="1" applyAlignment="1">
      <alignment vertical="center"/>
    </xf>
    <xf numFmtId="166" fontId="0" fillId="0" borderId="0" xfId="0" applyNumberFormat="1" applyFill="1" applyBorder="1" applyAlignment="1">
      <alignment vertical="center"/>
    </xf>
    <xf numFmtId="0" fontId="0" fillId="0" borderId="3" xfId="0" applyBorder="1"/>
    <xf numFmtId="0" fontId="0" fillId="0" borderId="3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2" borderId="1" xfId="0" applyFill="1" applyBorder="1"/>
    <xf numFmtId="0" fontId="0" fillId="2" borderId="3" xfId="0" applyFill="1" applyBorder="1"/>
    <xf numFmtId="166" fontId="0" fillId="2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166" fontId="0" fillId="5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0" borderId="0" xfId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4" borderId="0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7" xfId="0" applyBorder="1"/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8.xml"/><Relationship Id="rId39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3.xml"/><Relationship Id="rId34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24.xml"/><Relationship Id="rId47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32.xml"/><Relationship Id="rId55" Type="http://schemas.openxmlformats.org/officeDocument/2006/relationships/externalLink" Target="externalLinks/externalLink37.xml"/><Relationship Id="rId63" Type="http://schemas.openxmlformats.org/officeDocument/2006/relationships/externalLink" Target="externalLinks/externalLink45.xml"/><Relationship Id="rId68" Type="http://schemas.openxmlformats.org/officeDocument/2006/relationships/externalLink" Target="externalLinks/externalLink50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1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32" Type="http://schemas.openxmlformats.org/officeDocument/2006/relationships/externalLink" Target="externalLinks/externalLink14.xml"/><Relationship Id="rId37" Type="http://schemas.openxmlformats.org/officeDocument/2006/relationships/externalLink" Target="externalLinks/externalLink19.xml"/><Relationship Id="rId40" Type="http://schemas.openxmlformats.org/officeDocument/2006/relationships/externalLink" Target="externalLinks/externalLink22.xml"/><Relationship Id="rId45" Type="http://schemas.openxmlformats.org/officeDocument/2006/relationships/externalLink" Target="externalLinks/externalLink27.xml"/><Relationship Id="rId53" Type="http://schemas.openxmlformats.org/officeDocument/2006/relationships/externalLink" Target="externalLinks/externalLink35.xml"/><Relationship Id="rId58" Type="http://schemas.openxmlformats.org/officeDocument/2006/relationships/externalLink" Target="externalLinks/externalLink40.xml"/><Relationship Id="rId66" Type="http://schemas.openxmlformats.org/officeDocument/2006/relationships/externalLink" Target="externalLinks/externalLink48.xml"/><Relationship Id="rId74" Type="http://schemas.openxmlformats.org/officeDocument/2006/relationships/externalLink" Target="externalLinks/externalLink5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externalLink" Target="externalLinks/externalLink10.xml"/><Relationship Id="rId36" Type="http://schemas.openxmlformats.org/officeDocument/2006/relationships/externalLink" Target="externalLinks/externalLink18.xml"/><Relationship Id="rId49" Type="http://schemas.openxmlformats.org/officeDocument/2006/relationships/externalLink" Target="externalLinks/externalLink31.xml"/><Relationship Id="rId57" Type="http://schemas.openxmlformats.org/officeDocument/2006/relationships/externalLink" Target="externalLinks/externalLink39.xml"/><Relationship Id="rId61" Type="http://schemas.openxmlformats.org/officeDocument/2006/relationships/externalLink" Target="externalLinks/externalLink4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externalLink" Target="externalLinks/externalLink13.xml"/><Relationship Id="rId44" Type="http://schemas.openxmlformats.org/officeDocument/2006/relationships/externalLink" Target="externalLinks/externalLink26.xml"/><Relationship Id="rId52" Type="http://schemas.openxmlformats.org/officeDocument/2006/relationships/externalLink" Target="externalLinks/externalLink34.xml"/><Relationship Id="rId60" Type="http://schemas.openxmlformats.org/officeDocument/2006/relationships/externalLink" Target="externalLinks/externalLink42.xml"/><Relationship Id="rId65" Type="http://schemas.openxmlformats.org/officeDocument/2006/relationships/externalLink" Target="externalLinks/externalLink47.xml"/><Relationship Id="rId73" Type="http://schemas.openxmlformats.org/officeDocument/2006/relationships/externalLink" Target="externalLinks/externalLink55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externalLink" Target="externalLinks/externalLink9.xml"/><Relationship Id="rId30" Type="http://schemas.openxmlformats.org/officeDocument/2006/relationships/externalLink" Target="externalLinks/externalLink12.xml"/><Relationship Id="rId35" Type="http://schemas.openxmlformats.org/officeDocument/2006/relationships/externalLink" Target="externalLinks/externalLink17.xml"/><Relationship Id="rId43" Type="http://schemas.openxmlformats.org/officeDocument/2006/relationships/externalLink" Target="externalLinks/externalLink25.xml"/><Relationship Id="rId48" Type="http://schemas.openxmlformats.org/officeDocument/2006/relationships/externalLink" Target="externalLinks/externalLink30.xml"/><Relationship Id="rId56" Type="http://schemas.openxmlformats.org/officeDocument/2006/relationships/externalLink" Target="externalLinks/externalLink38.xml"/><Relationship Id="rId64" Type="http://schemas.openxmlformats.org/officeDocument/2006/relationships/externalLink" Target="externalLinks/externalLink46.xml"/><Relationship Id="rId69" Type="http://schemas.openxmlformats.org/officeDocument/2006/relationships/externalLink" Target="externalLinks/externalLink51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3.xml"/><Relationship Id="rId72" Type="http://schemas.openxmlformats.org/officeDocument/2006/relationships/externalLink" Target="externalLinks/externalLink54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33" Type="http://schemas.openxmlformats.org/officeDocument/2006/relationships/externalLink" Target="externalLinks/externalLink15.xml"/><Relationship Id="rId38" Type="http://schemas.openxmlformats.org/officeDocument/2006/relationships/externalLink" Target="externalLinks/externalLink20.xml"/><Relationship Id="rId46" Type="http://schemas.openxmlformats.org/officeDocument/2006/relationships/externalLink" Target="externalLinks/externalLink28.xml"/><Relationship Id="rId59" Type="http://schemas.openxmlformats.org/officeDocument/2006/relationships/externalLink" Target="externalLinks/externalLink41.xml"/><Relationship Id="rId67" Type="http://schemas.openxmlformats.org/officeDocument/2006/relationships/externalLink" Target="externalLinks/externalLink49.xml"/><Relationship Id="rId20" Type="http://schemas.openxmlformats.org/officeDocument/2006/relationships/externalLink" Target="externalLinks/externalLink2.xml"/><Relationship Id="rId41" Type="http://schemas.openxmlformats.org/officeDocument/2006/relationships/externalLink" Target="externalLinks/externalLink23.xml"/><Relationship Id="rId54" Type="http://schemas.openxmlformats.org/officeDocument/2006/relationships/externalLink" Target="externalLinks/externalLink36.xml"/><Relationship Id="rId62" Type="http://schemas.openxmlformats.org/officeDocument/2006/relationships/externalLink" Target="externalLinks/externalLink44.xml"/><Relationship Id="rId70" Type="http://schemas.openxmlformats.org/officeDocument/2006/relationships/externalLink" Target="externalLinks/externalLink52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'Rekap-1'!$C$5:$C$13</c:f>
              <c:numCache>
                <c:formatCode>_-* #,##0_-;\-* #,##0_-;_-* "-"??_-;_-@_-</c:formatCode>
                <c:ptCount val="9"/>
                <c:pt idx="0">
                  <c:v>6102168.6105988715</c:v>
                </c:pt>
                <c:pt idx="1">
                  <c:v>8503001.9321021661</c:v>
                </c:pt>
                <c:pt idx="2">
                  <c:v>5414724.621752738</c:v>
                </c:pt>
                <c:pt idx="3">
                  <c:v>11817591.369019503</c:v>
                </c:pt>
                <c:pt idx="4">
                  <c:v>4896974.477551884</c:v>
                </c:pt>
                <c:pt idx="5">
                  <c:v>2129445.3794366377</c:v>
                </c:pt>
                <c:pt idx="6">
                  <c:v>581299.46797572915</c:v>
                </c:pt>
                <c:pt idx="7">
                  <c:v>315615.54241724627</c:v>
                </c:pt>
                <c:pt idx="8">
                  <c:v>107287.89332674655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805744"/>
        <c:axId val="497806136"/>
        <c:axId val="0"/>
      </c:bar3DChart>
      <c:catAx>
        <c:axId val="49780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6136"/>
        <c:crosses val="autoZero"/>
        <c:auto val="1"/>
        <c:lblAlgn val="ctr"/>
        <c:lblOffset val="100"/>
        <c:noMultiLvlLbl val="0"/>
      </c:catAx>
      <c:valAx>
        <c:axId val="4978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'Rekap-2'!$A$69</c:f>
              <c:strCache>
                <c:ptCount val="1"/>
                <c:pt idx="0">
                  <c:v>BAU Forward Looking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'Rekap-2'!$B$88:$U$88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'Rekap-2'!$B$82:$U$82</c:f>
              <c:numCache>
                <c:formatCode>_-* #,##0_-;\-* #,##0_-;_-* "-"??_-;_-@_-</c:formatCode>
                <c:ptCount val="20"/>
                <c:pt idx="0">
                  <c:v>2086687.1080826088</c:v>
                </c:pt>
                <c:pt idx="1">
                  <c:v>3342417.6077289619</c:v>
                </c:pt>
                <c:pt idx="2">
                  <c:v>4748701.4268648559</c:v>
                </c:pt>
                <c:pt idx="3">
                  <c:v>6248422.8655139608</c:v>
                </c:pt>
                <c:pt idx="4">
                  <c:v>7824919.5971604791</c:v>
                </c:pt>
                <c:pt idx="5">
                  <c:v>9478550.9776599575</c:v>
                </c:pt>
                <c:pt idx="6">
                  <c:v>11242174.398758775</c:v>
                </c:pt>
                <c:pt idx="7">
                  <c:v>13101953.978062259</c:v>
                </c:pt>
                <c:pt idx="8">
                  <c:v>15060352.688678574</c:v>
                </c:pt>
                <c:pt idx="9">
                  <c:v>17117113.189965989</c:v>
                </c:pt>
                <c:pt idx="10">
                  <c:v>19272215.300176568</c:v>
                </c:pt>
                <c:pt idx="11">
                  <c:v>21528731.850618701</c:v>
                </c:pt>
                <c:pt idx="12">
                  <c:v>23887812.578424435</c:v>
                </c:pt>
                <c:pt idx="13">
                  <c:v>26348661.46041847</c:v>
                </c:pt>
                <c:pt idx="14">
                  <c:v>28911897.42347227</c:v>
                </c:pt>
                <c:pt idx="15">
                  <c:v>31502321.751577906</c:v>
                </c:pt>
                <c:pt idx="16">
                  <c:v>34120631.078771181</c:v>
                </c:pt>
                <c:pt idx="17">
                  <c:v>36767788.059240192</c:v>
                </c:pt>
                <c:pt idx="18">
                  <c:v>39444493.730956666</c:v>
                </c:pt>
                <c:pt idx="19">
                  <c:v>42151766.820514031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'Rekap-2'!$A$86</c:f>
              <c:strCache>
                <c:ptCount val="1"/>
                <c:pt idx="0">
                  <c:v>Mitigation Action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'Rekap-2'!$B$88:$U$88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'Rekap-2'!$B$99:$U$99</c:f>
              <c:numCache>
                <c:formatCode>_-* #,##0_-;\-* #,##0_-;_-* "-"??_-;_-@_-</c:formatCode>
                <c:ptCount val="20"/>
                <c:pt idx="0">
                  <c:v>2087652.1356788178</c:v>
                </c:pt>
                <c:pt idx="1">
                  <c:v>3344361.2684117956</c:v>
                </c:pt>
                <c:pt idx="2">
                  <c:v>4751603.6911813356</c:v>
                </c:pt>
                <c:pt idx="3">
                  <c:v>6252529.4229594143</c:v>
                </c:pt>
                <c:pt idx="4">
                  <c:v>7830443.4647379061</c:v>
                </c:pt>
                <c:pt idx="5">
                  <c:v>9445873.4728772156</c:v>
                </c:pt>
                <c:pt idx="6">
                  <c:v>11073634.40036195</c:v>
                </c:pt>
                <c:pt idx="7">
                  <c:v>12774191.227004323</c:v>
                </c:pt>
                <c:pt idx="8">
                  <c:v>14546174.411837265</c:v>
                </c:pt>
                <c:pt idx="9">
                  <c:v>16390705.419434151</c:v>
                </c:pt>
                <c:pt idx="10">
                  <c:v>18280181.246518135</c:v>
                </c:pt>
                <c:pt idx="11">
                  <c:v>20227729.869982924</c:v>
                </c:pt>
                <c:pt idx="12">
                  <c:v>22233075.931968488</c:v>
                </c:pt>
                <c:pt idx="13">
                  <c:v>24292682.580582485</c:v>
                </c:pt>
                <c:pt idx="14">
                  <c:v>26404426.922812022</c:v>
                </c:pt>
                <c:pt idx="15">
                  <c:v>28505276.29954657</c:v>
                </c:pt>
                <c:pt idx="16">
                  <c:v>30595622.539281197</c:v>
                </c:pt>
                <c:pt idx="17">
                  <c:v>32676123.932682529</c:v>
                </c:pt>
                <c:pt idx="18">
                  <c:v>34745022.028499588</c:v>
                </c:pt>
                <c:pt idx="19">
                  <c:v>36807354.483827434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4368"/>
        <c:axId val="496274760"/>
      </c:lineChart>
      <c:catAx>
        <c:axId val="4962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760"/>
        <c:crosses val="autoZero"/>
        <c:auto val="1"/>
        <c:lblAlgn val="ctr"/>
        <c:lblOffset val="100"/>
        <c:noMultiLvlLbl val="0"/>
      </c:catAx>
      <c:valAx>
        <c:axId val="49627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'Rekap-3'!$A$15</c:f>
              <c:strCache>
                <c:ptCount val="1"/>
                <c:pt idx="0">
                  <c:v>Emisi dari Kegiatan 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'Rekap-3'!$B$15:$L$15</c:f>
              <c:numCache>
                <c:formatCode>_(* #,##0.00_);_(* \(#,##0.00\);_(* "-"??_);_(@_)</c:formatCode>
                <c:ptCount val="11"/>
                <c:pt idx="0">
                  <c:v>173637.23602778465</c:v>
                </c:pt>
                <c:pt idx="1">
                  <c:v>142782.90605364615</c:v>
                </c:pt>
                <c:pt idx="2">
                  <c:v>163022.37764370098</c:v>
                </c:pt>
                <c:pt idx="3">
                  <c:v>302122.37925622339</c:v>
                </c:pt>
                <c:pt idx="4">
                  <c:v>340466.77404973155</c:v>
                </c:pt>
                <c:pt idx="5">
                  <c:v>355818.44317050575</c:v>
                </c:pt>
                <c:pt idx="6">
                  <c:v>381798.63002470968</c:v>
                </c:pt>
                <c:pt idx="7">
                  <c:v>493534.43826196354</c:v>
                </c:pt>
                <c:pt idx="8">
                  <c:v>592952.10644222621</c:v>
                </c:pt>
                <c:pt idx="9">
                  <c:v>702084.23313533235</c:v>
                </c:pt>
                <c:pt idx="10">
                  <c:v>830354.37515258056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'Rekap-3'!$A$16</c:f>
              <c:strCache>
                <c:ptCount val="1"/>
                <c:pt idx="0">
                  <c:v>Emisi dari Kegiatan Peternakan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'Rekap-3'!$B$5:$L$5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'Rekap-3'!$B$16:$L$16</c:f>
              <c:numCache>
                <c:formatCode>_(* #,##0.00_);_(* \(#,##0.00\);_(* "-"??_);_(@_)</c:formatCode>
                <c:ptCount val="11"/>
                <c:pt idx="0">
                  <c:v>86109.973578029429</c:v>
                </c:pt>
                <c:pt idx="1">
                  <c:v>90548.252976889271</c:v>
                </c:pt>
                <c:pt idx="2">
                  <c:v>99075.245358792585</c:v>
                </c:pt>
                <c:pt idx="3">
                  <c:v>79915.628901871416</c:v>
                </c:pt>
                <c:pt idx="4">
                  <c:v>98924.735953734824</c:v>
                </c:pt>
                <c:pt idx="5">
                  <c:v>88979.325059326904</c:v>
                </c:pt>
                <c:pt idx="6">
                  <c:v>91299.889353132996</c:v>
                </c:pt>
                <c:pt idx="7">
                  <c:v>98433.201557439024</c:v>
                </c:pt>
                <c:pt idx="8">
                  <c:v>106210.33198933596</c:v>
                </c:pt>
                <c:pt idx="9">
                  <c:v>121521.80317615542</c:v>
                </c:pt>
                <c:pt idx="10">
                  <c:v>128919.95174738757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5544"/>
        <c:axId val="496275936"/>
      </c:lineChart>
      <c:catAx>
        <c:axId val="4962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5936"/>
        <c:crosses val="autoZero"/>
        <c:auto val="1"/>
        <c:lblAlgn val="ctr"/>
        <c:lblOffset val="100"/>
        <c:noMultiLvlLbl val="0"/>
      </c:catAx>
      <c:valAx>
        <c:axId val="4962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Single</a:t>
            </a:r>
            <a:r>
              <a:rPr lang="id-ID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PASER!$B$13:$U$13</c:f>
              <c:numCache>
                <c:formatCode>_-* #,##0_-;\-* #,##0_-;_-* "-"??_-;_-@_-</c:formatCode>
                <c:ptCount val="20"/>
                <c:pt idx="0">
                  <c:v>174368.69147200437</c:v>
                </c:pt>
                <c:pt idx="1">
                  <c:v>216444.03883185674</c:v>
                </c:pt>
                <c:pt idx="2">
                  <c:v>244800.14072179771</c:v>
                </c:pt>
                <c:pt idx="3">
                  <c:v>246633.67211804667</c:v>
                </c:pt>
                <c:pt idx="4">
                  <c:v>249466.32003806526</c:v>
                </c:pt>
                <c:pt idx="5">
                  <c:v>250530.16267523105</c:v>
                </c:pt>
                <c:pt idx="6">
                  <c:v>264297.04119526787</c:v>
                </c:pt>
                <c:pt idx="7">
                  <c:v>274170.51153933944</c:v>
                </c:pt>
                <c:pt idx="8">
                  <c:v>284588.50805391296</c:v>
                </c:pt>
                <c:pt idx="9">
                  <c:v>295033.59142538317</c:v>
                </c:pt>
                <c:pt idx="10">
                  <c:v>305150.79918224172</c:v>
                </c:pt>
                <c:pt idx="11">
                  <c:v>320317.2395266497</c:v>
                </c:pt>
                <c:pt idx="12">
                  <c:v>333009.63573446916</c:v>
                </c:pt>
                <c:pt idx="13">
                  <c:v>345969.66767660982</c:v>
                </c:pt>
                <c:pt idx="14">
                  <c:v>359266.24814241525</c:v>
                </c:pt>
                <c:pt idx="15">
                  <c:v>368254.35931011086</c:v>
                </c:pt>
                <c:pt idx="16">
                  <c:v>377587.24069860717</c:v>
                </c:pt>
                <c:pt idx="17">
                  <c:v>387269.63238482142</c:v>
                </c:pt>
                <c:pt idx="18">
                  <c:v>397306.75394191564</c:v>
                </c:pt>
                <c:pt idx="19">
                  <c:v>407704.35593012499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PASER!$B$25:$U$25</c:f>
              <c:numCache>
                <c:formatCode>_(* #,##0.00_);_(* \(#,##0.00\);_(* "-"??_);_(@_)</c:formatCode>
                <c:ptCount val="20"/>
                <c:pt idx="0">
                  <c:v>174432.57023334195</c:v>
                </c:pt>
                <c:pt idx="1">
                  <c:v>216509.19160689358</c:v>
                </c:pt>
                <c:pt idx="2">
                  <c:v>244862.63796076091</c:v>
                </c:pt>
                <c:pt idx="3">
                  <c:v>246701.52698852241</c:v>
                </c:pt>
                <c:pt idx="4">
                  <c:v>249539.84382978987</c:v>
                </c:pt>
                <c:pt idx="5">
                  <c:v>250610.86205537902</c:v>
                </c:pt>
                <c:pt idx="6">
                  <c:v>255193.05074751657</c:v>
                </c:pt>
                <c:pt idx="7">
                  <c:v>264522.59276938124</c:v>
                </c:pt>
                <c:pt idx="8">
                  <c:v>274288.99330998259</c:v>
                </c:pt>
                <c:pt idx="9">
                  <c:v>284294.05838289286</c:v>
                </c:pt>
                <c:pt idx="10">
                  <c:v>275223.78873184323</c:v>
                </c:pt>
                <c:pt idx="11">
                  <c:v>283407.71484646166</c:v>
                </c:pt>
                <c:pt idx="12">
                  <c:v>290137.93817420374</c:v>
                </c:pt>
                <c:pt idx="13">
                  <c:v>296849.80257734156</c:v>
                </c:pt>
                <c:pt idx="14">
                  <c:v>303612.34141664446</c:v>
                </c:pt>
                <c:pt idx="15">
                  <c:v>306547.5988613129</c:v>
                </c:pt>
                <c:pt idx="16">
                  <c:v>309697.81293145451</c:v>
                </c:pt>
                <c:pt idx="17">
                  <c:v>313067.8833824771</c:v>
                </c:pt>
                <c:pt idx="18">
                  <c:v>316397.00668286043</c:v>
                </c:pt>
                <c:pt idx="19">
                  <c:v>320489.7204081674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6720"/>
        <c:axId val="496277112"/>
      </c:lineChart>
      <c:catAx>
        <c:axId val="49627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7112"/>
        <c:crosses val="autoZero"/>
        <c:auto val="1"/>
        <c:lblAlgn val="ctr"/>
        <c:lblOffset val="100"/>
        <c:noMultiLvlLbl val="0"/>
      </c:catAx>
      <c:valAx>
        <c:axId val="4962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Kumulatif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PASER!$A$3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PASER!$B$55:$U$55</c:f>
              <c:numCache>
                <c:formatCode>_(* #,##0.00_);_(* \(#,##0.00\);_(* "-"??_);_(@_)</c:formatCode>
                <c:ptCount val="20"/>
                <c:pt idx="0">
                  <c:v>174368.69147200437</c:v>
                </c:pt>
                <c:pt idx="1">
                  <c:v>390812.73030386108</c:v>
                </c:pt>
                <c:pt idx="2">
                  <c:v>635612.87102565879</c:v>
                </c:pt>
                <c:pt idx="3">
                  <c:v>882246.54314370558</c:v>
                </c:pt>
                <c:pt idx="4">
                  <c:v>1131712.8631817708</c:v>
                </c:pt>
                <c:pt idx="5">
                  <c:v>1382243.0258570018</c:v>
                </c:pt>
                <c:pt idx="6">
                  <c:v>1646540.0670522696</c:v>
                </c:pt>
                <c:pt idx="7">
                  <c:v>1920710.5785916091</c:v>
                </c:pt>
                <c:pt idx="8">
                  <c:v>2205299.0866455217</c:v>
                </c:pt>
                <c:pt idx="9">
                  <c:v>2500332.6780709052</c:v>
                </c:pt>
                <c:pt idx="10">
                  <c:v>2805483.4772531469</c:v>
                </c:pt>
                <c:pt idx="11">
                  <c:v>3125800.7167797964</c:v>
                </c:pt>
                <c:pt idx="12">
                  <c:v>3458810.352514266</c:v>
                </c:pt>
                <c:pt idx="13">
                  <c:v>3804780.020190875</c:v>
                </c:pt>
                <c:pt idx="14">
                  <c:v>4164046.2683332907</c:v>
                </c:pt>
                <c:pt idx="15">
                  <c:v>4532300.6276434017</c:v>
                </c:pt>
                <c:pt idx="16">
                  <c:v>4909887.8683420094</c:v>
                </c:pt>
                <c:pt idx="17">
                  <c:v>5297157.5007268302</c:v>
                </c:pt>
                <c:pt idx="18">
                  <c:v>5694464.2546687461</c:v>
                </c:pt>
                <c:pt idx="19">
                  <c:v>6102168.6105988715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PASER!$A$15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PASER!$B$5:$U$5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PASER!$B$68:$U$68</c:f>
              <c:numCache>
                <c:formatCode>_(* #,##0.00_);_(* \(#,##0.00\);_(* "-"??_);_(@_)</c:formatCode>
                <c:ptCount val="20"/>
                <c:pt idx="0">
                  <c:v>145112.96829641052</c:v>
                </c:pt>
                <c:pt idx="1">
                  <c:v>324891.94653570122</c:v>
                </c:pt>
                <c:pt idx="2">
                  <c:v>527344.97719027358</c:v>
                </c:pt>
                <c:pt idx="3">
                  <c:v>731745.88643900747</c:v>
                </c:pt>
                <c:pt idx="4">
                  <c:v>939052.66533759725</c:v>
                </c:pt>
                <c:pt idx="5">
                  <c:v>1147706.0356635577</c:v>
                </c:pt>
                <c:pt idx="6">
                  <c:v>1360150.5086717315</c:v>
                </c:pt>
                <c:pt idx="7">
                  <c:v>1580947.3020227384</c:v>
                </c:pt>
                <c:pt idx="8">
                  <c:v>1810533.2742353156</c:v>
                </c:pt>
                <c:pt idx="9">
                  <c:v>2049147.0898417714</c:v>
                </c:pt>
                <c:pt idx="10">
                  <c:v>2281403.427520175</c:v>
                </c:pt>
                <c:pt idx="11">
                  <c:v>2521433.7921068245</c:v>
                </c:pt>
                <c:pt idx="12">
                  <c:v>2767970.5060727913</c:v>
                </c:pt>
                <c:pt idx="13">
                  <c:v>3021008.2106142365</c:v>
                </c:pt>
                <c:pt idx="14">
                  <c:v>3280610.5802880907</c:v>
                </c:pt>
                <c:pt idx="15">
                  <c:v>3543720.8848203626</c:v>
                </c:pt>
                <c:pt idx="16">
                  <c:v>3810536.6808706759</c:v>
                </c:pt>
                <c:pt idx="17">
                  <c:v>4081260.4248540639</c:v>
                </c:pt>
                <c:pt idx="18">
                  <c:v>4355833.7696540393</c:v>
                </c:pt>
                <c:pt idx="19">
                  <c:v>4635002.9057296757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7896"/>
        <c:axId val="496278288"/>
      </c:lineChart>
      <c:catAx>
        <c:axId val="49627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8288"/>
        <c:crosses val="autoZero"/>
        <c:auto val="1"/>
        <c:lblAlgn val="ctr"/>
        <c:lblOffset val="100"/>
        <c:noMultiLvlLbl val="0"/>
      </c:catAx>
      <c:valAx>
        <c:axId val="4962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Single</a:t>
            </a:r>
            <a:r>
              <a:rPr lang="id-ID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KUKAR!$A$3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KUKAR!$B$13:$U$13</c:f>
              <c:numCache>
                <c:formatCode>_(* #,##0.00_);_(* \(#,##0.00\);_(* "-"??_);_(@_)</c:formatCode>
                <c:ptCount val="20"/>
                <c:pt idx="0">
                  <c:v>339146.6434030814</c:v>
                </c:pt>
                <c:pt idx="1">
                  <c:v>324663.76983279438</c:v>
                </c:pt>
                <c:pt idx="2">
                  <c:v>328271.49212984781</c:v>
                </c:pt>
                <c:pt idx="3">
                  <c:v>329094.9599795994</c:v>
                </c:pt>
                <c:pt idx="4">
                  <c:v>339794.77070109674</c:v>
                </c:pt>
                <c:pt idx="5">
                  <c:v>355856.64299887279</c:v>
                </c:pt>
                <c:pt idx="6">
                  <c:v>369301.56612922146</c:v>
                </c:pt>
                <c:pt idx="7">
                  <c:v>383467.04425731325</c:v>
                </c:pt>
                <c:pt idx="8">
                  <c:v>398015.90107061923</c:v>
                </c:pt>
                <c:pt idx="9">
                  <c:v>412910.45682638988</c:v>
                </c:pt>
                <c:pt idx="10">
                  <c:v>428163.360366888</c:v>
                </c:pt>
                <c:pt idx="11">
                  <c:v>443572.44631394203</c:v>
                </c:pt>
                <c:pt idx="12">
                  <c:v>459798.14198501792</c:v>
                </c:pt>
                <c:pt idx="13">
                  <c:v>476208.75875841937</c:v>
                </c:pt>
                <c:pt idx="14">
                  <c:v>493035.27513153176</c:v>
                </c:pt>
                <c:pt idx="15">
                  <c:v>502847.9505354861</c:v>
                </c:pt>
                <c:pt idx="16">
                  <c:v>513110.00372741756</c:v>
                </c:pt>
                <c:pt idx="17">
                  <c:v>523839.49558532471</c:v>
                </c:pt>
                <c:pt idx="18">
                  <c:v>535055.42976503691</c:v>
                </c:pt>
                <c:pt idx="19">
                  <c:v>546847.8226042646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KUKAR!$A$15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KUKAR!$B$25:$U$25</c:f>
              <c:numCache>
                <c:formatCode>_(* #,##0.00_);_(* \(#,##0.00\);_(* "-"??_);_(@_)</c:formatCode>
                <c:ptCount val="20"/>
                <c:pt idx="0">
                  <c:v>339427.00701148581</c:v>
                </c:pt>
                <c:pt idx="1">
                  <c:v>324976.32407020958</c:v>
                </c:pt>
                <c:pt idx="2">
                  <c:v>328383.03505812871</c:v>
                </c:pt>
                <c:pt idx="3">
                  <c:v>329320.30726086255</c:v>
                </c:pt>
                <c:pt idx="4">
                  <c:v>340002.7486388745</c:v>
                </c:pt>
                <c:pt idx="5">
                  <c:v>328053.98198437656</c:v>
                </c:pt>
                <c:pt idx="6">
                  <c:v>298034.05002946081</c:v>
                </c:pt>
                <c:pt idx="7">
                  <c:v>304518.57319814118</c:v>
                </c:pt>
                <c:pt idx="8">
                  <c:v>310823.61495049112</c:v>
                </c:pt>
                <c:pt idx="9">
                  <c:v>317923.78003733413</c:v>
                </c:pt>
                <c:pt idx="10">
                  <c:v>323913.42367397825</c:v>
                </c:pt>
                <c:pt idx="11">
                  <c:v>329782.93323214562</c:v>
                </c:pt>
                <c:pt idx="12">
                  <c:v>336186.5014815827</c:v>
                </c:pt>
                <c:pt idx="13">
                  <c:v>342485.87980948255</c:v>
                </c:pt>
                <c:pt idx="14">
                  <c:v>348905.14429058408</c:v>
                </c:pt>
                <c:pt idx="15">
                  <c:v>351571.34228788264</c:v>
                </c:pt>
                <c:pt idx="16">
                  <c:v>354531.78261419252</c:v>
                </c:pt>
                <c:pt idx="17">
                  <c:v>357796.4853997099</c:v>
                </c:pt>
                <c:pt idx="18">
                  <c:v>360794.03749010561</c:v>
                </c:pt>
                <c:pt idx="19">
                  <c:v>365320.24873163312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9072"/>
        <c:axId val="496279464"/>
      </c:lineChart>
      <c:catAx>
        <c:axId val="4962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464"/>
        <c:crosses val="autoZero"/>
        <c:auto val="1"/>
        <c:lblAlgn val="ctr"/>
        <c:lblOffset val="100"/>
        <c:noMultiLvlLbl val="0"/>
      </c:catAx>
      <c:valAx>
        <c:axId val="4962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Kumulatif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KUKAR!$A$3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KUKAR!$B$54:$U$54</c:f>
              <c:numCache>
                <c:formatCode>_(* #,##0.00_);_(* \(#,##0.00\);_(* "-"??_);_(@_)</c:formatCode>
                <c:ptCount val="20"/>
                <c:pt idx="0">
                  <c:v>339146.6434030814</c:v>
                </c:pt>
                <c:pt idx="1">
                  <c:v>663810.41323587578</c:v>
                </c:pt>
                <c:pt idx="2">
                  <c:v>992081.90536572365</c:v>
                </c:pt>
                <c:pt idx="3">
                  <c:v>1321176.865345323</c:v>
                </c:pt>
                <c:pt idx="4">
                  <c:v>1660971.6360464196</c:v>
                </c:pt>
                <c:pt idx="5">
                  <c:v>2016828.2790452924</c:v>
                </c:pt>
                <c:pt idx="6">
                  <c:v>2386129.8451745142</c:v>
                </c:pt>
                <c:pt idx="7">
                  <c:v>2769596.8894318272</c:v>
                </c:pt>
                <c:pt idx="8">
                  <c:v>3167612.7905024462</c:v>
                </c:pt>
                <c:pt idx="9">
                  <c:v>3580523.2473288365</c:v>
                </c:pt>
                <c:pt idx="10">
                  <c:v>4008686.6076957243</c:v>
                </c:pt>
                <c:pt idx="11">
                  <c:v>4452259.0540096667</c:v>
                </c:pt>
                <c:pt idx="12">
                  <c:v>4912057.1959946845</c:v>
                </c:pt>
                <c:pt idx="13">
                  <c:v>5388265.9547531037</c:v>
                </c:pt>
                <c:pt idx="14">
                  <c:v>5881301.2298846357</c:v>
                </c:pt>
                <c:pt idx="15">
                  <c:v>6384149.1804201212</c:v>
                </c:pt>
                <c:pt idx="16">
                  <c:v>6897259.1841475395</c:v>
                </c:pt>
                <c:pt idx="17">
                  <c:v>7421098.6797328638</c:v>
                </c:pt>
                <c:pt idx="18">
                  <c:v>7956154.1094979011</c:v>
                </c:pt>
                <c:pt idx="19">
                  <c:v>8503001.9321021661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KUKAR!$A$15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KUKAR!$B$17:$U$17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KUKAR!$B$67:$U$67</c:f>
              <c:numCache>
                <c:formatCode>_-* #,##0_-;\-* #,##0_-;_-* "-"??_-;_-@_-</c:formatCode>
                <c:ptCount val="20"/>
                <c:pt idx="0">
                  <c:v>339427.00701148581</c:v>
                </c:pt>
                <c:pt idx="1">
                  <c:v>664403.33108169539</c:v>
                </c:pt>
                <c:pt idx="2">
                  <c:v>992786.36613982415</c:v>
                </c:pt>
                <c:pt idx="3">
                  <c:v>1322106.6734006866</c:v>
                </c:pt>
                <c:pt idx="4">
                  <c:v>1662109.4220395612</c:v>
                </c:pt>
                <c:pt idx="5">
                  <c:v>1990163.4040239376</c:v>
                </c:pt>
                <c:pt idx="6">
                  <c:v>2288197.4540533987</c:v>
                </c:pt>
                <c:pt idx="7">
                  <c:v>2592716.0272515398</c:v>
                </c:pt>
                <c:pt idx="8">
                  <c:v>2903539.6422020309</c:v>
                </c:pt>
                <c:pt idx="9">
                  <c:v>3221463.4222393651</c:v>
                </c:pt>
                <c:pt idx="10">
                  <c:v>3545376.8459133431</c:v>
                </c:pt>
                <c:pt idx="11">
                  <c:v>3875159.7791454885</c:v>
                </c:pt>
                <c:pt idx="12">
                  <c:v>4211346.2806270719</c:v>
                </c:pt>
                <c:pt idx="13">
                  <c:v>4553832.1604365539</c:v>
                </c:pt>
                <c:pt idx="14">
                  <c:v>4902737.304727138</c:v>
                </c:pt>
                <c:pt idx="15">
                  <c:v>5254308.6470150203</c:v>
                </c:pt>
                <c:pt idx="16">
                  <c:v>5608840.4296292132</c:v>
                </c:pt>
                <c:pt idx="17">
                  <c:v>5966636.9150289223</c:v>
                </c:pt>
                <c:pt idx="18">
                  <c:v>6327430.9525190284</c:v>
                </c:pt>
                <c:pt idx="19">
                  <c:v>6692751.2012506612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0248"/>
        <c:axId val="496280640"/>
      </c:lineChart>
      <c:catAx>
        <c:axId val="4962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0640"/>
        <c:crosses val="autoZero"/>
        <c:auto val="1"/>
        <c:lblAlgn val="ctr"/>
        <c:lblOffset val="100"/>
        <c:noMultiLvlLbl val="0"/>
      </c:catAx>
      <c:valAx>
        <c:axId val="4962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Single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KUBAR!$A$3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KUBAR!$B$13:$U$13</c:f>
              <c:numCache>
                <c:formatCode>_-* #,##0_-;\-* #,##0_-;_-* "-"??_-;_-@_-</c:formatCode>
                <c:ptCount val="20"/>
                <c:pt idx="0">
                  <c:v>50077.01141000889</c:v>
                </c:pt>
                <c:pt idx="1">
                  <c:v>83209.775255949149</c:v>
                </c:pt>
                <c:pt idx="2">
                  <c:v>113725.15474864785</c:v>
                </c:pt>
                <c:pt idx="3">
                  <c:v>127731.37299046553</c:v>
                </c:pt>
                <c:pt idx="4">
                  <c:v>149964.69800496081</c:v>
                </c:pt>
                <c:pt idx="5">
                  <c:v>167282.95071536413</c:v>
                </c:pt>
                <c:pt idx="6">
                  <c:v>192413.13995545614</c:v>
                </c:pt>
                <c:pt idx="7">
                  <c:v>219021.76982916071</c:v>
                </c:pt>
                <c:pt idx="8">
                  <c:v>245646.53692530093</c:v>
                </c:pt>
                <c:pt idx="9">
                  <c:v>272274.65175980219</c:v>
                </c:pt>
                <c:pt idx="10">
                  <c:v>298906.18128743151</c:v>
                </c:pt>
                <c:pt idx="11">
                  <c:v>324713.01961302845</c:v>
                </c:pt>
                <c:pt idx="12">
                  <c:v>351942.29009574972</c:v>
                </c:pt>
                <c:pt idx="13">
                  <c:v>378465.74452293944</c:v>
                </c:pt>
                <c:pt idx="14">
                  <c:v>404992.89512378757</c:v>
                </c:pt>
                <c:pt idx="15">
                  <c:v>405637.63407752465</c:v>
                </c:pt>
                <c:pt idx="16">
                  <c:v>406286.21853033605</c:v>
                </c:pt>
                <c:pt idx="17">
                  <c:v>406938.72539220308</c:v>
                </c:pt>
                <c:pt idx="18">
                  <c:v>407476.49867748073</c:v>
                </c:pt>
                <c:pt idx="19">
                  <c:v>408018.35283714009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KUBAR!$A$15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KUBAR!$B$5:$U$5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KUBAR!$B$25:$U$25</c:f>
              <c:numCache>
                <c:formatCode>_-* #,##0_-;\-* #,##0_-;_-* "-"??_-;_-@_-</c:formatCode>
                <c:ptCount val="20"/>
                <c:pt idx="0">
                  <c:v>50105.294022732596</c:v>
                </c:pt>
                <c:pt idx="1">
                  <c:v>83237.886355382041</c:v>
                </c:pt>
                <c:pt idx="2">
                  <c:v>113753.67120589511</c:v>
                </c:pt>
                <c:pt idx="3">
                  <c:v>127783.64919216387</c:v>
                </c:pt>
                <c:pt idx="4">
                  <c:v>150033.8302226722</c:v>
                </c:pt>
                <c:pt idx="5">
                  <c:v>165455.59834153767</c:v>
                </c:pt>
                <c:pt idx="6">
                  <c:v>186475.44552201562</c:v>
                </c:pt>
                <c:pt idx="7">
                  <c:v>209742.77971498633</c:v>
                </c:pt>
                <c:pt idx="8">
                  <c:v>232284.06677951946</c:v>
                </c:pt>
                <c:pt idx="9">
                  <c:v>254311.08311874897</c:v>
                </c:pt>
                <c:pt idx="10">
                  <c:v>274529.60276985966</c:v>
                </c:pt>
                <c:pt idx="11">
                  <c:v>293108.83487167693</c:v>
                </c:pt>
                <c:pt idx="12">
                  <c:v>312243.04133915552</c:v>
                </c:pt>
                <c:pt idx="13">
                  <c:v>329803.97336909128</c:v>
                </c:pt>
                <c:pt idx="14">
                  <c:v>346501.14258831431</c:v>
                </c:pt>
                <c:pt idx="15">
                  <c:v>340718.85663076118</c:v>
                </c:pt>
                <c:pt idx="16">
                  <c:v>334940.38421084854</c:v>
                </c:pt>
                <c:pt idx="17">
                  <c:v>329165.80159932905</c:v>
                </c:pt>
                <c:pt idx="18">
                  <c:v>323238.09453066369</c:v>
                </c:pt>
                <c:pt idx="19">
                  <c:v>317496.87140487775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1424"/>
        <c:axId val="496281816"/>
      </c:lineChart>
      <c:catAx>
        <c:axId val="4962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1816"/>
        <c:crosses val="autoZero"/>
        <c:auto val="1"/>
        <c:lblAlgn val="ctr"/>
        <c:lblOffset val="100"/>
        <c:noMultiLvlLbl val="0"/>
      </c:catAx>
      <c:valAx>
        <c:axId val="4962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KUTIM!$A$3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KUTIM!$B$13:$U$13</c:f>
              <c:numCache>
                <c:formatCode>_-* #,##0_-;\-* #,##0_-;_-* "-"??_-;_-@_-</c:formatCode>
                <c:ptCount val="20"/>
                <c:pt idx="0">
                  <c:v>343231.76640944113</c:v>
                </c:pt>
                <c:pt idx="1">
                  <c:v>387402.05354718934</c:v>
                </c:pt>
                <c:pt idx="2">
                  <c:v>448836.87843572558</c:v>
                </c:pt>
                <c:pt idx="3">
                  <c:v>503384.51233041135</c:v>
                </c:pt>
                <c:pt idx="4">
                  <c:v>527373.48082324001</c:v>
                </c:pt>
                <c:pt idx="5">
                  <c:v>551989.33554480912</c:v>
                </c:pt>
                <c:pt idx="6">
                  <c:v>572258.87906561571</c:v>
                </c:pt>
                <c:pt idx="7">
                  <c:v>585500.71953878633</c:v>
                </c:pt>
                <c:pt idx="8">
                  <c:v>599897.04433313687</c:v>
                </c:pt>
                <c:pt idx="9">
                  <c:v>613538.03555904829</c:v>
                </c:pt>
                <c:pt idx="10">
                  <c:v>627181.46422531712</c:v>
                </c:pt>
                <c:pt idx="11">
                  <c:v>639927.52083095559</c:v>
                </c:pt>
                <c:pt idx="12">
                  <c:v>653150.03573920508</c:v>
                </c:pt>
                <c:pt idx="13">
                  <c:v>666151.19415233983</c:v>
                </c:pt>
                <c:pt idx="14">
                  <c:v>679158.02512722521</c:v>
                </c:pt>
                <c:pt idx="15">
                  <c:v>680666.84875897435</c:v>
                </c:pt>
                <c:pt idx="16">
                  <c:v>682182.50133124413</c:v>
                </c:pt>
                <c:pt idx="17">
                  <c:v>683710.83516027243</c:v>
                </c:pt>
                <c:pt idx="18">
                  <c:v>685248.82924621366</c:v>
                </c:pt>
                <c:pt idx="19">
                  <c:v>686801.40886035352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KUTIM!$A$15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KUTIM!$B$5:$U$5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KUTIM!$B$25:$U$25</c:f>
              <c:numCache>
                <c:formatCode>_-* #,##0_-;\-* #,##0_-;_-* "-"??_-;_-@_-</c:formatCode>
                <c:ptCount val="20"/>
                <c:pt idx="0">
                  <c:v>343290.36508836661</c:v>
                </c:pt>
                <c:pt idx="1">
                  <c:v>387464.74814227229</c:v>
                </c:pt>
                <c:pt idx="2">
                  <c:v>448897.80243618321</c:v>
                </c:pt>
                <c:pt idx="3">
                  <c:v>503455.26414232014</c:v>
                </c:pt>
                <c:pt idx="4">
                  <c:v>527477.31645663583</c:v>
                </c:pt>
                <c:pt idx="5">
                  <c:v>545336.93884235271</c:v>
                </c:pt>
                <c:pt idx="6">
                  <c:v>551693.84281730186</c:v>
                </c:pt>
                <c:pt idx="7">
                  <c:v>557375.83648964739</c:v>
                </c:pt>
                <c:pt idx="8">
                  <c:v>563385.14757538552</c:v>
                </c:pt>
                <c:pt idx="9">
                  <c:v>568800.02641220752</c:v>
                </c:pt>
                <c:pt idx="10">
                  <c:v>571606.28619794024</c:v>
                </c:pt>
                <c:pt idx="11">
                  <c:v>573362.4083209543</c:v>
                </c:pt>
                <c:pt idx="12">
                  <c:v>575205.94850459986</c:v>
                </c:pt>
                <c:pt idx="13">
                  <c:v>576438.01745622617</c:v>
                </c:pt>
                <c:pt idx="14">
                  <c:v>577287.77839117427</c:v>
                </c:pt>
                <c:pt idx="15">
                  <c:v>568147.98580542335</c:v>
                </c:pt>
                <c:pt idx="16">
                  <c:v>559012.89149228472</c:v>
                </c:pt>
                <c:pt idx="17">
                  <c:v>549886.23253569519</c:v>
                </c:pt>
                <c:pt idx="18">
                  <c:v>540684.15757187735</c:v>
                </c:pt>
                <c:pt idx="19">
                  <c:v>531654.09438890044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2600"/>
        <c:axId val="496282992"/>
      </c:lineChart>
      <c:catAx>
        <c:axId val="4962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2992"/>
        <c:crosses val="autoZero"/>
        <c:auto val="1"/>
        <c:lblAlgn val="ctr"/>
        <c:lblOffset val="100"/>
        <c:noMultiLvlLbl val="0"/>
      </c:catAx>
      <c:valAx>
        <c:axId val="4962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KUTIM!$A$43</c:f>
              <c:strCache>
                <c:ptCount val="1"/>
                <c:pt idx="0">
                  <c:v>BAU Forward Looking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KUTIM!$B$57:$U$57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KUTIM!$Y$53:$Y$72</c:f>
              <c:numCache>
                <c:formatCode>_-* #,##0_-;\-* #,##0_-;_-* "-"??_-;_-@_-</c:formatCode>
                <c:ptCount val="20"/>
                <c:pt idx="0">
                  <c:v>634337.82306256949</c:v>
                </c:pt>
                <c:pt idx="1">
                  <c:v>1021802.5712048418</c:v>
                </c:pt>
                <c:pt idx="2">
                  <c:v>1470700.3736410248</c:v>
                </c:pt>
                <c:pt idx="3">
                  <c:v>1974155.6377833453</c:v>
                </c:pt>
                <c:pt idx="4">
                  <c:v>2501632.9542399808</c:v>
                </c:pt>
                <c:pt idx="5">
                  <c:v>3053679.0831894414</c:v>
                </c:pt>
                <c:pt idx="6">
                  <c:v>3625997.6226488482</c:v>
                </c:pt>
                <c:pt idx="7">
                  <c:v>4211561.0688394308</c:v>
                </c:pt>
                <c:pt idx="8">
                  <c:v>4811458.1131725674</c:v>
                </c:pt>
                <c:pt idx="9">
                  <c:v>5425063.3584564086</c:v>
                </c:pt>
                <c:pt idx="10">
                  <c:v>6052313.8193907999</c:v>
                </c:pt>
                <c:pt idx="11">
                  <c:v>6692311.7179027945</c:v>
                </c:pt>
                <c:pt idx="12">
                  <c:v>7345533.5381621365</c:v>
                </c:pt>
                <c:pt idx="13">
                  <c:v>8011757.9529216606</c:v>
                </c:pt>
                <c:pt idx="14">
                  <c:v>8690990.6614048425</c:v>
                </c:pt>
                <c:pt idx="15">
                  <c:v>9371733.6879380159</c:v>
                </c:pt>
                <c:pt idx="16">
                  <c:v>10053993.891100792</c:v>
                </c:pt>
                <c:pt idx="17">
                  <c:v>10737783.982758161</c:v>
                </c:pt>
                <c:pt idx="18">
                  <c:v>11423032.812004374</c:v>
                </c:pt>
                <c:pt idx="19">
                  <c:v>12109916.67814702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KUTIM!$A$55</c:f>
              <c:strCache>
                <c:ptCount val="1"/>
                <c:pt idx="0">
                  <c:v>Mitigation Action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KUTIM!$B$57:$U$57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KUTIM!$Z$53:$Z$72</c:f>
              <c:numCache>
                <c:formatCode>_-* #,##0_-;\-* #,##0_-;_-* "-"??_-;_-@_-</c:formatCode>
                <c:ptCount val="20"/>
                <c:pt idx="0">
                  <c:v>634337.82306256949</c:v>
                </c:pt>
                <c:pt idx="1">
                  <c:v>1021802.5712048418</c:v>
                </c:pt>
                <c:pt idx="2">
                  <c:v>1470700.3736410248</c:v>
                </c:pt>
                <c:pt idx="3">
                  <c:v>1974155.6377833453</c:v>
                </c:pt>
                <c:pt idx="4">
                  <c:v>2501632.9542399808</c:v>
                </c:pt>
                <c:pt idx="5">
                  <c:v>3046969.8930823342</c:v>
                </c:pt>
                <c:pt idx="6">
                  <c:v>3598663.7358996356</c:v>
                </c:pt>
                <c:pt idx="7">
                  <c:v>4156039.5723892832</c:v>
                </c:pt>
                <c:pt idx="8">
                  <c:v>4719424.7199646682</c:v>
                </c:pt>
                <c:pt idx="9">
                  <c:v>5288224.7463768758</c:v>
                </c:pt>
                <c:pt idx="10">
                  <c:v>5859831.0325748157</c:v>
                </c:pt>
                <c:pt idx="11">
                  <c:v>6433193.4408957707</c:v>
                </c:pt>
                <c:pt idx="12">
                  <c:v>7008399.3894003695</c:v>
                </c:pt>
                <c:pt idx="13">
                  <c:v>7584837.4068565965</c:v>
                </c:pt>
                <c:pt idx="14">
                  <c:v>8162125.1852477714</c:v>
                </c:pt>
                <c:pt idx="15">
                  <c:v>8730273.1710531954</c:v>
                </c:pt>
                <c:pt idx="16">
                  <c:v>9289286.0625454802</c:v>
                </c:pt>
                <c:pt idx="17">
                  <c:v>9839172.295081174</c:v>
                </c:pt>
                <c:pt idx="18">
                  <c:v>10379856.452653052</c:v>
                </c:pt>
                <c:pt idx="19">
                  <c:v>10911510.547041954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3776"/>
        <c:axId val="496284168"/>
      </c:lineChart>
      <c:catAx>
        <c:axId val="49628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4168"/>
        <c:crosses val="autoZero"/>
        <c:auto val="1"/>
        <c:lblAlgn val="ctr"/>
        <c:lblOffset val="100"/>
        <c:noMultiLvlLbl val="0"/>
      </c:catAx>
      <c:valAx>
        <c:axId val="4962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BAU Single 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KUTIM!$AA$52:$AA$72</c:f>
              <c:numCache>
                <c:formatCode>0</c:formatCode>
                <c:ptCount val="21"/>
                <c:pt idx="0" formatCode="General">
                  <c:v>2010</c:v>
                </c:pt>
                <c:pt idx="1">
                  <c:v>2011</c:v>
                </c:pt>
                <c:pt idx="2" formatCode="General">
                  <c:v>2012</c:v>
                </c:pt>
                <c:pt idx="3" formatCode="General">
                  <c:v>2013</c:v>
                </c:pt>
                <c:pt idx="4" formatCode="General">
                  <c:v>2014</c:v>
                </c:pt>
                <c:pt idx="5" formatCode="General">
                  <c:v>2015</c:v>
                </c:pt>
                <c:pt idx="6" formatCode="General">
                  <c:v>2016</c:v>
                </c:pt>
                <c:pt idx="7" formatCode="General">
                  <c:v>2017</c:v>
                </c:pt>
                <c:pt idx="8" formatCode="General">
                  <c:v>2018</c:v>
                </c:pt>
                <c:pt idx="9" formatCode="General">
                  <c:v>2019</c:v>
                </c:pt>
                <c:pt idx="10" formatCode="General">
                  <c:v>2020</c:v>
                </c:pt>
                <c:pt idx="11" formatCode="General">
                  <c:v>2021</c:v>
                </c:pt>
                <c:pt idx="12" formatCode="General">
                  <c:v>2022</c:v>
                </c:pt>
                <c:pt idx="13" formatCode="General">
                  <c:v>2023</c:v>
                </c:pt>
                <c:pt idx="14" formatCode="General">
                  <c:v>2024</c:v>
                </c:pt>
                <c:pt idx="15" formatCode="General">
                  <c:v>2025</c:v>
                </c:pt>
                <c:pt idx="16" formatCode="General">
                  <c:v>2026</c:v>
                </c:pt>
                <c:pt idx="17" formatCode="General">
                  <c:v>2027</c:v>
                </c:pt>
                <c:pt idx="18" formatCode="General">
                  <c:v>2028</c:v>
                </c:pt>
                <c:pt idx="19" formatCode="General">
                  <c:v>2029</c:v>
                </c:pt>
                <c:pt idx="20" formatCode="General">
                  <c:v>2030</c:v>
                </c:pt>
              </c:numCache>
            </c:numRef>
          </c:cat>
          <c:val>
            <c:numRef>
              <c:f>KUTIM!$W$52:$W$72</c:f>
              <c:numCache>
                <c:formatCode>_-* #,##0_-;\-* #,##0_-;_-* "-"??_-;_-@_-</c:formatCode>
                <c:ptCount val="21"/>
                <c:pt idx="0">
                  <c:v>291047.45797420287</c:v>
                </c:pt>
                <c:pt idx="1">
                  <c:v>343290.36508836661</c:v>
                </c:pt>
                <c:pt idx="2">
                  <c:v>387464.74814227229</c:v>
                </c:pt>
                <c:pt idx="3">
                  <c:v>448897.80243618321</c:v>
                </c:pt>
                <c:pt idx="4">
                  <c:v>503455.26414232014</c:v>
                </c:pt>
                <c:pt idx="5">
                  <c:v>527477.31645663583</c:v>
                </c:pt>
                <c:pt idx="6">
                  <c:v>552046.12894946046</c:v>
                </c:pt>
                <c:pt idx="7">
                  <c:v>572318.53945940686</c:v>
                </c:pt>
                <c:pt idx="8">
                  <c:v>585563.44619058236</c:v>
                </c:pt>
                <c:pt idx="9">
                  <c:v>599897.04433313687</c:v>
                </c:pt>
                <c:pt idx="10">
                  <c:v>613605.24528384104</c:v>
                </c:pt>
                <c:pt idx="11">
                  <c:v>627250.46093439148</c:v>
                </c:pt>
                <c:pt idx="12">
                  <c:v>639997.89851199393</c:v>
                </c:pt>
                <c:pt idx="13">
                  <c:v>653221.82025934197</c:v>
                </c:pt>
                <c:pt idx="14">
                  <c:v>666224.41475952358</c:v>
                </c:pt>
                <c:pt idx="15">
                  <c:v>679232.70848318306</c:v>
                </c:pt>
                <c:pt idx="16">
                  <c:v>680743.02653317363</c:v>
                </c:pt>
                <c:pt idx="17">
                  <c:v>682260.20316277596</c:v>
                </c:pt>
                <c:pt idx="18">
                  <c:v>683790.09165736916</c:v>
                </c:pt>
                <c:pt idx="19">
                  <c:v>685248.82924621366</c:v>
                </c:pt>
                <c:pt idx="20">
                  <c:v>686883.86614264501</c:v>
                </c:pt>
              </c:numCache>
            </c:numRef>
          </c:val>
          <c:smooth val="0"/>
        </c:ser>
        <c:ser>
          <c:idx val="1"/>
          <c:order val="1"/>
          <c:tx>
            <c:v>Mitigasi Single Year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KUTIM!$AA$52:$AA$72</c:f>
              <c:numCache>
                <c:formatCode>0</c:formatCode>
                <c:ptCount val="21"/>
                <c:pt idx="0" formatCode="General">
                  <c:v>2010</c:v>
                </c:pt>
                <c:pt idx="1">
                  <c:v>2011</c:v>
                </c:pt>
                <c:pt idx="2" formatCode="General">
                  <c:v>2012</c:v>
                </c:pt>
                <c:pt idx="3" formatCode="General">
                  <c:v>2013</c:v>
                </c:pt>
                <c:pt idx="4" formatCode="General">
                  <c:v>2014</c:v>
                </c:pt>
                <c:pt idx="5" formatCode="General">
                  <c:v>2015</c:v>
                </c:pt>
                <c:pt idx="6" formatCode="General">
                  <c:v>2016</c:v>
                </c:pt>
                <c:pt idx="7" formatCode="General">
                  <c:v>2017</c:v>
                </c:pt>
                <c:pt idx="8" formatCode="General">
                  <c:v>2018</c:v>
                </c:pt>
                <c:pt idx="9" formatCode="General">
                  <c:v>2019</c:v>
                </c:pt>
                <c:pt idx="10" formatCode="General">
                  <c:v>2020</c:v>
                </c:pt>
                <c:pt idx="11" formatCode="General">
                  <c:v>2021</c:v>
                </c:pt>
                <c:pt idx="12" formatCode="General">
                  <c:v>2022</c:v>
                </c:pt>
                <c:pt idx="13" formatCode="General">
                  <c:v>2023</c:v>
                </c:pt>
                <c:pt idx="14" formatCode="General">
                  <c:v>2024</c:v>
                </c:pt>
                <c:pt idx="15" formatCode="General">
                  <c:v>2025</c:v>
                </c:pt>
                <c:pt idx="16" formatCode="General">
                  <c:v>2026</c:v>
                </c:pt>
                <c:pt idx="17" formatCode="General">
                  <c:v>2027</c:v>
                </c:pt>
                <c:pt idx="18" formatCode="General">
                  <c:v>2028</c:v>
                </c:pt>
                <c:pt idx="19" formatCode="General">
                  <c:v>2029</c:v>
                </c:pt>
                <c:pt idx="20" formatCode="General">
                  <c:v>2030</c:v>
                </c:pt>
              </c:numCache>
            </c:numRef>
          </c:cat>
          <c:val>
            <c:numRef>
              <c:f>KUTIM!$X$52:$X$72</c:f>
              <c:numCache>
                <c:formatCode>_-* #,##0_-;\-* #,##0_-;_-* "-"??_-;_-@_-</c:formatCode>
                <c:ptCount val="21"/>
                <c:pt idx="0">
                  <c:v>291047.45797420287</c:v>
                </c:pt>
                <c:pt idx="1">
                  <c:v>343290.36508836661</c:v>
                </c:pt>
                <c:pt idx="2">
                  <c:v>387464.74814227229</c:v>
                </c:pt>
                <c:pt idx="3">
                  <c:v>448897.80243618321</c:v>
                </c:pt>
                <c:pt idx="4">
                  <c:v>503455.26414232014</c:v>
                </c:pt>
                <c:pt idx="5">
                  <c:v>527477.31645663583</c:v>
                </c:pt>
                <c:pt idx="6">
                  <c:v>545336.93884235271</c:v>
                </c:pt>
                <c:pt idx="7">
                  <c:v>551693.84281730186</c:v>
                </c:pt>
                <c:pt idx="8">
                  <c:v>557375.83648964739</c:v>
                </c:pt>
                <c:pt idx="9">
                  <c:v>563385.14757538552</c:v>
                </c:pt>
                <c:pt idx="10">
                  <c:v>568800.02641220752</c:v>
                </c:pt>
                <c:pt idx="11">
                  <c:v>571606.28619794024</c:v>
                </c:pt>
                <c:pt idx="12">
                  <c:v>573362.4083209543</c:v>
                </c:pt>
                <c:pt idx="13">
                  <c:v>575205.94850459986</c:v>
                </c:pt>
                <c:pt idx="14">
                  <c:v>576438.01745622617</c:v>
                </c:pt>
                <c:pt idx="15">
                  <c:v>577287.77839117427</c:v>
                </c:pt>
                <c:pt idx="16">
                  <c:v>568147.98580542335</c:v>
                </c:pt>
                <c:pt idx="17">
                  <c:v>559012.89149228472</c:v>
                </c:pt>
                <c:pt idx="18">
                  <c:v>549886.23253569519</c:v>
                </c:pt>
                <c:pt idx="19">
                  <c:v>540684.15757187735</c:v>
                </c:pt>
                <c:pt idx="20">
                  <c:v>531654.09438890044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4952"/>
        <c:axId val="496285344"/>
      </c:lineChart>
      <c:catAx>
        <c:axId val="49628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5344"/>
        <c:crosses val="autoZero"/>
        <c:auto val="1"/>
        <c:lblAlgn val="ctr"/>
        <c:lblOffset val="100"/>
        <c:noMultiLvlLbl val="0"/>
      </c:catAx>
      <c:valAx>
        <c:axId val="4962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'Rekap-1'!$B$5:$B$13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'Rekap-1'!$H$5:$H$13</c:f>
              <c:numCache>
                <c:formatCode>0.0%</c:formatCode>
                <c:ptCount val="9"/>
                <c:pt idx="0">
                  <c:v>0.1213746310704104</c:v>
                </c:pt>
                <c:pt idx="1">
                  <c:v>0.35111049665492106</c:v>
                </c:pt>
                <c:pt idx="2">
                  <c:v>0.12409255577038403</c:v>
                </c:pt>
                <c:pt idx="3">
                  <c:v>0.23219120852711941</c:v>
                </c:pt>
                <c:pt idx="4">
                  <c:v>0.10806496124649247</c:v>
                </c:pt>
                <c:pt idx="5">
                  <c:v>4.8775300137719663E-2</c:v>
                </c:pt>
                <c:pt idx="6">
                  <c:v>1.5234878233564269E-2</c:v>
                </c:pt>
                <c:pt idx="7" formatCode="0.00%">
                  <c:v>-7.8717442825327504E-4</c:v>
                </c:pt>
                <c:pt idx="8" formatCode="0.00%">
                  <c:v>-5.685721235796448E-5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806920"/>
        <c:axId val="497807312"/>
        <c:axId val="0"/>
      </c:bar3DChart>
      <c:catAx>
        <c:axId val="49780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7312"/>
        <c:crosses val="autoZero"/>
        <c:auto val="1"/>
        <c:lblAlgn val="ctr"/>
        <c:lblOffset val="100"/>
        <c:noMultiLvlLbl val="0"/>
      </c:catAx>
      <c:valAx>
        <c:axId val="4978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6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BERAU!$A$3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BERAU!$B$13:$U$13</c:f>
              <c:numCache>
                <c:formatCode>_-* #,##0_-;\-* #,##0_-;_-* "-"??_-;_-@_-</c:formatCode>
                <c:ptCount val="20"/>
                <c:pt idx="0">
                  <c:v>81229.47719281193</c:v>
                </c:pt>
                <c:pt idx="1">
                  <c:v>115239.74625569946</c:v>
                </c:pt>
                <c:pt idx="2">
                  <c:v>133890.35536842429</c:v>
                </c:pt>
                <c:pt idx="3">
                  <c:v>152424.11672706349</c:v>
                </c:pt>
                <c:pt idx="4">
                  <c:v>161344.53545327554</c:v>
                </c:pt>
                <c:pt idx="5">
                  <c:v>169256.75784232083</c:v>
                </c:pt>
                <c:pt idx="6">
                  <c:v>187803.64948546316</c:v>
                </c:pt>
                <c:pt idx="7">
                  <c:v>206205.80957454967</c:v>
                </c:pt>
                <c:pt idx="8">
                  <c:v>224842.26204120877</c:v>
                </c:pt>
                <c:pt idx="9">
                  <c:v>243485.50884498586</c:v>
                </c:pt>
                <c:pt idx="10">
                  <c:v>262135.70557620091</c:v>
                </c:pt>
                <c:pt idx="11">
                  <c:v>280734.66601719218</c:v>
                </c:pt>
                <c:pt idx="12">
                  <c:v>299457.58907890948</c:v>
                </c:pt>
                <c:pt idx="13">
                  <c:v>318129.60517437576</c:v>
                </c:pt>
                <c:pt idx="14">
                  <c:v>336809.23001405946</c:v>
                </c:pt>
                <c:pt idx="15">
                  <c:v>339460.65878349164</c:v>
                </c:pt>
                <c:pt idx="16">
                  <c:v>342120.04876772809</c:v>
                </c:pt>
                <c:pt idx="17">
                  <c:v>344787.5822785878</c:v>
                </c:pt>
                <c:pt idx="18">
                  <c:v>347463.44580283063</c:v>
                </c:pt>
                <c:pt idx="19">
                  <c:v>350153.72727270517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BERAU!$A$15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BERAU!$B$5:$U$5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BERAU!$B$25:$U$25</c:f>
              <c:numCache>
                <c:formatCode>_-* #,##0_-;\-* #,##0_-;_-* "-"??_-;_-@_-</c:formatCode>
                <c:ptCount val="20"/>
                <c:pt idx="0">
                  <c:v>81277.973881049751</c:v>
                </c:pt>
                <c:pt idx="1">
                  <c:v>115299.84338110707</c:v>
                </c:pt>
                <c:pt idx="2">
                  <c:v>133937.33594330907</c:v>
                </c:pt>
                <c:pt idx="3">
                  <c:v>152469.06256171796</c:v>
                </c:pt>
                <c:pt idx="4">
                  <c:v>161407.30127291859</c:v>
                </c:pt>
                <c:pt idx="5">
                  <c:v>167533.29276805106</c:v>
                </c:pt>
                <c:pt idx="6">
                  <c:v>178091.06888663245</c:v>
                </c:pt>
                <c:pt idx="7">
                  <c:v>193733.6810466919</c:v>
                </c:pt>
                <c:pt idx="8">
                  <c:v>209110.92336670915</c:v>
                </c:pt>
                <c:pt idx="9">
                  <c:v>224242.68836134602</c:v>
                </c:pt>
                <c:pt idx="10">
                  <c:v>238034.52831715764</c:v>
                </c:pt>
                <c:pt idx="11">
                  <c:v>251234.61230043904</c:v>
                </c:pt>
                <c:pt idx="12">
                  <c:v>264018.0667440882</c:v>
                </c:pt>
                <c:pt idx="13">
                  <c:v>276209.94792332826</c:v>
                </c:pt>
                <c:pt idx="14">
                  <c:v>287868.69571307272</c:v>
                </c:pt>
                <c:pt idx="15">
                  <c:v>285603.86625891866</c:v>
                </c:pt>
                <c:pt idx="16">
                  <c:v>283343.45366693841</c:v>
                </c:pt>
                <c:pt idx="17">
                  <c:v>281087.55908327579</c:v>
                </c:pt>
                <c:pt idx="18">
                  <c:v>278717.7044191442</c:v>
                </c:pt>
                <c:pt idx="19">
                  <c:v>276593.01189774566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86128"/>
        <c:axId val="496286520"/>
      </c:lineChart>
      <c:catAx>
        <c:axId val="4962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6520"/>
        <c:crosses val="autoZero"/>
        <c:auto val="1"/>
        <c:lblAlgn val="ctr"/>
        <c:lblOffset val="100"/>
        <c:noMultiLvlLbl val="0"/>
      </c:catAx>
      <c:valAx>
        <c:axId val="49628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PPU!$A$3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PPU!$B$13:$U$13</c:f>
              <c:numCache>
                <c:formatCode>_-* #,##0_-;\-* #,##0_-;_-* "-"??_-;_-@_-</c:formatCode>
                <c:ptCount val="20"/>
                <c:pt idx="0">
                  <c:v>107173.63922747297</c:v>
                </c:pt>
                <c:pt idx="1">
                  <c:v>99568.638154279717</c:v>
                </c:pt>
                <c:pt idx="2">
                  <c:v>101073.82916183994</c:v>
                </c:pt>
                <c:pt idx="3">
                  <c:v>101093.64781054101</c:v>
                </c:pt>
                <c:pt idx="4">
                  <c:v>106426.28416447632</c:v>
                </c:pt>
                <c:pt idx="5">
                  <c:v>96754.261937115516</c:v>
                </c:pt>
                <c:pt idx="6">
                  <c:v>102108.68491187031</c:v>
                </c:pt>
                <c:pt idx="7">
                  <c:v>103033.71561115718</c:v>
                </c:pt>
                <c:pt idx="8">
                  <c:v>103919.16289478788</c:v>
                </c:pt>
                <c:pt idx="9">
                  <c:v>104906.9324223321</c:v>
                </c:pt>
                <c:pt idx="10">
                  <c:v>105818.07066906769</c:v>
                </c:pt>
                <c:pt idx="11">
                  <c:v>106684.51633227241</c:v>
                </c:pt>
                <c:pt idx="12">
                  <c:v>107664.76750551746</c:v>
                </c:pt>
                <c:pt idx="13">
                  <c:v>108688.16925524166</c:v>
                </c:pt>
                <c:pt idx="14">
                  <c:v>109546.01496559691</c:v>
                </c:pt>
                <c:pt idx="15">
                  <c:v>110753.48216922623</c:v>
                </c:pt>
                <c:pt idx="16">
                  <c:v>111828.70279637676</c:v>
                </c:pt>
                <c:pt idx="17">
                  <c:v>113008.23804317425</c:v>
                </c:pt>
                <c:pt idx="18">
                  <c:v>114127.17393085263</c:v>
                </c:pt>
                <c:pt idx="19">
                  <c:v>115267.44747343876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PPU!$A$15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PPU!$B$17:$U$17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PPU!$B$25:$U$25</c:f>
              <c:numCache>
                <c:formatCode>_-* #,##0_-;\-* #,##0_-;_-* "-"??_-;_-@_-</c:formatCode>
                <c:ptCount val="20"/>
                <c:pt idx="0">
                  <c:v>107181.02368025947</c:v>
                </c:pt>
                <c:pt idx="1">
                  <c:v>99577.52648083886</c:v>
                </c:pt>
                <c:pt idx="2">
                  <c:v>101083.47287050365</c:v>
                </c:pt>
                <c:pt idx="3">
                  <c:v>101144.85391107618</c:v>
                </c:pt>
                <c:pt idx="4">
                  <c:v>106474.10403510285</c:v>
                </c:pt>
                <c:pt idx="5">
                  <c:v>96098.410477321886</c:v>
                </c:pt>
                <c:pt idx="6">
                  <c:v>88036.922419534822</c:v>
                </c:pt>
                <c:pt idx="7">
                  <c:v>88493.38857583495</c:v>
                </c:pt>
                <c:pt idx="8">
                  <c:v>88856.157893444397</c:v>
                </c:pt>
                <c:pt idx="9">
                  <c:v>89426.478272256543</c:v>
                </c:pt>
                <c:pt idx="10">
                  <c:v>89661.346653073808</c:v>
                </c:pt>
                <c:pt idx="11">
                  <c:v>89854.973520056839</c:v>
                </c:pt>
                <c:pt idx="12">
                  <c:v>90165.887181932776</c:v>
                </c:pt>
                <c:pt idx="13">
                  <c:v>90521.957051970807</c:v>
                </c:pt>
                <c:pt idx="14">
                  <c:v>90718.429558789067</c:v>
                </c:pt>
                <c:pt idx="15">
                  <c:v>91255.420463607181</c:v>
                </c:pt>
                <c:pt idx="16">
                  <c:v>91653.181689232151</c:v>
                </c:pt>
                <c:pt idx="17">
                  <c:v>92159.037844393461</c:v>
                </c:pt>
                <c:pt idx="18">
                  <c:v>92545.259366257102</c:v>
                </c:pt>
                <c:pt idx="19">
                  <c:v>93062.517370968388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4544"/>
        <c:axId val="502874936"/>
      </c:lineChart>
      <c:catAx>
        <c:axId val="50287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4936"/>
        <c:crosses val="autoZero"/>
        <c:auto val="1"/>
        <c:lblAlgn val="ctr"/>
        <c:lblOffset val="100"/>
        <c:noMultiLvlLbl val="0"/>
      </c:catAx>
      <c:valAx>
        <c:axId val="5028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SAMARINDA!$A$3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SAMARINDA!$B$13:$U$13</c:f>
              <c:numCache>
                <c:formatCode>_-* #,##0_-;\-* #,##0_-;_-* "-"??_-;_-@_-</c:formatCode>
                <c:ptCount val="20"/>
                <c:pt idx="0">
                  <c:v>22625.583632787162</c:v>
                </c:pt>
                <c:pt idx="1">
                  <c:v>19287.516630624352</c:v>
                </c:pt>
                <c:pt idx="2">
                  <c:v>20871.826786320336</c:v>
                </c:pt>
                <c:pt idx="3">
                  <c:v>24255.775174200237</c:v>
                </c:pt>
                <c:pt idx="4">
                  <c:v>26771.728463132153</c:v>
                </c:pt>
                <c:pt idx="5">
                  <c:v>25270.038328492079</c:v>
                </c:pt>
                <c:pt idx="6">
                  <c:v>25931.17602073028</c:v>
                </c:pt>
                <c:pt idx="7">
                  <c:v>26745.427026178932</c:v>
                </c:pt>
                <c:pt idx="8">
                  <c:v>27577.261610906193</c:v>
                </c:pt>
                <c:pt idx="9">
                  <c:v>28421.707423588894</c:v>
                </c:pt>
                <c:pt idx="10">
                  <c:v>29279.19324597752</c:v>
                </c:pt>
                <c:pt idx="11">
                  <c:v>29919.818688402065</c:v>
                </c:pt>
                <c:pt idx="12">
                  <c:v>31035.073435443763</c:v>
                </c:pt>
                <c:pt idx="13">
                  <c:v>31934.400258459573</c:v>
                </c:pt>
                <c:pt idx="14">
                  <c:v>32848.633045532646</c:v>
                </c:pt>
                <c:pt idx="15">
                  <c:v>33778.278599440899</c:v>
                </c:pt>
                <c:pt idx="16">
                  <c:v>34723.860954256743</c:v>
                </c:pt>
                <c:pt idx="17">
                  <c:v>35685.921961211046</c:v>
                </c:pt>
                <c:pt idx="18">
                  <c:v>36665.0218944765</c:v>
                </c:pt>
                <c:pt idx="19">
                  <c:v>37671.224795567941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SAMARINDA!$A$15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SAMARINDA!$B$5:$U$5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SAMARINDA!$B$25:$U$25</c:f>
              <c:numCache>
                <c:formatCode>_-* #,##0_-;\-* #,##0_-;_-* "-"??_-;_-@_-</c:formatCode>
                <c:ptCount val="20"/>
                <c:pt idx="0">
                  <c:v>22842.786212739669</c:v>
                </c:pt>
                <c:pt idx="1">
                  <c:v>19510.885165120002</c:v>
                </c:pt>
                <c:pt idx="2">
                  <c:v>21077.470477241663</c:v>
                </c:pt>
                <c:pt idx="3">
                  <c:v>24539.850966322603</c:v>
                </c:pt>
                <c:pt idx="4">
                  <c:v>27198.611789685099</c:v>
                </c:pt>
                <c:pt idx="5">
                  <c:v>25573.451966252142</c:v>
                </c:pt>
                <c:pt idx="6">
                  <c:v>21414.181126361756</c:v>
                </c:pt>
                <c:pt idx="7">
                  <c:v>22074.16320322227</c:v>
                </c:pt>
                <c:pt idx="8">
                  <c:v>22415.858636485071</c:v>
                </c:pt>
                <c:pt idx="9">
                  <c:v>23425.36962205885</c:v>
                </c:pt>
                <c:pt idx="10">
                  <c:v>24111.705735384119</c:v>
                </c:pt>
                <c:pt idx="11">
                  <c:v>24575.178638872072</c:v>
                </c:pt>
                <c:pt idx="12">
                  <c:v>25507.073920888244</c:v>
                </c:pt>
                <c:pt idx="13">
                  <c:v>26216.623317302608</c:v>
                </c:pt>
                <c:pt idx="14">
                  <c:v>26934.442505504681</c:v>
                </c:pt>
                <c:pt idx="15">
                  <c:v>27660.812658415238</c:v>
                </c:pt>
                <c:pt idx="16">
                  <c:v>28396.024508834402</c:v>
                </c:pt>
                <c:pt idx="17">
                  <c:v>29140.378674477452</c:v>
                </c:pt>
                <c:pt idx="18">
                  <c:v>29473.790558716904</c:v>
                </c:pt>
                <c:pt idx="19">
                  <c:v>30663.029972791093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5720"/>
        <c:axId val="502876112"/>
      </c:lineChart>
      <c:catAx>
        <c:axId val="50287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6112"/>
        <c:crosses val="autoZero"/>
        <c:auto val="1"/>
        <c:lblAlgn val="ctr"/>
        <c:lblOffset val="100"/>
        <c:noMultiLvlLbl val="0"/>
      </c:catAx>
      <c:valAx>
        <c:axId val="502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BALIKPAPAN!$A$3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BALIKPAPAN!$B$13:$U$13</c:f>
              <c:numCache>
                <c:formatCode>_(* #,##0.00_);_(* \(#,##0.00\);_(* "-"??_);_(@_)</c:formatCode>
                <c:ptCount val="20"/>
                <c:pt idx="0">
                  <c:v>7530.8047139042246</c:v>
                </c:pt>
                <c:pt idx="1">
                  <c:v>8737.3955593067712</c:v>
                </c:pt>
                <c:pt idx="2">
                  <c:v>11794.937075882912</c:v>
                </c:pt>
                <c:pt idx="3">
                  <c:v>11503.514241278219</c:v>
                </c:pt>
                <c:pt idx="4">
                  <c:v>11645.033037891837</c:v>
                </c:pt>
                <c:pt idx="5">
                  <c:v>10077.296000242575</c:v>
                </c:pt>
                <c:pt idx="6">
                  <c:v>11622.78726031545</c:v>
                </c:pt>
                <c:pt idx="7">
                  <c:v>12538.969545176567</c:v>
                </c:pt>
                <c:pt idx="8">
                  <c:v>13560.601972554405</c:v>
                </c:pt>
                <c:pt idx="9">
                  <c:v>14582.267677567967</c:v>
                </c:pt>
                <c:pt idx="10">
                  <c:v>15603.967059548904</c:v>
                </c:pt>
                <c:pt idx="11">
                  <c:v>16625.700522620795</c:v>
                </c:pt>
                <c:pt idx="12">
                  <c:v>17647.468475756759</c:v>
                </c:pt>
                <c:pt idx="13">
                  <c:v>18669.271332837547</c:v>
                </c:pt>
                <c:pt idx="14">
                  <c:v>19691.109512710507</c:v>
                </c:pt>
                <c:pt idx="15">
                  <c:v>20712.983439249114</c:v>
                </c:pt>
                <c:pt idx="16">
                  <c:v>21734.893541413454</c:v>
                </c:pt>
                <c:pt idx="17">
                  <c:v>22756.840253310864</c:v>
                </c:pt>
                <c:pt idx="18">
                  <c:v>23778.824014258345</c:v>
                </c:pt>
                <c:pt idx="19">
                  <c:v>24800.877181419077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BALIKPAPAN!$A$15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BALIKPAPAN!$B$25:$U$25</c:f>
              <c:numCache>
                <c:formatCode>_(* #,##0.00_);_(* \(#,##0.00\);_(* "-"??_);_(@_)</c:formatCode>
                <c:ptCount val="20"/>
                <c:pt idx="0">
                  <c:v>7749.0396553478331</c:v>
                </c:pt>
                <c:pt idx="1">
                  <c:v>8952.7449941520754</c:v>
                </c:pt>
                <c:pt idx="2">
                  <c:v>12155.864326670924</c:v>
                </c:pt>
                <c:pt idx="3">
                  <c:v>11833.21934679088</c:v>
                </c:pt>
                <c:pt idx="4">
                  <c:v>11991.844324167923</c:v>
                </c:pt>
                <c:pt idx="5">
                  <c:v>10386.375077247918</c:v>
                </c:pt>
                <c:pt idx="6">
                  <c:v>11805.688520759655</c:v>
                </c:pt>
                <c:pt idx="7">
                  <c:v>12728.159621874236</c:v>
                </c:pt>
                <c:pt idx="8">
                  <c:v>13411.934159758455</c:v>
                </c:pt>
                <c:pt idx="9">
                  <c:v>14782.783773289384</c:v>
                </c:pt>
                <c:pt idx="10">
                  <c:v>15810.123764069476</c:v>
                </c:pt>
                <c:pt idx="11">
                  <c:v>16837.482662954062</c:v>
                </c:pt>
                <c:pt idx="12">
                  <c:v>17864.860696840427</c:v>
                </c:pt>
                <c:pt idx="13">
                  <c:v>18892.258095348563</c:v>
                </c:pt>
                <c:pt idx="14">
                  <c:v>19919.675090853962</c:v>
                </c:pt>
                <c:pt idx="15">
                  <c:v>20947.111918520528</c:v>
                </c:pt>
                <c:pt idx="16">
                  <c:v>21974.568816334329</c:v>
                </c:pt>
                <c:pt idx="17">
                  <c:v>23002.046025136944</c:v>
                </c:pt>
                <c:pt idx="18">
                  <c:v>23571.184716534375</c:v>
                </c:pt>
                <c:pt idx="19">
                  <c:v>25057.080058578376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6896"/>
        <c:axId val="502877288"/>
      </c:lineChart>
      <c:catAx>
        <c:axId val="5028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7288"/>
        <c:crosses val="autoZero"/>
        <c:auto val="1"/>
        <c:lblAlgn val="ctr"/>
        <c:lblOffset val="100"/>
        <c:noMultiLvlLbl val="0"/>
      </c:catAx>
      <c:valAx>
        <c:axId val="5028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BALIKPAPAN!$A$27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BALIKPAPAN!$B$29:$L$29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BALIKPAPAN!$B$36:$L$36</c:f>
              <c:numCache>
                <c:formatCode>_(* #,##0.00_);_(* \(#,##0.00\);_(* "-"??_);_(@_)</c:formatCode>
                <c:ptCount val="11"/>
                <c:pt idx="0">
                  <c:v>3.6579553214285716</c:v>
                </c:pt>
                <c:pt idx="1">
                  <c:v>0.19252396428571428</c:v>
                </c:pt>
                <c:pt idx="2">
                  <c:v>0.96261982142857161</c:v>
                </c:pt>
                <c:pt idx="3">
                  <c:v>5.3906710000000002</c:v>
                </c:pt>
                <c:pt idx="4">
                  <c:v>6.7383387499999996</c:v>
                </c:pt>
                <c:pt idx="5">
                  <c:v>2.3102875714285713</c:v>
                </c:pt>
                <c:pt idx="6">
                  <c:v>11.936485785714286</c:v>
                </c:pt>
                <c:pt idx="7">
                  <c:v>27.723450857142858</c:v>
                </c:pt>
                <c:pt idx="8">
                  <c:v>51.981470357142861</c:v>
                </c:pt>
                <c:pt idx="9">
                  <c:v>25.028115357142855</c:v>
                </c:pt>
                <c:pt idx="10">
                  <c:v>39.02635777857143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8072"/>
        <c:axId val="502878464"/>
      </c:lineChart>
      <c:catAx>
        <c:axId val="50287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8464"/>
        <c:crosses val="autoZero"/>
        <c:auto val="1"/>
        <c:lblAlgn val="ctr"/>
        <c:lblOffset val="100"/>
        <c:noMultiLvlLbl val="0"/>
      </c:catAx>
      <c:valAx>
        <c:axId val="5028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BONTANG!$A$3</c:f>
              <c:strCache>
                <c:ptCount val="1"/>
                <c:pt idx="0">
                  <c:v>BAU Forward Looking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BONTANG!$B$13:$U$13</c:f>
              <c:numCache>
                <c:formatCode>_-* #,##0_-;\-* #,##0_-;_-* "-"??_-;_-@_-</c:formatCode>
                <c:ptCount val="20"/>
                <c:pt idx="0">
                  <c:v>2029.1637211284051</c:v>
                </c:pt>
                <c:pt idx="1">
                  <c:v>1177.5655786532145</c:v>
                </c:pt>
                <c:pt idx="2">
                  <c:v>3019.2047074079283</c:v>
                </c:pt>
                <c:pt idx="3">
                  <c:v>3599.8672774995198</c:v>
                </c:pt>
                <c:pt idx="4">
                  <c:v>3709.8809603794803</c:v>
                </c:pt>
                <c:pt idx="5">
                  <c:v>3319.6048684636166</c:v>
                </c:pt>
                <c:pt idx="6">
                  <c:v>3759.1868684866572</c:v>
                </c:pt>
                <c:pt idx="7">
                  <c:v>4135.3215576112962</c:v>
                </c:pt>
                <c:pt idx="8">
                  <c:v>4558.16027185239</c:v>
                </c:pt>
                <c:pt idx="9">
                  <c:v>4981.0972884597086</c:v>
                </c:pt>
                <c:pt idx="10">
                  <c:v>5404.1359202229869</c:v>
                </c:pt>
                <c:pt idx="11">
                  <c:v>5729.4093015729941</c:v>
                </c:pt>
                <c:pt idx="12">
                  <c:v>6250.531842343782</c:v>
                </c:pt>
                <c:pt idx="13">
                  <c:v>6673.8963316618556</c:v>
                </c:pt>
                <c:pt idx="14">
                  <c:v>7097.3768419662365</c:v>
                </c:pt>
                <c:pt idx="15">
                  <c:v>7520.9772831641703</c:v>
                </c:pt>
                <c:pt idx="16">
                  <c:v>7944.7016969267843</c:v>
                </c:pt>
                <c:pt idx="17">
                  <c:v>8368.5542611294859</c:v>
                </c:pt>
                <c:pt idx="18">
                  <c:v>8792.5392944421274</c:v>
                </c:pt>
                <c:pt idx="19">
                  <c:v>9216.7174533739217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BONTANG!$A$15</c:f>
              <c:strCache>
                <c:ptCount val="1"/>
                <c:pt idx="0">
                  <c:v>Mitigation Action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BONTANG!$B$5:$U$5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BONTANG!$B$25:$U$25</c:f>
              <c:numCache>
                <c:formatCode>_-* #,##0_-;\-* #,##0_-;_-* "-"??_-;_-@_-</c:formatCode>
                <c:ptCount val="20"/>
                <c:pt idx="0">
                  <c:v>2071.7489935259355</c:v>
                </c:pt>
                <c:pt idx="1">
                  <c:v>1179.9825370022129</c:v>
                </c:pt>
                <c:pt idx="2">
                  <c:v>3091.13249084569</c:v>
                </c:pt>
                <c:pt idx="3">
                  <c:v>3677.9974083033057</c:v>
                </c:pt>
                <c:pt idx="4">
                  <c:v>3788.441208645248</c:v>
                </c:pt>
                <c:pt idx="5">
                  <c:v>3386.9889878887225</c:v>
                </c:pt>
                <c:pt idx="6">
                  <c:v>3769.0463227787832</c:v>
                </c:pt>
                <c:pt idx="7">
                  <c:v>4145.7326914314126</c:v>
                </c:pt>
                <c:pt idx="8">
                  <c:v>4489.5158058917232</c:v>
                </c:pt>
                <c:pt idx="9">
                  <c:v>4991.9494520550743</c:v>
                </c:pt>
                <c:pt idx="10">
                  <c:v>5415.1414771568616</c:v>
                </c:pt>
                <c:pt idx="11">
                  <c:v>5740.5214879601381</c:v>
                </c:pt>
                <c:pt idx="12">
                  <c:v>6261.7023183560204</c:v>
                </c:pt>
                <c:pt idx="13">
                  <c:v>6685.0751284188018</c:v>
                </c:pt>
                <c:pt idx="14">
                  <c:v>7108.5123066362394</c:v>
                </c:pt>
                <c:pt idx="15">
                  <c:v>7532.0160222151499</c:v>
                </c:pt>
                <c:pt idx="16">
                  <c:v>7955.5885174646301</c:v>
                </c:pt>
                <c:pt idx="17">
                  <c:v>8379.2321102595542</c:v>
                </c:pt>
                <c:pt idx="18">
                  <c:v>8683.9382747823201</c:v>
                </c:pt>
                <c:pt idx="19">
                  <c:v>9226.7734285280967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79248"/>
        <c:axId val="502879640"/>
      </c:lineChart>
      <c:catAx>
        <c:axId val="5028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9640"/>
        <c:crosses val="autoZero"/>
        <c:auto val="1"/>
        <c:lblAlgn val="ctr"/>
        <c:lblOffset val="100"/>
        <c:noMultiLvlLbl val="0"/>
      </c:catAx>
      <c:valAx>
        <c:axId val="5028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4'!$A$32</c:f>
              <c:strCache>
                <c:ptCount val="1"/>
                <c:pt idx="0">
                  <c:v>PERTANIAN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4'!$B$32:$U$32</c:f>
              <c:numCache>
                <c:formatCode>_-* #,##0_-;\-* #,##0_-;_-* "-"??_-;_-@_-</c:formatCode>
                <c:ptCount val="20"/>
                <c:pt idx="0">
                  <c:v>998450.71565223357</c:v>
                </c:pt>
                <c:pt idx="1">
                  <c:v>1118823.3763198364</c:v>
                </c:pt>
                <c:pt idx="2">
                  <c:v>1266464.1051693307</c:v>
                </c:pt>
                <c:pt idx="3">
                  <c:v>1348382.1764298091</c:v>
                </c:pt>
                <c:pt idx="4">
                  <c:v>1409248.648591934</c:v>
                </c:pt>
                <c:pt idx="5">
                  <c:v>1479631.3710407645</c:v>
                </c:pt>
                <c:pt idx="6">
                  <c:v>1601025.8194886991</c:v>
                </c:pt>
                <c:pt idx="7">
                  <c:v>1717946.1749086082</c:v>
                </c:pt>
                <c:pt idx="8">
                  <c:v>1846993.6343770679</c:v>
                </c:pt>
                <c:pt idx="9">
                  <c:v>1986399.7731045729</c:v>
                </c:pt>
                <c:pt idx="10">
                  <c:v>2136588.6254117293</c:v>
                </c:pt>
                <c:pt idx="11">
                  <c:v>2302340.1900404869</c:v>
                </c:pt>
                <c:pt idx="12">
                  <c:v>2476596.0976700513</c:v>
                </c:pt>
                <c:pt idx="13">
                  <c:v>2662308.600242923</c:v>
                </c:pt>
                <c:pt idx="14">
                  <c:v>2859489.1170679731</c:v>
                </c:pt>
                <c:pt idx="15">
                  <c:v>2991903.4693084396</c:v>
                </c:pt>
                <c:pt idx="16">
                  <c:v>3124987.725483377</c:v>
                </c:pt>
                <c:pt idx="17">
                  <c:v>3258765.424623169</c:v>
                </c:pt>
                <c:pt idx="18">
                  <c:v>3393137.5874687382</c:v>
                </c:pt>
                <c:pt idx="19">
                  <c:v>3528329.2097790577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0424"/>
        <c:axId val="502880816"/>
      </c:lineChart>
      <c:catAx>
        <c:axId val="50288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0816"/>
        <c:crosses val="autoZero"/>
        <c:auto val="1"/>
        <c:lblAlgn val="ctr"/>
        <c:lblOffset val="100"/>
        <c:noMultiLvlLbl val="0"/>
      </c:catAx>
      <c:valAx>
        <c:axId val="502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0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4'!$A$33</c:f>
              <c:strCache>
                <c:ptCount val="1"/>
                <c:pt idx="0">
                  <c:v>PETERNAKAN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4'!$B$33:$U$33</c:f>
              <c:numCache>
                <c:formatCode>_-* #,##0_-;\-* #,##0_-;_-* "-"??_-;_-@_-</c:formatCode>
                <c:ptCount val="20"/>
                <c:pt idx="0">
                  <c:v>128962.06553040697</c:v>
                </c:pt>
                <c:pt idx="1">
                  <c:v>136907.12332651662</c:v>
                </c:pt>
                <c:pt idx="2">
                  <c:v>139819.71396656358</c:v>
                </c:pt>
                <c:pt idx="3">
                  <c:v>151339.26221929651</c:v>
                </c:pt>
                <c:pt idx="4">
                  <c:v>167248.08305458387</c:v>
                </c:pt>
                <c:pt idx="5">
                  <c:v>174000.00945871411</c:v>
                </c:pt>
                <c:pt idx="6">
                  <c:v>185891.93119868357</c:v>
                </c:pt>
                <c:pt idx="7">
                  <c:v>199255.04418983284</c:v>
                </c:pt>
                <c:pt idx="8">
                  <c:v>213787.00685841366</c:v>
                </c:pt>
                <c:pt idx="9">
                  <c:v>228535.93024404458</c:v>
                </c:pt>
                <c:pt idx="10">
                  <c:v>243314.93891990569</c:v>
                </c:pt>
                <c:pt idx="11">
                  <c:v>256437.04720039037</c:v>
                </c:pt>
                <c:pt idx="12">
                  <c:v>273037.53022992826</c:v>
                </c:pt>
                <c:pt idx="13">
                  <c:v>288218.3757586751</c:v>
                </c:pt>
                <c:pt idx="14">
                  <c:v>303383.11452453549</c:v>
                </c:pt>
                <c:pt idx="15">
                  <c:v>318948.28248488216</c:v>
                </c:pt>
                <c:pt idx="16">
                  <c:v>334540.18054655369</c:v>
                </c:pt>
                <c:pt idx="17">
                  <c:v>350401.28983145993</c:v>
                </c:pt>
                <c:pt idx="18">
                  <c:v>366368.97338233236</c:v>
                </c:pt>
                <c:pt idx="19">
                  <c:v>382535.92406186368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1600"/>
        <c:axId val="502881992"/>
      </c:lineChart>
      <c:catAx>
        <c:axId val="50288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1992"/>
        <c:crosses val="autoZero"/>
        <c:auto val="1"/>
        <c:lblAlgn val="ctr"/>
        <c:lblOffset val="100"/>
        <c:noMultiLvlLbl val="0"/>
      </c:catAx>
      <c:valAx>
        <c:axId val="5028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 4'!$B$31:$U$31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 4'!$B$34:$U$34</c:f>
              <c:numCache>
                <c:formatCode>_-* #,##0_-;\-* #,##0_-;_-* "-"??_-;_-@_-</c:formatCode>
                <c:ptCount val="20"/>
                <c:pt idx="0">
                  <c:v>1127412.7811826405</c:v>
                </c:pt>
                <c:pt idx="1">
                  <c:v>1255730.4996463531</c:v>
                </c:pt>
                <c:pt idx="2">
                  <c:v>1406283.8191358943</c:v>
                </c:pt>
                <c:pt idx="3">
                  <c:v>1499721.4386491056</c:v>
                </c:pt>
                <c:pt idx="4">
                  <c:v>1576496.7316465178</c:v>
                </c:pt>
                <c:pt idx="5">
                  <c:v>1653631.3804994787</c:v>
                </c:pt>
                <c:pt idx="6">
                  <c:v>1786917.7506873826</c:v>
                </c:pt>
                <c:pt idx="7">
                  <c:v>1917201.2190984411</c:v>
                </c:pt>
                <c:pt idx="8">
                  <c:v>2060780.6412354815</c:v>
                </c:pt>
                <c:pt idx="9">
                  <c:v>2214935.7033486175</c:v>
                </c:pt>
                <c:pt idx="10">
                  <c:v>2379903.5643316349</c:v>
                </c:pt>
                <c:pt idx="11">
                  <c:v>2558777.237240877</c:v>
                </c:pt>
                <c:pt idx="12">
                  <c:v>2749633.6278999797</c:v>
                </c:pt>
                <c:pt idx="13">
                  <c:v>2950526.9760015979</c:v>
                </c:pt>
                <c:pt idx="14">
                  <c:v>3162872.2315925085</c:v>
                </c:pt>
                <c:pt idx="15">
                  <c:v>3310851.7517933217</c:v>
                </c:pt>
                <c:pt idx="16">
                  <c:v>3459527.9060299308</c:v>
                </c:pt>
                <c:pt idx="17">
                  <c:v>3609166.714454629</c:v>
                </c:pt>
                <c:pt idx="18">
                  <c:v>3759506.5608510706</c:v>
                </c:pt>
                <c:pt idx="19">
                  <c:v>3910865.1338409213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2776"/>
        <c:axId val="502883168"/>
      </c:lineChart>
      <c:catAx>
        <c:axId val="50288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3168"/>
        <c:crosses val="autoZero"/>
        <c:auto val="1"/>
        <c:lblAlgn val="ctr"/>
        <c:lblOffset val="100"/>
        <c:noMultiLvlLbl val="0"/>
      </c:catAx>
      <c:valAx>
        <c:axId val="5028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'Rekap-5_Kumulatif'!$B$16:$U$16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'Rekap-5_Kumulatif'!$B$12:$U$12</c:f>
              <c:numCache>
                <c:formatCode>_-* #,##0_-;\-* #,##0_-;_-* "-"??_-;_-@_-</c:formatCode>
                <c:ptCount val="20"/>
                <c:pt idx="0">
                  <c:v>1418460.2391568434</c:v>
                </c:pt>
                <c:pt idx="1">
                  <c:v>2674193.1557615451</c:v>
                </c:pt>
                <c:pt idx="2">
                  <c:v>4080548.9026808776</c:v>
                </c:pt>
                <c:pt idx="3">
                  <c:v>5580348.4714607857</c:v>
                </c:pt>
                <c:pt idx="4">
                  <c:v>7156923.7633555699</c:v>
                </c:pt>
                <c:pt idx="5">
                  <c:v>8810622.5279744752</c:v>
                </c:pt>
                <c:pt idx="6">
                  <c:v>10574255.808527583</c:v>
                </c:pt>
                <c:pt idx="7">
                  <c:v>12434045.798964888</c:v>
                </c:pt>
                <c:pt idx="8">
                  <c:v>14392375.865115242</c:v>
                </c:pt>
                <c:pt idx="9">
                  <c:v>16449147.21856625</c:v>
                </c:pt>
                <c:pt idx="10">
                  <c:v>18604260.334333763</c:v>
                </c:pt>
                <c:pt idx="11">
                  <c:v>20860787.996962287</c:v>
                </c:pt>
                <c:pt idx="12">
                  <c:v>23219879.89524404</c:v>
                </c:pt>
                <c:pt idx="13">
                  <c:v>25680739.956034828</c:v>
                </c:pt>
                <c:pt idx="14">
                  <c:v>28243987.054553293</c:v>
                </c:pt>
                <c:pt idx="15">
                  <c:v>30834422.421397984</c:v>
                </c:pt>
                <c:pt idx="16">
                  <c:v>33452742.635411799</c:v>
                </c:pt>
                <c:pt idx="17">
                  <c:v>36099910.293729931</c:v>
                </c:pt>
                <c:pt idx="18">
                  <c:v>38776507.364426747</c:v>
                </c:pt>
                <c:pt idx="19">
                  <c:v>41483790.509959258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'Rekap-5_Kumulatif'!$B$16:$U$16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'Rekap-5_Kumulatif'!$B$24:$U$24</c:f>
              <c:numCache>
                <c:formatCode>_-* #,##0_-;\-* #,##0_-;_-* "-"??_-;_-@_-</c:formatCode>
                <c:ptCount val="20"/>
                <c:pt idx="0">
                  <c:v>1419425.2667530524</c:v>
                </c:pt>
                <c:pt idx="1">
                  <c:v>2676134.39948603</c:v>
                </c:pt>
                <c:pt idx="2">
                  <c:v>4083376.822255569</c:v>
                </c:pt>
                <c:pt idx="3">
                  <c:v>5584302.5540336482</c:v>
                </c:pt>
                <c:pt idx="4">
                  <c:v>7162216.59581214</c:v>
                </c:pt>
                <c:pt idx="5">
                  <c:v>8777646.6039514504</c:v>
                </c:pt>
                <c:pt idx="6">
                  <c:v>10405407.531436186</c:v>
                </c:pt>
                <c:pt idx="7">
                  <c:v>12105964.358078562</c:v>
                </c:pt>
                <c:pt idx="8">
                  <c:v>13877947.5429115</c:v>
                </c:pt>
                <c:pt idx="9">
                  <c:v>15722478.550508384</c:v>
                </c:pt>
                <c:pt idx="10">
                  <c:v>17611954.377592366</c:v>
                </c:pt>
                <c:pt idx="11">
                  <c:v>19559503.001057155</c:v>
                </c:pt>
                <c:pt idx="12">
                  <c:v>21564849.063042723</c:v>
                </c:pt>
                <c:pt idx="13">
                  <c:v>23624455.711656723</c:v>
                </c:pt>
                <c:pt idx="14">
                  <c:v>25736200.05388625</c:v>
                </c:pt>
                <c:pt idx="15">
                  <c:v>27837049.430620812</c:v>
                </c:pt>
                <c:pt idx="16">
                  <c:v>29927395.670355432</c:v>
                </c:pt>
                <c:pt idx="17">
                  <c:v>32007897.063756768</c:v>
                </c:pt>
                <c:pt idx="18">
                  <c:v>34076795.159573823</c:v>
                </c:pt>
                <c:pt idx="19">
                  <c:v>36139127.614901669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883952"/>
        <c:axId val="502884344"/>
      </c:lineChart>
      <c:catAx>
        <c:axId val="5028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4344"/>
        <c:crosses val="autoZero"/>
        <c:auto val="1"/>
        <c:lblAlgn val="ctr"/>
        <c:lblOffset val="100"/>
        <c:noMultiLvlLbl val="0"/>
      </c:catAx>
      <c:valAx>
        <c:axId val="5028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Emisi Historis berdasarkan Kab/Kota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'Rekap-1'!$B$20:$B$28</c:f>
              <c:strCache>
                <c:ptCount val="9"/>
                <c:pt idx="0">
                  <c:v>PASER</c:v>
                </c:pt>
                <c:pt idx="1">
                  <c:v>KUKAR</c:v>
                </c:pt>
                <c:pt idx="2">
                  <c:v>KUBAR</c:v>
                </c:pt>
                <c:pt idx="3">
                  <c:v>KUTIM</c:v>
                </c:pt>
                <c:pt idx="4">
                  <c:v>BERAU</c:v>
                </c:pt>
                <c:pt idx="5">
                  <c:v>PPU</c:v>
                </c:pt>
                <c:pt idx="6">
                  <c:v>SAMARINDA</c:v>
                </c:pt>
                <c:pt idx="7">
                  <c:v>BALIKPAPAN</c:v>
                </c:pt>
                <c:pt idx="8">
                  <c:v>BONTANG</c:v>
                </c:pt>
              </c:strCache>
            </c:strRef>
          </c:cat>
          <c:val>
            <c:numRef>
              <c:f>'Rekap-1'!$D$20:$D$28</c:f>
              <c:numCache>
                <c:formatCode>0.0%</c:formatCode>
                <c:ptCount val="9"/>
                <c:pt idx="0">
                  <c:v>0</c:v>
                </c:pt>
                <c:pt idx="1">
                  <c:v>0.75972095052932187</c:v>
                </c:pt>
                <c:pt idx="2">
                  <c:v>0</c:v>
                </c:pt>
                <c:pt idx="3">
                  <c:v>0</c:v>
                </c:pt>
                <c:pt idx="4">
                  <c:v>0.18625022816651066</c:v>
                </c:pt>
                <c:pt idx="5">
                  <c:v>0</c:v>
                </c:pt>
                <c:pt idx="6">
                  <c:v>5.4028821304167383E-2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7808096"/>
        <c:axId val="497808488"/>
        <c:axId val="0"/>
      </c:bar3DChart>
      <c:catAx>
        <c:axId val="4978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8488"/>
        <c:crosses val="autoZero"/>
        <c:auto val="1"/>
        <c:lblAlgn val="ctr"/>
        <c:lblOffset val="100"/>
        <c:noMultiLvlLbl val="0"/>
      </c:catAx>
      <c:valAx>
        <c:axId val="49780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6-Final'!$A$50</c:f>
              <c:strCache>
                <c:ptCount val="1"/>
                <c:pt idx="0">
                  <c:v>BAU KUMULATIF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'Rekap 6-Final'!$C$49:$V$49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 6-Final'!$C$50:$V$50</c:f>
              <c:numCache>
                <c:formatCode>_-* #,##0_-;\-* #,##0_-;_-* "-"??_-;_-@_-</c:formatCode>
                <c:ptCount val="20"/>
                <c:pt idx="0">
                  <c:v>1828805.0908048139</c:v>
                </c:pt>
                <c:pt idx="1">
                  <c:v>2947628.4671246507</c:v>
                </c:pt>
                <c:pt idx="2">
                  <c:v>4214092.572293981</c:v>
                </c:pt>
                <c:pt idx="3">
                  <c:v>5562474.74872379</c:v>
                </c:pt>
                <c:pt idx="4">
                  <c:v>6971723.3973157248</c:v>
                </c:pt>
                <c:pt idx="5">
                  <c:v>8451354.768356489</c:v>
                </c:pt>
                <c:pt idx="6">
                  <c:v>10029086.258256622</c:v>
                </c:pt>
                <c:pt idx="7">
                  <c:v>11689610.793370275</c:v>
                </c:pt>
                <c:pt idx="8">
                  <c:v>13434222.497128176</c:v>
                </c:pt>
                <c:pt idx="9">
                  <c:v>15262447.068171542</c:v>
                </c:pt>
                <c:pt idx="10">
                  <c:v>17174234.239462212</c:v>
                </c:pt>
                <c:pt idx="11">
                  <c:v>19174313.742703959</c:v>
                </c:pt>
                <c:pt idx="12">
                  <c:v>21260356.940279771</c:v>
                </c:pt>
                <c:pt idx="13">
                  <c:v>23432987.446515128</c:v>
                </c:pt>
                <c:pt idx="14">
                  <c:v>25692840.295044389</c:v>
                </c:pt>
                <c:pt idx="15">
                  <c:v>27964316.340665143</c:v>
                </c:pt>
                <c:pt idx="16">
                  <c:v>30248085.48731187</c:v>
                </c:pt>
                <c:pt idx="17">
                  <c:v>32544841.177949414</c:v>
                </c:pt>
                <c:pt idx="18">
                  <c:v>34855177.876283556</c:v>
                </c:pt>
                <c:pt idx="19">
                  <c:v>37179915.041779049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 6-Final'!$A$51</c:f>
              <c:strCache>
                <c:ptCount val="1"/>
                <c:pt idx="0">
                  <c:v>MITIGASI KUMULATIF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'Rekap 6-Final'!$C$49:$V$49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 6-Final'!$C$51:$V$51</c:f>
              <c:numCache>
                <c:formatCode>_-* #,##0_-;\-* #,##0_-;_-* "-"??_-;_-@_-</c:formatCode>
                <c:ptCount val="20"/>
                <c:pt idx="0">
                  <c:v>1828805.0908048139</c:v>
                </c:pt>
                <c:pt idx="1">
                  <c:v>2947628.4671246507</c:v>
                </c:pt>
                <c:pt idx="2">
                  <c:v>4214092.572293981</c:v>
                </c:pt>
                <c:pt idx="3">
                  <c:v>5562474.74872379</c:v>
                </c:pt>
                <c:pt idx="4">
                  <c:v>6971723.3973157248</c:v>
                </c:pt>
                <c:pt idx="5">
                  <c:v>8411870.3709914386</c:v>
                </c:pt>
                <c:pt idx="6">
                  <c:v>9853720.951618094</c:v>
                </c:pt>
                <c:pt idx="7">
                  <c:v>11355021.924421465</c:v>
                </c:pt>
                <c:pt idx="8">
                  <c:v>12914717.534011496</c:v>
                </c:pt>
                <c:pt idx="9">
                  <c:v>14530770.907323001</c:v>
                </c:pt>
                <c:pt idx="10">
                  <c:v>16177021.968469709</c:v>
                </c:pt>
                <c:pt idx="11">
                  <c:v>17868255.387796532</c:v>
                </c:pt>
                <c:pt idx="12">
                  <c:v>19600717.608978465</c:v>
                </c:pt>
                <c:pt idx="13">
                  <c:v>21372292.977725923</c:v>
                </c:pt>
                <c:pt idx="14">
                  <c:v>23180872.175153486</c:v>
                </c:pt>
                <c:pt idx="15">
                  <c:v>24963016.898533408</c:v>
                </c:pt>
                <c:pt idx="16">
                  <c:v>26719098.808902476</c:v>
                </c:pt>
                <c:pt idx="17">
                  <c:v>28449502.626692999</c:v>
                </c:pt>
                <c:pt idx="18">
                  <c:v>30154558.158890501</c:v>
                </c:pt>
                <c:pt idx="19">
                  <c:v>31834720.039568029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09272"/>
        <c:axId val="497809664"/>
      </c:lineChart>
      <c:catAx>
        <c:axId val="49780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9664"/>
        <c:crosses val="autoZero"/>
        <c:auto val="1"/>
        <c:lblAlgn val="ctr"/>
        <c:lblOffset val="100"/>
        <c:noMultiLvlLbl val="0"/>
      </c:catAx>
      <c:valAx>
        <c:axId val="4978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0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 6-Final'!$A$55</c:f>
              <c:strCache>
                <c:ptCount val="1"/>
                <c:pt idx="0">
                  <c:v>BAU KUMULATIF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'Rekap 6-Final'!$C$54:$V$54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 6-Final'!$C$55:$V$55</c:f>
              <c:numCache>
                <c:formatCode>_-* #,##0_-;\-* #,##0_-;_-* "-"??_-;_-@_-</c:formatCode>
                <c:ptCount val="20"/>
                <c:pt idx="0">
                  <c:v>257882.01727779457</c:v>
                </c:pt>
                <c:pt idx="1">
                  <c:v>394789.14060431125</c:v>
                </c:pt>
                <c:pt idx="2">
                  <c:v>534608.85457087483</c:v>
                </c:pt>
                <c:pt idx="3">
                  <c:v>685948.11679017125</c:v>
                </c:pt>
                <c:pt idx="4">
                  <c:v>853196.19984475512</c:v>
                </c:pt>
                <c:pt idx="5">
                  <c:v>1027196.2093034692</c:v>
                </c:pt>
                <c:pt idx="6">
                  <c:v>1213088.1405021527</c:v>
                </c:pt>
                <c:pt idx="7">
                  <c:v>1412343.1846919856</c:v>
                </c:pt>
                <c:pt idx="8">
                  <c:v>1626130.1915503992</c:v>
                </c:pt>
                <c:pt idx="9">
                  <c:v>1854666.1217944436</c:v>
                </c:pt>
                <c:pt idx="10">
                  <c:v>2097981.0607143492</c:v>
                </c:pt>
                <c:pt idx="11">
                  <c:v>2354418.1079147398</c:v>
                </c:pt>
                <c:pt idx="12">
                  <c:v>2627455.6381446677</c:v>
                </c:pt>
                <c:pt idx="13">
                  <c:v>2915674.0139033431</c:v>
                </c:pt>
                <c:pt idx="14">
                  <c:v>3219057.128427878</c:v>
                </c:pt>
                <c:pt idx="15">
                  <c:v>3538005.4109127601</c:v>
                </c:pt>
                <c:pt idx="16">
                  <c:v>3872545.5914593143</c:v>
                </c:pt>
                <c:pt idx="17">
                  <c:v>4222946.8812907739</c:v>
                </c:pt>
                <c:pt idx="18">
                  <c:v>4589315.8546731062</c:v>
                </c:pt>
                <c:pt idx="19">
                  <c:v>4971851.7787349699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 6-Final'!$A$56</c:f>
              <c:strCache>
                <c:ptCount val="1"/>
                <c:pt idx="0">
                  <c:v>MITIGASI KUMULATIF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'Rekap 6-Final'!$C$54:$V$54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 6-Final'!$C$56:$V$56</c:f>
              <c:numCache>
                <c:formatCode>_-* #,##0_-;\-* #,##0_-;_-* "-"??_-;_-@_-</c:formatCode>
                <c:ptCount val="20"/>
                <c:pt idx="0">
                  <c:v>258847.04487400368</c:v>
                </c:pt>
                <c:pt idx="1">
                  <c:v>396732.80128714495</c:v>
                </c:pt>
                <c:pt idx="2">
                  <c:v>537511.11888735299</c:v>
                </c:pt>
                <c:pt idx="3">
                  <c:v>690054.67423562391</c:v>
                </c:pt>
                <c:pt idx="4">
                  <c:v>858720.06742218183</c:v>
                </c:pt>
                <c:pt idx="5">
                  <c:v>1034003.1018857753</c:v>
                </c:pt>
                <c:pt idx="6">
                  <c:v>1219913.4487438553</c:v>
                </c:pt>
                <c:pt idx="7">
                  <c:v>1419169.3025828593</c:v>
                </c:pt>
                <c:pt idx="8">
                  <c:v>1631456.8778257677</c:v>
                </c:pt>
                <c:pt idx="9">
                  <c:v>1859934.5121111495</c:v>
                </c:pt>
                <c:pt idx="10">
                  <c:v>2103159.2780484287</c:v>
                </c:pt>
                <c:pt idx="11">
                  <c:v>2359474.4821863906</c:v>
                </c:pt>
                <c:pt idx="12">
                  <c:v>2632358.3229900259</c:v>
                </c:pt>
                <c:pt idx="13">
                  <c:v>2920389.6028565639</c:v>
                </c:pt>
                <c:pt idx="14">
                  <c:v>3223554.7476585372</c:v>
                </c:pt>
                <c:pt idx="15">
                  <c:v>3542259.4010131722</c:v>
                </c:pt>
                <c:pt idx="16">
                  <c:v>3876523.7303787251</c:v>
                </c:pt>
                <c:pt idx="17">
                  <c:v>4226621.3059895346</c:v>
                </c:pt>
                <c:pt idx="18">
                  <c:v>4590463.8696090877</c:v>
                </c:pt>
                <c:pt idx="19">
                  <c:v>4972634.4442594061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10448"/>
        <c:axId val="497810840"/>
      </c:lineChart>
      <c:catAx>
        <c:axId val="4978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0840"/>
        <c:crosses val="autoZero"/>
        <c:auto val="1"/>
        <c:lblAlgn val="ctr"/>
        <c:lblOffset val="100"/>
        <c:noMultiLvlLbl val="0"/>
      </c:catAx>
      <c:valAx>
        <c:axId val="4978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 6-Final'!$A$84</c:f>
              <c:strCache>
                <c:ptCount val="1"/>
                <c:pt idx="0">
                  <c:v>BAU SINGLE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 6-Final'!$B$78:$V$78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'Rekap 6-Final'!$B$11:$V$11</c:f>
              <c:numCache>
                <c:formatCode>_-* #,##0_-;\-* #,##0_-;_-* "-"??_-;_-@_-</c:formatCode>
                <c:ptCount val="21"/>
                <c:pt idx="0">
                  <c:v>959274.32689996809</c:v>
                </c:pt>
                <c:pt idx="1">
                  <c:v>1127412.7811826405</c:v>
                </c:pt>
                <c:pt idx="2">
                  <c:v>1255730.4996463531</c:v>
                </c:pt>
                <c:pt idx="3">
                  <c:v>1406283.8191358943</c:v>
                </c:pt>
                <c:pt idx="4">
                  <c:v>1499721.4386491054</c:v>
                </c:pt>
                <c:pt idx="5">
                  <c:v>1576496.731646518</c:v>
                </c:pt>
                <c:pt idx="6">
                  <c:v>1653631.3804994784</c:v>
                </c:pt>
                <c:pt idx="7">
                  <c:v>1763623.4210988162</c:v>
                </c:pt>
                <c:pt idx="8">
                  <c:v>1859779.5793034849</c:v>
                </c:pt>
                <c:pt idx="9">
                  <c:v>1958398.7106163143</c:v>
                </c:pt>
                <c:pt idx="10">
                  <c:v>2056760.5012874147</c:v>
                </c:pt>
                <c:pt idx="11">
                  <c:v>2155102.1102105761</c:v>
                </c:pt>
                <c:pt idx="12">
                  <c:v>2256516.5504421382</c:v>
                </c:pt>
                <c:pt idx="13">
                  <c:v>2359080.7278057383</c:v>
                </c:pt>
                <c:pt idx="14">
                  <c:v>2460848.8819940323</c:v>
                </c:pt>
                <c:pt idx="15">
                  <c:v>2563235.963053796</c:v>
                </c:pt>
                <c:pt idx="16">
                  <c:v>2590424.3281056383</c:v>
                </c:pt>
                <c:pt idx="17">
                  <c:v>2618309.3271932765</c:v>
                </c:pt>
                <c:pt idx="18">
                  <c:v>2647156.9804690052</c:v>
                </c:pt>
                <c:pt idx="19">
                  <c:v>2676705.6717164773</c:v>
                </c:pt>
                <c:pt idx="20">
                  <c:v>2707273.0895573585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811624"/>
        <c:axId val="497812016"/>
      </c:lineChart>
      <c:catAx>
        <c:axId val="49781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2016"/>
        <c:crosses val="autoZero"/>
        <c:auto val="1"/>
        <c:lblAlgn val="ctr"/>
        <c:lblOffset val="100"/>
        <c:noMultiLvlLbl val="0"/>
      </c:catAx>
      <c:valAx>
        <c:axId val="497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'Rekap 6-Final'!$A$114:$A$133</c:f>
              <c:strCache>
                <c:ptCount val="20"/>
                <c:pt idx="0">
                  <c:v>2010-2011</c:v>
                </c:pt>
                <c:pt idx="1">
                  <c:v>2010-2012</c:v>
                </c:pt>
                <c:pt idx="2">
                  <c:v>2010-2013</c:v>
                </c:pt>
                <c:pt idx="3">
                  <c:v>2010-2014</c:v>
                </c:pt>
                <c:pt idx="4">
                  <c:v>2010-2015</c:v>
                </c:pt>
                <c:pt idx="5">
                  <c:v>2010-2016</c:v>
                </c:pt>
                <c:pt idx="6">
                  <c:v>2010-2017</c:v>
                </c:pt>
                <c:pt idx="7">
                  <c:v>2010-2018</c:v>
                </c:pt>
                <c:pt idx="8">
                  <c:v>2010-2019</c:v>
                </c:pt>
                <c:pt idx="9">
                  <c:v>2010-2020</c:v>
                </c:pt>
                <c:pt idx="10">
                  <c:v>2010-2021</c:v>
                </c:pt>
                <c:pt idx="11">
                  <c:v>2010-2022</c:v>
                </c:pt>
                <c:pt idx="12">
                  <c:v>2010-2023</c:v>
                </c:pt>
                <c:pt idx="13">
                  <c:v>2010-2024</c:v>
                </c:pt>
                <c:pt idx="14">
                  <c:v>2010-2025</c:v>
                </c:pt>
                <c:pt idx="15">
                  <c:v>2010-2026</c:v>
                </c:pt>
                <c:pt idx="16">
                  <c:v>2010-2027</c:v>
                </c:pt>
                <c:pt idx="17">
                  <c:v>2010-2028</c:v>
                </c:pt>
                <c:pt idx="18">
                  <c:v>2010-2029</c:v>
                </c:pt>
                <c:pt idx="19">
                  <c:v>2010-2030</c:v>
                </c:pt>
              </c:strCache>
            </c:strRef>
          </c:cat>
          <c:val>
            <c:numRef>
              <c:f>'Rekap 6-Final'!$B$114:$B$133</c:f>
              <c:numCache>
                <c:formatCode>_-* #,##0_-;\-* #,##0_-;_-* "-"??_-;_-@_-</c:formatCode>
                <c:ptCount val="20"/>
                <c:pt idx="0">
                  <c:v>2087652.1356788175</c:v>
                </c:pt>
                <c:pt idx="1">
                  <c:v>3344361.2684117951</c:v>
                </c:pt>
                <c:pt idx="2">
                  <c:v>4751603.6911813337</c:v>
                </c:pt>
                <c:pt idx="3">
                  <c:v>6252529.4229594134</c:v>
                </c:pt>
                <c:pt idx="4">
                  <c:v>7830443.4647379061</c:v>
                </c:pt>
                <c:pt idx="5">
                  <c:v>9485357.8702422641</c:v>
                </c:pt>
                <c:pt idx="6">
                  <c:v>11250322.277404083</c:v>
                </c:pt>
                <c:pt idx="7">
                  <c:v>13111509.908087041</c:v>
                </c:pt>
                <c:pt idx="8">
                  <c:v>15069908.618703356</c:v>
                </c:pt>
                <c:pt idx="9">
                  <c:v>17128204.382074345</c:v>
                </c:pt>
                <c:pt idx="10">
                  <c:v>19284905.697693188</c:v>
                </c:pt>
                <c:pt idx="11">
                  <c:v>21543086.741868917</c:v>
                </c:pt>
                <c:pt idx="12">
                  <c:v>23903899.158937834</c:v>
                </c:pt>
                <c:pt idx="13">
                  <c:v>26366549.22590638</c:v>
                </c:pt>
                <c:pt idx="14">
                  <c:v>28931657.17103428</c:v>
                </c:pt>
                <c:pt idx="15">
                  <c:v>31524033.44096731</c:v>
                </c:pt>
                <c:pt idx="16">
                  <c:v>34144370.404061474</c:v>
                </c:pt>
                <c:pt idx="17">
                  <c:v>36793637.410567217</c:v>
                </c:pt>
                <c:pt idx="18">
                  <c:v>39470343.082283691</c:v>
                </c:pt>
                <c:pt idx="19">
                  <c:v>42179892.408461325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812800"/>
        <c:axId val="496271232"/>
      </c:lineChart>
      <c:catAx>
        <c:axId val="49781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1232"/>
        <c:crosses val="autoZero"/>
        <c:auto val="1"/>
        <c:lblAlgn val="ctr"/>
        <c:lblOffset val="100"/>
        <c:noMultiLvlLbl val="0"/>
      </c:catAx>
      <c:valAx>
        <c:axId val="4962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BAU-MITIGASI ALL</a:t>
            </a:r>
            <a:r>
              <a:rPr lang="id-ID" baseline="0"/>
              <a:t> Kaltim</a:t>
            </a:r>
          </a:p>
          <a:p>
            <a:pPr>
              <a:defRPr/>
            </a:pPr>
            <a:r>
              <a:rPr lang="id-ID" baseline="0"/>
              <a:t>Single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'Rekap-2'!$A$3</c:f>
              <c:strCache>
                <c:ptCount val="1"/>
                <c:pt idx="0">
                  <c:v>BAU Forward Looking (Single Year)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'Rekap-2'!$B$16:$U$16</c:f>
              <c:numCache>
                <c:formatCode>_-* #,##0_-;\-* #,##0_-;_-* "-"??_-;_-@_-</c:formatCode>
                <c:ptCount val="20"/>
                <c:pt idx="0">
                  <c:v>1127412.7811826405</c:v>
                </c:pt>
                <c:pt idx="1">
                  <c:v>1255730.4996463531</c:v>
                </c:pt>
                <c:pt idx="2">
                  <c:v>1406283.8191358945</c:v>
                </c:pt>
                <c:pt idx="3">
                  <c:v>1499721.4386491054</c:v>
                </c:pt>
                <c:pt idx="4">
                  <c:v>1576496.731646518</c:v>
                </c:pt>
                <c:pt idx="5">
                  <c:v>1653631.3804994787</c:v>
                </c:pt>
                <c:pt idx="6">
                  <c:v>1763623.4210988167</c:v>
                </c:pt>
                <c:pt idx="7">
                  <c:v>1859779.5793034849</c:v>
                </c:pt>
                <c:pt idx="8">
                  <c:v>1958398.7106163141</c:v>
                </c:pt>
                <c:pt idx="9">
                  <c:v>2056760.5012874152</c:v>
                </c:pt>
                <c:pt idx="10">
                  <c:v>2155102.1102105761</c:v>
                </c:pt>
                <c:pt idx="11">
                  <c:v>2256516.5504421382</c:v>
                </c:pt>
                <c:pt idx="12">
                  <c:v>2359080.7278057379</c:v>
                </c:pt>
                <c:pt idx="13">
                  <c:v>2460848.8819940323</c:v>
                </c:pt>
                <c:pt idx="14">
                  <c:v>2563235.9630537955</c:v>
                </c:pt>
                <c:pt idx="15">
                  <c:v>2590424.3281056383</c:v>
                </c:pt>
                <c:pt idx="16">
                  <c:v>2618309.3271932765</c:v>
                </c:pt>
                <c:pt idx="17">
                  <c:v>2647156.9804690047</c:v>
                </c:pt>
                <c:pt idx="18">
                  <c:v>2676705.6717164773</c:v>
                </c:pt>
                <c:pt idx="19">
                  <c:v>2707273.0895573581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'Rekap-2'!$A$19</c:f>
              <c:strCache>
                <c:ptCount val="1"/>
                <c:pt idx="0">
                  <c:v>Mitigasi Action (Single Year)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'Rekap-2'!$B$21:$U$21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'Rekap-2'!$B$32:$U$32</c:f>
              <c:numCache>
                <c:formatCode>_-* #,##0_-;\-* #,##0_-;_-* "-"??_-;_-@_-</c:formatCode>
                <c:ptCount val="20"/>
                <c:pt idx="0">
                  <c:v>1128377.8087788499</c:v>
                </c:pt>
                <c:pt idx="1">
                  <c:v>1256709.1327329779</c:v>
                </c:pt>
                <c:pt idx="2">
                  <c:v>1407242.4227695388</c:v>
                </c:pt>
                <c:pt idx="3">
                  <c:v>1500925.7317780799</c:v>
                </c:pt>
                <c:pt idx="4">
                  <c:v>1577914.0417784918</c:v>
                </c:pt>
                <c:pt idx="5">
                  <c:v>1615430.0081393081</c:v>
                </c:pt>
                <c:pt idx="6">
                  <c:v>1627760.9274847358</c:v>
                </c:pt>
                <c:pt idx="7">
                  <c:v>1700556.8266423747</c:v>
                </c:pt>
                <c:pt idx="8">
                  <c:v>1771983.1848329387</c:v>
                </c:pt>
                <c:pt idx="9">
                  <c:v>1844531.0075968846</c:v>
                </c:pt>
                <c:pt idx="10">
                  <c:v>1889475.8270839876</c:v>
                </c:pt>
                <c:pt idx="11">
                  <c:v>1947548.6234647864</c:v>
                </c:pt>
                <c:pt idx="12">
                  <c:v>2005346.0619855663</c:v>
                </c:pt>
                <c:pt idx="13">
                  <c:v>2059606.6486139952</c:v>
                </c:pt>
                <c:pt idx="14">
                  <c:v>2111744.3422295358</c:v>
                </c:pt>
                <c:pt idx="15">
                  <c:v>2100849.3767345566</c:v>
                </c:pt>
                <c:pt idx="16">
                  <c:v>2090346.2397346226</c:v>
                </c:pt>
                <c:pt idx="17">
                  <c:v>2080501.3934013308</c:v>
                </c:pt>
                <c:pt idx="18">
                  <c:v>2068898.0958170572</c:v>
                </c:pt>
                <c:pt idx="19">
                  <c:v>2062332.4553278433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2016"/>
        <c:axId val="496272408"/>
      </c:lineChart>
      <c:catAx>
        <c:axId val="4962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2408"/>
        <c:crosses val="autoZero"/>
        <c:auto val="1"/>
        <c:lblAlgn val="ctr"/>
        <c:lblOffset val="100"/>
        <c:noMultiLvlLbl val="0"/>
      </c:catAx>
      <c:valAx>
        <c:axId val="4962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BAU </a:t>
            </a:r>
            <a:r>
              <a:rPr lang="en-US"/>
              <a:t>Historical</a:t>
            </a:r>
            <a:r>
              <a:rPr lang="id-ID"/>
              <a:t> All</a:t>
            </a:r>
            <a:r>
              <a:rPr lang="id-ID" baseline="0"/>
              <a:t> Kaltim</a:t>
            </a:r>
          </a:p>
          <a:p>
            <a:pPr>
              <a:defRPr/>
            </a:pPr>
            <a:r>
              <a:rPr lang="id-ID" baseline="0"/>
              <a:t>Single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'Rekap-2'!$A$52</c:f>
              <c:strCache>
                <c:ptCount val="1"/>
                <c:pt idx="0">
                  <c:v>Historical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'Rekap-2'!$B$54:$L$54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'Rekap-2'!$B$65:$L$65</c:f>
              <c:numCache>
                <c:formatCode>_(* #,##0.00_);_(* \(#,##0.00\);_(* "-"??_);_(@_)</c:formatCode>
                <c:ptCount val="11"/>
                <c:pt idx="0">
                  <c:v>259747.20960581407</c:v>
                </c:pt>
                <c:pt idx="1">
                  <c:v>233331.15903053546</c:v>
                </c:pt>
                <c:pt idx="2">
                  <c:v>262097.62300249355</c:v>
                </c:pt>
                <c:pt idx="3">
                  <c:v>382038.00815809477</c:v>
                </c:pt>
                <c:pt idx="4">
                  <c:v>439391.51000346645</c:v>
                </c:pt>
                <c:pt idx="5">
                  <c:v>444797.76822983252</c:v>
                </c:pt>
                <c:pt idx="6">
                  <c:v>473098.51937784272</c:v>
                </c:pt>
                <c:pt idx="7">
                  <c:v>591967.6398194026</c:v>
                </c:pt>
                <c:pt idx="8">
                  <c:v>699162.43843156216</c:v>
                </c:pt>
                <c:pt idx="9">
                  <c:v>823606.03631148767</c:v>
                </c:pt>
                <c:pt idx="10">
                  <c:v>959274.32689996809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273192"/>
        <c:axId val="496273584"/>
      </c:lineChart>
      <c:catAx>
        <c:axId val="49627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584"/>
        <c:crosses val="autoZero"/>
        <c:auto val="1"/>
        <c:lblAlgn val="ctr"/>
        <c:lblOffset val="100"/>
        <c:noMultiLvlLbl val="0"/>
      </c:catAx>
      <c:valAx>
        <c:axId val="4962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7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428624</xdr:colOff>
      <xdr:row>1</xdr:row>
      <xdr:rowOff>42862</xdr:rowOff>
    </xdr:from>
    <xdr:to>
      <xdr:col>16</xdr:col>
      <xdr:colOff>476249</xdr:colOff>
      <xdr:row>12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447674</xdr:colOff>
      <xdr:row>12</xdr:row>
      <xdr:rowOff>147637</xdr:rowOff>
    </xdr:from>
    <xdr:to>
      <xdr:col>16</xdr:col>
      <xdr:colOff>476249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18</xdr:row>
      <xdr:rowOff>90487</xdr:rowOff>
    </xdr:from>
    <xdr:to>
      <xdr:col>8</xdr:col>
      <xdr:colOff>333375</xdr:colOff>
      <xdr:row>28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145675</xdr:colOff>
      <xdr:row>25</xdr:row>
      <xdr:rowOff>180414</xdr:rowOff>
    </xdr:from>
    <xdr:to>
      <xdr:col>20</xdr:col>
      <xdr:colOff>112058</xdr:colOff>
      <xdr:row>41</xdr:row>
      <xdr:rowOff>56029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509148</xdr:colOff>
      <xdr:row>25</xdr:row>
      <xdr:rowOff>157643</xdr:rowOff>
    </xdr:from>
    <xdr:to>
      <xdr:col>22</xdr:col>
      <xdr:colOff>112059</xdr:colOff>
      <xdr:row>40</xdr:row>
      <xdr:rowOff>43343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369794</xdr:colOff>
      <xdr:row>25</xdr:row>
      <xdr:rowOff>135591</xdr:rowOff>
    </xdr:from>
    <xdr:to>
      <xdr:col>20</xdr:col>
      <xdr:colOff>0</xdr:colOff>
      <xdr:row>41</xdr:row>
      <xdr:rowOff>6723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78441</xdr:colOff>
      <xdr:row>25</xdr:row>
      <xdr:rowOff>158002</xdr:rowOff>
    </xdr:from>
    <xdr:to>
      <xdr:col>27</xdr:col>
      <xdr:colOff>224117</xdr:colOff>
      <xdr:row>40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55230</xdr:colOff>
      <xdr:row>26</xdr:row>
      <xdr:rowOff>42741</xdr:rowOff>
    </xdr:from>
    <xdr:to>
      <xdr:col>20</xdr:col>
      <xdr:colOff>517072</xdr:colOff>
      <xdr:row>39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33620</xdr:colOff>
      <xdr:row>42</xdr:row>
      <xdr:rowOff>57150</xdr:rowOff>
    </xdr:from>
    <xdr:to>
      <xdr:col>7</xdr:col>
      <xdr:colOff>694766</xdr:colOff>
      <xdr:row>55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840440</xdr:colOff>
      <xdr:row>42</xdr:row>
      <xdr:rowOff>79561</xdr:rowOff>
    </xdr:from>
    <xdr:to>
      <xdr:col>13</xdr:col>
      <xdr:colOff>627529</xdr:colOff>
      <xdr:row>55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44823</xdr:colOff>
      <xdr:row>42</xdr:row>
      <xdr:rowOff>12326</xdr:rowOff>
    </xdr:from>
    <xdr:to>
      <xdr:col>19</xdr:col>
      <xdr:colOff>190500</xdr:colOff>
      <xdr:row>56</xdr:row>
      <xdr:rowOff>88526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358588</xdr:colOff>
      <xdr:row>41</xdr:row>
      <xdr:rowOff>146795</xdr:rowOff>
    </xdr:from>
    <xdr:to>
      <xdr:col>7</xdr:col>
      <xdr:colOff>291352</xdr:colOff>
      <xdr:row>56</xdr:row>
      <xdr:rowOff>32495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1423146</xdr:colOff>
      <xdr:row>57</xdr:row>
      <xdr:rowOff>113179</xdr:rowOff>
    </xdr:from>
    <xdr:to>
      <xdr:col>6</xdr:col>
      <xdr:colOff>190499</xdr:colOff>
      <xdr:row>73</xdr:row>
      <xdr:rowOff>112059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347383</xdr:colOff>
      <xdr:row>57</xdr:row>
      <xdr:rowOff>146797</xdr:rowOff>
    </xdr:from>
    <xdr:to>
      <xdr:col>12</xdr:col>
      <xdr:colOff>437030</xdr:colOff>
      <xdr:row>73</xdr:row>
      <xdr:rowOff>123265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874059</xdr:colOff>
      <xdr:row>85</xdr:row>
      <xdr:rowOff>180414</xdr:rowOff>
    </xdr:from>
    <xdr:to>
      <xdr:col>13</xdr:col>
      <xdr:colOff>336177</xdr:colOff>
      <xdr:row>101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504264</xdr:colOff>
      <xdr:row>113</xdr:row>
      <xdr:rowOff>23532</xdr:rowOff>
    </xdr:from>
    <xdr:to>
      <xdr:col>8</xdr:col>
      <xdr:colOff>638735</xdr:colOff>
      <xdr:row>129</xdr:row>
      <xdr:rowOff>33618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100854</xdr:colOff>
      <xdr:row>32</xdr:row>
      <xdr:rowOff>79561</xdr:rowOff>
    </xdr:from>
    <xdr:to>
      <xdr:col>5</xdr:col>
      <xdr:colOff>560294</xdr:colOff>
      <xdr:row>48</xdr:row>
      <xdr:rowOff>56030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638738</xdr:colOff>
      <xdr:row>32</xdr:row>
      <xdr:rowOff>90767</xdr:rowOff>
    </xdr:from>
    <xdr:to>
      <xdr:col>10</xdr:col>
      <xdr:colOff>784412</xdr:colOff>
      <xdr:row>48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100</xdr:row>
      <xdr:rowOff>12325</xdr:rowOff>
    </xdr:from>
    <xdr:to>
      <xdr:col>9</xdr:col>
      <xdr:colOff>22412</xdr:colOff>
      <xdr:row>115</xdr:row>
      <xdr:rowOff>89646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16</xdr:row>
      <xdr:rowOff>138112</xdr:rowOff>
    </xdr:from>
    <xdr:to>
      <xdr:col>8</xdr:col>
      <xdr:colOff>114300</xdr:colOff>
      <xdr:row>31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25</xdr:row>
      <xdr:rowOff>110124</xdr:rowOff>
    </xdr:from>
    <xdr:to>
      <xdr:col>19</xdr:col>
      <xdr:colOff>100853</xdr:colOff>
      <xdr:row>39</xdr:row>
      <xdr:rowOff>186324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415637</xdr:colOff>
      <xdr:row>25</xdr:row>
      <xdr:rowOff>103909</xdr:rowOff>
    </xdr:from>
    <xdr:to>
      <xdr:col>25</xdr:col>
      <xdr:colOff>156882</xdr:colOff>
      <xdr:row>39</xdr:row>
      <xdr:rowOff>180109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109539</xdr:colOff>
      <xdr:row>25</xdr:row>
      <xdr:rowOff>166008</xdr:rowOff>
    </xdr:from>
    <xdr:to>
      <xdr:col>18</xdr:col>
      <xdr:colOff>95250</xdr:colOff>
      <xdr:row>41</xdr:row>
      <xdr:rowOff>51026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204106</xdr:colOff>
      <xdr:row>25</xdr:row>
      <xdr:rowOff>174491</xdr:rowOff>
    </xdr:from>
    <xdr:to>
      <xdr:col>24</xdr:col>
      <xdr:colOff>68035</xdr:colOff>
      <xdr:row>41</xdr:row>
      <xdr:rowOff>59509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134471</xdr:colOff>
      <xdr:row>25</xdr:row>
      <xdr:rowOff>113178</xdr:rowOff>
    </xdr:from>
    <xdr:to>
      <xdr:col>19</xdr:col>
      <xdr:colOff>280147</xdr:colOff>
      <xdr:row>39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313763</xdr:colOff>
      <xdr:row>25</xdr:row>
      <xdr:rowOff>90767</xdr:rowOff>
    </xdr:from>
    <xdr:to>
      <xdr:col>19</xdr:col>
      <xdr:colOff>145677</xdr:colOff>
      <xdr:row>40</xdr:row>
      <xdr:rowOff>100853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287351</xdr:colOff>
      <xdr:row>52</xdr:row>
      <xdr:rowOff>84364</xdr:rowOff>
    </xdr:from>
    <xdr:to>
      <xdr:col>37</xdr:col>
      <xdr:colOff>145677</xdr:colOff>
      <xdr:row>68</xdr:row>
      <xdr:rowOff>38420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285751</xdr:colOff>
      <xdr:row>69</xdr:row>
      <xdr:rowOff>23132</xdr:rowOff>
    </xdr:from>
    <xdr:to>
      <xdr:col>37</xdr:col>
      <xdr:colOff>163286</xdr:colOff>
      <xdr:row>83</xdr:row>
      <xdr:rowOff>99332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179294</xdr:colOff>
      <xdr:row>25</xdr:row>
      <xdr:rowOff>146797</xdr:rowOff>
    </xdr:from>
    <xdr:to>
      <xdr:col>20</xdr:col>
      <xdr:colOff>246529</xdr:colOff>
      <xdr:row>40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enario%20Aksi%20Mitigasi%20Pertanian-Peternaka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KAR_2021-2030_data%20RPJMD-Rev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KAR_2011-2020_data%20RPJMD-Re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KAR_2021-2030_data%20RPJMD-Rev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KUKAR_2000-2010_data%20RPJMD-Rev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kar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BAR_2011-2020_data%20RPJMD-Rev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BAR_2021-2030_data%20RPJMD-Rev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BAR_2011-2020_data%20RPJMD-Rev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BAR_2021-2030_data%20RPJMD-Rev2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KUBAR_2000-2010_data%20RPJMD-Re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PASER_2011-2020_data%20RPJMD-Re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barMahulu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TIM_2011-2020_data%20RPJMD-Rev2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TIM_2021-2030_data%20RPJMD-Rev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TIM_2011-2020_data%20RPJMD-Rev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KUTIM_2021-2030_data%20RPJMD-Rev2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KUTIM_2000-2010_data%20RPJMD-Rev2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Kutim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ERAU_2011-2020_data%20RPJMD-Rev2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ERAU_2021-2030_data%20RPJMD-Rev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ERAU_2011-2020_data%20RPJMD-Re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PASER_2021-2030_data%20RPJMD-Rev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ERAU_2021-2030_data%20RPJMD-Rev2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BERAU_2000-2010_data%20RPJMD-Rev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erau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PPU_2011-2020_data%20RPJMD-Rev2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PPU_2021-2030_data%20RPJMD-Rev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PU_2011-2020_data%20RPJMD-Rev2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PU_2021-2030_data%20RPJMD-Rev2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PPU_2000-2010_data%20RPJMD-Rev2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PPU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SAMARINDA_2011-2020_data%20RPJMD-Re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ASER_2011-2020_data%20RPJMD-Rev2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SAMARINDA_2021-2030_data%20RPJMD-Rev2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SAMARINDA_2011-2020_data%20RPJMD-Rev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SAMARINDA_2021-2030_data%20RPJMD-Rev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SAMARINDA_2000-2010_data%20RPJMD-Rev2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Samarinda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ALIKPAPAN_2011-2020_data%20RPJMD-Rev2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ALIKPAPAN_2021-2030_data%20RPJMD-Rev2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ALIKPAPAN_2011-2020_data%20RPJMD-Rev2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ALIKPAPAN_2021-2030_data%20RPJMD-Rev2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BALIKPAPAN_200-2010_data%20RPJMD-Re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PASER_2021-2030_data%20RPJMD-Rev2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ALIKPAPAN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ONTANG_2011-2020_data%20RPJMD-Rev2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BONTANG_2021-2030_data%20RPJMD-Rev2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ONTANG_2011-2020_data%20RPJMD-Rev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C_Mitigasi%202011-2030_Rev2/MITIGASI_BONTANG_2021-2030_data%20RPJMD-Rev2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BONTANG_2000-2010_data%20RPJMD-Rev2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Bonta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A_Historis%202000-2010_Rev2/HISTORIS_PASER_2000-2010_data%20RPJMD-Rev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Hitungan%20PERTANIAN-PETERNAKAN_by%20AC/Pas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ksi%20kebun%20kelapa%20sawit%20dan%20kebutuhan%20listrik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Pertanian/B_Forward%20Looking%202011-2030_Rev2/BAU_KUKAR_2011-2020_data%20RPJMD-Re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ernakan"/>
      <sheetName val="Pertanian"/>
      <sheetName val="Sheet1"/>
    </sheetNames>
    <sheetDataSet>
      <sheetData sheetId="0">
        <row r="12">
          <cell r="D12">
            <v>0</v>
          </cell>
          <cell r="E12">
            <v>3.7600000000000001E-2</v>
          </cell>
          <cell r="F12">
            <v>3.7600000000000001E-2</v>
          </cell>
          <cell r="G12">
            <v>3.7600000000000001E-2</v>
          </cell>
          <cell r="H12">
            <v>3.7600000000000001E-2</v>
          </cell>
          <cell r="I12">
            <v>3.7600000000000001E-2</v>
          </cell>
          <cell r="J12">
            <v>3.7600000000000001E-2</v>
          </cell>
          <cell r="K12">
            <v>4.7E-2</v>
          </cell>
          <cell r="L12">
            <v>4.7E-2</v>
          </cell>
          <cell r="M12">
            <v>4.7E-2</v>
          </cell>
          <cell r="N12">
            <v>4.7E-2</v>
          </cell>
          <cell r="O12">
            <v>4.7E-2</v>
          </cell>
          <cell r="P12">
            <v>4.7E-2</v>
          </cell>
          <cell r="Q12">
            <v>4.7E-2</v>
          </cell>
          <cell r="R12">
            <v>4.7E-2</v>
          </cell>
        </row>
        <row r="13">
          <cell r="D13">
            <v>0</v>
          </cell>
          <cell r="E13">
            <v>7.9999999999999993E-4</v>
          </cell>
          <cell r="F13">
            <v>7.9999999999999993E-4</v>
          </cell>
          <cell r="G13">
            <v>7.9999999999999993E-4</v>
          </cell>
          <cell r="H13">
            <v>7.9999999999999993E-4</v>
          </cell>
          <cell r="I13">
            <v>7.9999999999999993E-4</v>
          </cell>
          <cell r="J13">
            <v>7.9999999999999993E-4</v>
          </cell>
          <cell r="K13">
            <v>1E-3</v>
          </cell>
          <cell r="L13">
            <v>1E-3</v>
          </cell>
          <cell r="M13">
            <v>1E-3</v>
          </cell>
          <cell r="N13">
            <v>1E-3</v>
          </cell>
          <cell r="O13">
            <v>1E-3</v>
          </cell>
          <cell r="P13">
            <v>1E-3</v>
          </cell>
          <cell r="Q13">
            <v>1E-3</v>
          </cell>
          <cell r="R13">
            <v>1E-3</v>
          </cell>
        </row>
        <row r="30">
          <cell r="E30">
            <v>806.40000000000009</v>
          </cell>
          <cell r="F30">
            <v>806.40000000000009</v>
          </cell>
          <cell r="G30">
            <v>806.40000000000009</v>
          </cell>
          <cell r="H30">
            <v>806.40000000000009</v>
          </cell>
          <cell r="I30">
            <v>806.40000000000009</v>
          </cell>
          <cell r="J30">
            <v>806.40000000000009</v>
          </cell>
          <cell r="K30">
            <v>1008</v>
          </cell>
          <cell r="L30">
            <v>1008</v>
          </cell>
          <cell r="M30">
            <v>1008</v>
          </cell>
          <cell r="N30">
            <v>1008</v>
          </cell>
          <cell r="O30">
            <v>1008</v>
          </cell>
          <cell r="P30">
            <v>1008</v>
          </cell>
          <cell r="Q30">
            <v>1008</v>
          </cell>
          <cell r="R30">
            <v>1008</v>
          </cell>
        </row>
        <row r="31">
          <cell r="E31">
            <v>972.60651165714273</v>
          </cell>
          <cell r="F31">
            <v>972.60651165714273</v>
          </cell>
          <cell r="G31">
            <v>972.60651165714273</v>
          </cell>
          <cell r="H31">
            <v>972.60651165714273</v>
          </cell>
          <cell r="I31">
            <v>972.60651165714273</v>
          </cell>
          <cell r="J31">
            <v>972.60651165714273</v>
          </cell>
          <cell r="K31">
            <v>1457.5731395714288</v>
          </cell>
          <cell r="L31">
            <v>1457.5731395714288</v>
          </cell>
          <cell r="M31">
            <v>1457.5731395714288</v>
          </cell>
          <cell r="N31">
            <v>1457.5731395714288</v>
          </cell>
          <cell r="O31">
            <v>1457.5731395714288</v>
          </cell>
          <cell r="P31">
            <v>1457.5731395714288</v>
          </cell>
          <cell r="Q31">
            <v>1457.5731395714288</v>
          </cell>
          <cell r="R31">
            <v>1457.5731395714288</v>
          </cell>
        </row>
      </sheetData>
      <sheetData sheetId="1">
        <row r="20">
          <cell r="E20">
            <v>20625.729547342795</v>
          </cell>
          <cell r="F20">
            <v>23574.661408579737</v>
          </cell>
          <cell r="G20">
            <v>24456.937522605211</v>
          </cell>
          <cell r="H20">
            <v>25513.937276667541</v>
          </cell>
          <cell r="I20">
            <v>26506.900125198066</v>
          </cell>
          <cell r="J20">
            <v>27493.076264150135</v>
          </cell>
          <cell r="K20">
            <v>29117.828229843046</v>
          </cell>
          <cell r="L20">
            <v>30428.183569131565</v>
          </cell>
          <cell r="M20">
            <v>31822.735023211575</v>
          </cell>
          <cell r="N20">
            <v>33303.024348584186</v>
          </cell>
          <cell r="O20">
            <v>34872.308434221697</v>
          </cell>
          <cell r="P20">
            <v>36532.038339111525</v>
          </cell>
          <cell r="Q20">
            <v>38285.392141151009</v>
          </cell>
          <cell r="R20">
            <v>40119.006341910615</v>
          </cell>
          <cell r="S20">
            <v>42063.258320446344</v>
          </cell>
        </row>
      </sheetData>
      <sheetData sheetId="2">
        <row r="6">
          <cell r="C6" t="e">
            <v>#REF!</v>
          </cell>
          <cell r="D6" t="e">
            <v>#REF!</v>
          </cell>
          <cell r="E6" t="e">
            <v>#REF!</v>
          </cell>
          <cell r="F6" t="e">
            <v>#REF!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K6" t="e">
            <v>#REF!</v>
          </cell>
          <cell r="L6" t="e">
            <v>#REF!</v>
          </cell>
          <cell r="M6" t="e">
            <v>#REF!</v>
          </cell>
          <cell r="N6" t="e">
            <v>#REF!</v>
          </cell>
          <cell r="O6" t="e">
            <v>#REF!</v>
          </cell>
          <cell r="P6" t="e">
            <v>#REF!</v>
          </cell>
          <cell r="Q6" t="e">
            <v>#REF!</v>
          </cell>
        </row>
        <row r="7">
          <cell r="C7" t="e">
            <v>#REF!</v>
          </cell>
          <cell r="D7" t="e">
            <v>#REF!</v>
          </cell>
          <cell r="E7" t="e">
            <v>#REF!</v>
          </cell>
          <cell r="F7" t="e">
            <v>#REF!</v>
          </cell>
          <cell r="G7" t="e">
            <v>#REF!</v>
          </cell>
          <cell r="H7" t="e">
            <v>#REF!</v>
          </cell>
          <cell r="I7" t="e">
            <v>#REF!</v>
          </cell>
          <cell r="J7" t="e">
            <v>#REF!</v>
          </cell>
          <cell r="K7" t="e">
            <v>#REF!</v>
          </cell>
          <cell r="L7" t="e">
            <v>#REF!</v>
          </cell>
          <cell r="M7" t="e">
            <v>#REF!</v>
          </cell>
          <cell r="N7" t="e">
            <v>#REF!</v>
          </cell>
          <cell r="O7" t="e">
            <v>#REF!</v>
          </cell>
          <cell r="P7" t="e">
            <v>#REF!</v>
          </cell>
          <cell r="Q7" t="e">
            <v>#REF!</v>
          </cell>
        </row>
        <row r="8">
          <cell r="C8">
            <v>0</v>
          </cell>
          <cell r="D8">
            <v>153.96652173913049</v>
          </cell>
          <cell r="E8">
            <v>153.96652173913049</v>
          </cell>
          <cell r="F8">
            <v>153.96652173913049</v>
          </cell>
          <cell r="G8">
            <v>153.96652173913049</v>
          </cell>
          <cell r="H8">
            <v>153.96652173913049</v>
          </cell>
          <cell r="I8">
            <v>153.96652173913049</v>
          </cell>
          <cell r="J8">
            <v>230.94978260869561</v>
          </cell>
          <cell r="K8">
            <v>230.94978260869561</v>
          </cell>
          <cell r="L8">
            <v>230.94978260869561</v>
          </cell>
          <cell r="M8">
            <v>230.94978260869561</v>
          </cell>
          <cell r="N8">
            <v>230.94978260869561</v>
          </cell>
          <cell r="O8">
            <v>230.94978260869561</v>
          </cell>
          <cell r="P8">
            <v>230.94978260869561</v>
          </cell>
          <cell r="Q8">
            <v>230.94978260869561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52802.827513054741</v>
          </cell>
          <cell r="C128">
            <v>55559.135109236195</v>
          </cell>
          <cell r="D128">
            <v>58459.321961938316</v>
          </cell>
          <cell r="E128">
            <v>61510.898568351498</v>
          </cell>
          <cell r="F128">
            <v>64721.767473619453</v>
          </cell>
          <cell r="G128">
            <v>68100.243735742377</v>
          </cell>
          <cell r="H128">
            <v>71655.076458748139</v>
          </cell>
          <cell r="I128">
            <v>75395.471449894787</v>
          </cell>
          <cell r="J128">
            <v>79331.115059579286</v>
          </cell>
          <cell r="K128">
            <v>83507.889501009631</v>
          </cell>
        </row>
        <row r="129">
          <cell r="B129">
            <v>52063.670312457099</v>
          </cell>
          <cell r="C129">
            <v>54527.840571310211</v>
          </cell>
          <cell r="D129">
            <v>57523.653692963308</v>
          </cell>
          <cell r="E129">
            <v>60404.686207416307</v>
          </cell>
          <cell r="F129">
            <v>63386.412604669393</v>
          </cell>
          <cell r="G129">
            <v>66468.832884722506</v>
          </cell>
          <cell r="H129">
            <v>69651.947047575479</v>
          </cell>
          <cell r="I129">
            <v>72935.755093228567</v>
          </cell>
          <cell r="J129">
            <v>76320.257021681551</v>
          </cell>
          <cell r="K129">
            <v>79805.452832934665</v>
          </cell>
        </row>
        <row r="130">
          <cell r="B130">
            <v>1566.3418178577845</v>
          </cell>
          <cell r="C130">
            <v>1657.602328892041</v>
          </cell>
          <cell r="D130">
            <v>1751.5529137200601</v>
          </cell>
          <cell r="E130">
            <v>1848.1935723418401</v>
          </cell>
          <cell r="F130">
            <v>1947.5243047573817</v>
          </cell>
          <cell r="G130">
            <v>2049.5451109666865</v>
          </cell>
          <cell r="H130">
            <v>2154.255990969752</v>
          </cell>
          <cell r="I130">
            <v>2261.6569447665802</v>
          </cell>
          <cell r="J130">
            <v>2371.7479723571687</v>
          </cell>
          <cell r="K130">
            <v>2484.5290737415207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8797.5470607118332</v>
          </cell>
          <cell r="C132">
            <v>9256.7790172809928</v>
          </cell>
          <cell r="D132">
            <v>9739.9828819830582</v>
          </cell>
          <cell r="E132">
            <v>10248.409988422574</v>
          </cell>
          <cell r="F132">
            <v>10783.376989818233</v>
          </cell>
          <cell r="G132">
            <v>11346.269268686743</v>
          </cell>
          <cell r="H132">
            <v>11938.54452451219</v>
          </cell>
          <cell r="I132">
            <v>12561.736548691728</v>
          </cell>
          <cell r="J132">
            <v>13217.459196533435</v>
          </cell>
          <cell r="K132">
            <v>13913.356962640317</v>
          </cell>
        </row>
        <row r="133">
          <cell r="B133">
            <v>33594.815923009104</v>
          </cell>
          <cell r="C133">
            <v>35348.46531419018</v>
          </cell>
          <cell r="D133">
            <v>37193.655203590897</v>
          </cell>
          <cell r="E133">
            <v>39135.164005218357</v>
          </cell>
          <cell r="F133">
            <v>41178.01956629075</v>
          </cell>
          <cell r="G133">
            <v>43327.512187651111</v>
          </cell>
          <cell r="H133">
            <v>45589.208323846513</v>
          </cell>
          <cell r="I133">
            <v>47968.964998351301</v>
          </cell>
          <cell r="J133">
            <v>50472.944971265235</v>
          </cell>
          <cell r="K133">
            <v>53130.339946507615</v>
          </cell>
        </row>
        <row r="134">
          <cell r="B134">
            <v>8398.7039807522742</v>
          </cell>
          <cell r="C134">
            <v>8837.1163285475432</v>
          </cell>
          <cell r="D134">
            <v>9298.4138008977243</v>
          </cell>
          <cell r="E134">
            <v>9783.7910013045876</v>
          </cell>
          <cell r="F134">
            <v>10294.504891572687</v>
          </cell>
          <cell r="G134">
            <v>10831.878046912781</v>
          </cell>
          <cell r="H134">
            <v>11397.302080961628</v>
          </cell>
          <cell r="I134">
            <v>11992.241249587825</v>
          </cell>
          <cell r="J134">
            <v>12618.236242816311</v>
          </cell>
          <cell r="K134">
            <v>13282.584986626902</v>
          </cell>
        </row>
      </sheetData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46991.444161555526</v>
          </cell>
          <cell r="C128">
            <v>44800.616200490818</v>
          </cell>
          <cell r="D128">
            <v>44921.656419334162</v>
          </cell>
          <cell r="E128">
            <v>42888.180742765806</v>
          </cell>
          <cell r="F128">
            <v>41156.095211117412</v>
          </cell>
          <cell r="G128">
            <v>40941.683031158609</v>
          </cell>
          <cell r="H128">
            <v>16753.081101964737</v>
          </cell>
          <cell r="I128">
            <v>17627.591935487293</v>
          </cell>
          <cell r="J128">
            <v>18547.752234519732</v>
          </cell>
          <cell r="K128">
            <v>19515.94490116166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42393.300972054174</v>
          </cell>
          <cell r="I129">
            <v>44619.904527197985</v>
          </cell>
          <cell r="J129">
            <v>46996.34676315105</v>
          </cell>
          <cell r="K129">
            <v>49473.25396090412</v>
          </cell>
        </row>
        <row r="130">
          <cell r="B130">
            <v>1404.1165613955231</v>
          </cell>
          <cell r="C130">
            <v>1557.3706919229862</v>
          </cell>
          <cell r="D130">
            <v>682.93552174264687</v>
          </cell>
          <cell r="E130">
            <v>1183.5076848181338</v>
          </cell>
          <cell r="F130">
            <v>1118.4598261161289</v>
          </cell>
          <cell r="G130">
            <v>1431.4074327955684</v>
          </cell>
          <cell r="H130">
            <v>1278.1649924376218</v>
          </cell>
          <cell r="I130">
            <v>1363.972848672692</v>
          </cell>
          <cell r="J130">
            <v>1112.5269982502268</v>
          </cell>
          <cell r="K130">
            <v>1541.1365076295749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50984.560733333325</v>
          </cell>
          <cell r="C132">
            <v>47852.769800000009</v>
          </cell>
          <cell r="D132">
            <v>49720.207533333334</v>
          </cell>
          <cell r="E132">
            <v>49699.243000000009</v>
          </cell>
          <cell r="F132">
            <v>52044.961466666668</v>
          </cell>
          <cell r="G132">
            <v>6821.3465107018019</v>
          </cell>
          <cell r="H132">
            <v>5219.9423989530442</v>
          </cell>
          <cell r="I132">
            <v>5492.4233921783925</v>
          </cell>
          <cell r="J132">
            <v>5779.1278932501045</v>
          </cell>
          <cell r="K132">
            <v>6080.7983692777589</v>
          </cell>
        </row>
        <row r="133">
          <cell r="B133">
            <v>156662.91266025716</v>
          </cell>
          <cell r="C133">
            <v>147141.8373772286</v>
          </cell>
          <cell r="D133">
            <v>152645.07377334285</v>
          </cell>
          <cell r="E133">
            <v>152284.93171414288</v>
          </cell>
          <cell r="F133">
            <v>158921.00281137144</v>
          </cell>
          <cell r="G133">
            <v>26048.383576995086</v>
          </cell>
          <cell r="H133">
            <v>19933.17032706489</v>
          </cell>
          <cell r="I133">
            <v>20973.68181813768</v>
          </cell>
          <cell r="J133">
            <v>22068.508009044468</v>
          </cell>
          <cell r="K133">
            <v>23220.484127116582</v>
          </cell>
        </row>
        <row r="134">
          <cell r="B134">
            <v>48673.139254944283</v>
          </cell>
          <cell r="C134">
            <v>45683.330300567141</v>
          </cell>
          <cell r="D134">
            <v>47466.106410375723</v>
          </cell>
          <cell r="E134">
            <v>47446.092319135721</v>
          </cell>
          <cell r="F134">
            <v>49685.465963602859</v>
          </cell>
          <cell r="G134">
            <v>6512.0958942487696</v>
          </cell>
          <cell r="H134">
            <v>4983.2925817662226</v>
          </cell>
          <cell r="I134">
            <v>5243.4204545344192</v>
          </cell>
          <cell r="J134">
            <v>5517.127002261117</v>
          </cell>
          <cell r="K134">
            <v>5805.1210317791456</v>
          </cell>
        </row>
      </sheetData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20534.677225002302</v>
          </cell>
          <cell r="C128">
            <v>21606.587376147425</v>
          </cell>
          <cell r="D128">
            <v>22734.451237182315</v>
          </cell>
          <cell r="E128">
            <v>23921.189591763236</v>
          </cell>
          <cell r="F128">
            <v>25169.875688453281</v>
          </cell>
          <cell r="G128">
            <v>26483.743199390534</v>
          </cell>
          <cell r="H128">
            <v>27866.194594398719</v>
          </cell>
          <cell r="I128">
            <v>29320.809952226333</v>
          </cell>
          <cell r="J128">
            <v>30851.356231732545</v>
          </cell>
          <cell r="K128">
            <v>32475.676728115177</v>
          </cell>
        </row>
        <row r="129">
          <cell r="B129">
            <v>52050.626120457106</v>
          </cell>
          <cell r="C129">
            <v>54512.988751810197</v>
          </cell>
          <cell r="D129">
            <v>57506.765324963308</v>
          </cell>
          <cell r="E129">
            <v>60385.532369916298</v>
          </cell>
          <cell r="F129">
            <v>63364.764376669395</v>
          </cell>
          <cell r="G129">
            <v>66444.461345222473</v>
          </cell>
          <cell r="H129">
            <v>69624.623275575475</v>
          </cell>
          <cell r="I129">
            <v>72905.250167728562</v>
          </cell>
          <cell r="J129">
            <v>76286.342021681543</v>
          </cell>
          <cell r="K129">
            <v>79767.898837434652</v>
          </cell>
        </row>
        <row r="130">
          <cell r="B130">
            <v>1632.449612181706</v>
          </cell>
          <cell r="C130">
            <v>1725.5835667829638</v>
          </cell>
          <cell r="D130">
            <v>1820.5383714333479</v>
          </cell>
          <cell r="E130">
            <v>1917.3140261328583</v>
          </cell>
          <cell r="F130">
            <v>2015.9105308814951</v>
          </cell>
          <cell r="G130">
            <v>2116.3278856792595</v>
          </cell>
          <cell r="H130">
            <v>2218.5660905261498</v>
          </cell>
          <cell r="I130">
            <v>2322.6251454221656</v>
          </cell>
          <cell r="J130">
            <v>1846.5487150463141</v>
          </cell>
          <cell r="K130">
            <v>2536.2058053615783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6398.2160441540591</v>
          </cell>
          <cell r="C132">
            <v>6732.2029216589026</v>
          </cell>
          <cell r="D132">
            <v>7083.6239141694959</v>
          </cell>
          <cell r="E132">
            <v>7453.3890824891432</v>
          </cell>
          <cell r="F132">
            <v>7842.4559925950789</v>
          </cell>
          <cell r="G132">
            <v>8251.8321954085422</v>
          </cell>
          <cell r="H132">
            <v>8682.577836008868</v>
          </cell>
          <cell r="I132">
            <v>9135.8083990485302</v>
          </cell>
          <cell r="J132">
            <v>9612.6975974788602</v>
          </cell>
          <cell r="K132">
            <v>10118.805063738413</v>
          </cell>
        </row>
        <row r="133">
          <cell r="B133">
            <v>24432.593398552071</v>
          </cell>
          <cell r="C133">
            <v>25707.974773956492</v>
          </cell>
          <cell r="D133">
            <v>27049.93105715702</v>
          </cell>
          <cell r="E133">
            <v>28461.937458340613</v>
          </cell>
          <cell r="F133">
            <v>29947.650593666</v>
          </cell>
          <cell r="G133">
            <v>31510.917954655364</v>
          </cell>
          <cell r="H133">
            <v>33155.78787188838</v>
          </cell>
          <cell r="I133">
            <v>34886.519998800934</v>
          </cell>
          <cell r="J133">
            <v>36707.596342738354</v>
          </cell>
          <cell r="K133">
            <v>38640.24723382372</v>
          </cell>
        </row>
        <row r="134">
          <cell r="B134">
            <v>6108.1483496380188</v>
          </cell>
          <cell r="C134">
            <v>6426.9936934891221</v>
          </cell>
          <cell r="D134">
            <v>6762.4827642892551</v>
          </cell>
          <cell r="E134">
            <v>7115.4843645851524</v>
          </cell>
          <cell r="F134">
            <v>7486.9126484164999</v>
          </cell>
          <cell r="G134">
            <v>7877.7294886638401</v>
          </cell>
          <cell r="H134">
            <v>8288.9469679720914</v>
          </cell>
          <cell r="I134">
            <v>8721.6299997002352</v>
          </cell>
          <cell r="J134">
            <v>9176.8990856845849</v>
          </cell>
          <cell r="K134">
            <v>9660.0618084559301</v>
          </cell>
        </row>
      </sheetData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53670.443437331822</v>
          </cell>
          <cell r="C128">
            <v>40613.835030699178</v>
          </cell>
          <cell r="D128">
            <v>49712.428281154149</v>
          </cell>
          <cell r="E128">
            <v>43760.880720626395</v>
          </cell>
          <cell r="F128">
            <v>50110.65060114878</v>
          </cell>
          <cell r="G128">
            <v>44353.977792958838</v>
          </cell>
          <cell r="H128">
            <v>43302.138291210074</v>
          </cell>
          <cell r="I128">
            <v>41948.908644541378</v>
          </cell>
          <cell r="J128">
            <v>48051.756478623305</v>
          </cell>
          <cell r="K128">
            <v>45324.720348082526</v>
          </cell>
          <cell r="L128">
            <v>46161.108260290115</v>
          </cell>
        </row>
        <row r="129">
          <cell r="B129">
            <v>17964.743580000002</v>
          </cell>
          <cell r="C129">
            <v>18294.704819999995</v>
          </cell>
          <cell r="D129">
            <v>19404.27678</v>
          </cell>
          <cell r="E129">
            <v>20525.009819999999</v>
          </cell>
          <cell r="F129">
            <v>19934.319300000003</v>
          </cell>
          <cell r="G129">
            <v>19044.208259999999</v>
          </cell>
          <cell r="H129">
            <v>17223.865679999995</v>
          </cell>
          <cell r="I129">
            <v>18113.439959999996</v>
          </cell>
          <cell r="J129">
            <v>20554.738259999998</v>
          </cell>
          <cell r="K129">
            <v>27250.430760000003</v>
          </cell>
          <cell r="L129">
            <v>31261.297619999998</v>
          </cell>
        </row>
        <row r="130">
          <cell r="B130">
            <v>333.52546598039436</v>
          </cell>
          <cell r="C130">
            <v>340.42910796492708</v>
          </cell>
          <cell r="D130">
            <v>427.72524721317279</v>
          </cell>
          <cell r="E130">
            <v>499.97411636568</v>
          </cell>
          <cell r="F130">
            <v>462.47637258334288</v>
          </cell>
          <cell r="G130">
            <v>480.49045635341145</v>
          </cell>
          <cell r="H130">
            <v>438.21569943932008</v>
          </cell>
          <cell r="I130">
            <v>458.52827523498291</v>
          </cell>
          <cell r="J130">
            <v>388.04880283626278</v>
          </cell>
          <cell r="K130">
            <v>947.78501465229999</v>
          </cell>
          <cell r="L130">
            <v>1305.2795094967069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8942.1016666666674</v>
          </cell>
          <cell r="C132">
            <v>6766.7233333333343</v>
          </cell>
          <cell r="D132">
            <v>8282.6516666666666</v>
          </cell>
          <cell r="E132">
            <v>12025.057733333335</v>
          </cell>
          <cell r="F132">
            <v>13201.067733333335</v>
          </cell>
          <cell r="G132">
            <v>15294.6728</v>
          </cell>
          <cell r="H132">
            <v>16073.757333333335</v>
          </cell>
          <cell r="I132">
            <v>21360.000200000006</v>
          </cell>
          <cell r="J132">
            <v>27437.613133333336</v>
          </cell>
          <cell r="K132">
            <v>33717.7808</v>
          </cell>
          <cell r="L132">
            <v>36894.279400000007</v>
          </cell>
        </row>
        <row r="133">
          <cell r="B133">
            <v>34146.820401571429</v>
          </cell>
          <cell r="C133">
            <v>25839.796390571428</v>
          </cell>
          <cell r="D133">
            <v>31628.606948714285</v>
          </cell>
          <cell r="E133">
            <v>41747.835609542861</v>
          </cell>
          <cell r="F133">
            <v>46134.570876114296</v>
          </cell>
          <cell r="G133">
            <v>51439.176393942864</v>
          </cell>
          <cell r="H133">
            <v>53573.24772328572</v>
          </cell>
          <cell r="I133">
            <v>68902.52382419999</v>
          </cell>
          <cell r="J133">
            <v>87651.11384951431</v>
          </cell>
          <cell r="K133">
            <v>105698.26717937144</v>
          </cell>
          <cell r="L133">
            <v>115151.80559425715</v>
          </cell>
        </row>
        <row r="134">
          <cell r="B134">
            <v>8536.7051003928573</v>
          </cell>
          <cell r="C134">
            <v>6459.9490976428579</v>
          </cell>
          <cell r="D134">
            <v>7907.1517371785712</v>
          </cell>
          <cell r="E134">
            <v>11479.893151665716</v>
          </cell>
          <cell r="F134">
            <v>12602.587898308571</v>
          </cell>
          <cell r="G134">
            <v>14601.277883845716</v>
          </cell>
          <cell r="H134">
            <v>15345.042063371428</v>
          </cell>
          <cell r="I134">
            <v>20391.629333789999</v>
          </cell>
          <cell r="J134">
            <v>26193.709343638573</v>
          </cell>
          <cell r="K134">
            <v>32189.161123302856</v>
          </cell>
          <cell r="L134">
            <v>35221.650890344295</v>
          </cell>
        </row>
        <row r="135">
          <cell r="B135">
            <v>123594.33965194318</v>
          </cell>
          <cell r="C135">
            <v>98315.437780211723</v>
          </cell>
          <cell r="D135">
            <v>117362.84066092684</v>
          </cell>
          <cell r="E135">
            <v>130038.65115153398</v>
          </cell>
          <cell r="F135">
            <v>142445.67278148833</v>
          </cell>
          <cell r="G135">
            <v>145213.80358710082</v>
          </cell>
          <cell r="H135">
            <v>145956.26679063987</v>
          </cell>
          <cell r="I135">
            <v>171175.03023776633</v>
          </cell>
          <cell r="J135">
            <v>210276.97986794577</v>
          </cell>
          <cell r="K135">
            <v>245128.14522540913</v>
          </cell>
          <cell r="L135">
            <v>265995.42127438827</v>
          </cell>
        </row>
      </sheetData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346701.90008689999</v>
          </cell>
          <cell r="C2">
            <v>315147.03156439523</v>
          </cell>
          <cell r="D2">
            <v>325505.16190412868</v>
          </cell>
          <cell r="E2">
            <v>322965.78834835713</v>
          </cell>
          <cell r="F2">
            <v>333730.17612951429</v>
          </cell>
        </row>
        <row r="3">
          <cell r="A3" t="str">
            <v>Terkait pemupukan N</v>
          </cell>
          <cell r="B3">
            <v>333575.84378689999</v>
          </cell>
          <cell r="C3">
            <v>313895.62203439523</v>
          </cell>
          <cell r="D3">
            <v>324250.37137412868</v>
          </cell>
          <cell r="E3">
            <v>321767.79861835716</v>
          </cell>
          <cell r="F3">
            <v>332580.56850951427</v>
          </cell>
        </row>
        <row r="4">
          <cell r="A4" t="str">
            <v>Pengairan sawah</v>
          </cell>
          <cell r="B4">
            <v>13126.0563</v>
          </cell>
          <cell r="C4">
            <v>1251.4095299999999</v>
          </cell>
          <cell r="D4">
            <v>1254.79053</v>
          </cell>
          <cell r="E4">
            <v>1197.98973</v>
          </cell>
          <cell r="F4">
            <v>1149.60762</v>
          </cell>
        </row>
        <row r="5">
          <cell r="A5" t="str">
            <v>Peternakan</v>
          </cell>
          <cell r="B5">
            <v>35674.162417623338</v>
          </cell>
          <cell r="C5">
            <v>39087.667420053935</v>
          </cell>
          <cell r="D5">
            <v>33485.295715837332</v>
          </cell>
          <cell r="E5">
            <v>36660.65644815244</v>
          </cell>
          <cell r="F5">
            <v>37886.606611654861</v>
          </cell>
        </row>
        <row r="6">
          <cell r="A6" t="str">
            <v>Total</v>
          </cell>
          <cell r="B6">
            <v>382376.06250452332</v>
          </cell>
          <cell r="C6">
            <v>354234.69898444915</v>
          </cell>
          <cell r="D6">
            <v>358990.45761996601</v>
          </cell>
          <cell r="E6">
            <v>359626.44479650958</v>
          </cell>
          <cell r="F6">
            <v>371616.78274116915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1654.6197915886564</v>
          </cell>
          <cell r="C128">
            <v>898.11842381769065</v>
          </cell>
          <cell r="D128">
            <v>1629.2013456315519</v>
          </cell>
          <cell r="E128">
            <v>1291.4991350585929</v>
          </cell>
          <cell r="F128">
            <v>1261.239080347754</v>
          </cell>
          <cell r="G128">
            <v>1557.7876165139726</v>
          </cell>
          <cell r="H128">
            <v>1557.7876165139726</v>
          </cell>
          <cell r="I128">
            <v>1678.8278353573269</v>
          </cell>
          <cell r="J128">
            <v>1799.8680542006816</v>
          </cell>
          <cell r="K128">
            <v>1920.9082730440362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15855.195165201734</v>
          </cell>
          <cell r="I129">
            <v>16331.92938404316</v>
          </cell>
          <cell r="J129">
            <v>16824.593523413463</v>
          </cell>
          <cell r="K129">
            <v>17320.480315976496</v>
          </cell>
        </row>
        <row r="130">
          <cell r="B130">
            <v>204.01025763404007</v>
          </cell>
          <cell r="C130">
            <v>209.70479848478286</v>
          </cell>
          <cell r="D130">
            <v>216.47560717344575</v>
          </cell>
          <cell r="E130">
            <v>282.96403236929149</v>
          </cell>
          <cell r="F130">
            <v>343.44323895112001</v>
          </cell>
          <cell r="G130">
            <v>359.361475698231</v>
          </cell>
          <cell r="H130">
            <v>359.333910345665</v>
          </cell>
          <cell r="I130">
            <v>367.57895331306196</v>
          </cell>
          <cell r="J130">
            <v>376.03129818722408</v>
          </cell>
          <cell r="K130">
            <v>384.60872822967508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7134.4071333333341</v>
          </cell>
          <cell r="C132">
            <v>14038.527066666667</v>
          </cell>
          <cell r="D132">
            <v>19792.585999999999</v>
          </cell>
          <cell r="E132">
            <v>22903.813533333338</v>
          </cell>
          <cell r="F132">
            <v>27233.235333333334</v>
          </cell>
          <cell r="G132">
            <v>259.54500000000002</v>
          </cell>
          <cell r="H132">
            <v>259.54500000000002</v>
          </cell>
          <cell r="I132">
            <v>279.7116666666667</v>
          </cell>
          <cell r="J132">
            <v>299.87833333333339</v>
          </cell>
          <cell r="K132">
            <v>320.04500000000002</v>
          </cell>
        </row>
        <row r="133">
          <cell r="B133">
            <v>21199.746977514289</v>
          </cell>
          <cell r="C133">
            <v>41369.034612400006</v>
          </cell>
          <cell r="D133">
            <v>58378.51123971428</v>
          </cell>
          <cell r="E133">
            <v>67467.937562771447</v>
          </cell>
          <cell r="F133">
            <v>80180.861995142899</v>
          </cell>
          <cell r="G133">
            <v>991.1133681428571</v>
          </cell>
          <cell r="H133">
            <v>991.1133681428571</v>
          </cell>
          <cell r="I133">
            <v>1068.1229538571429</v>
          </cell>
          <cell r="J133">
            <v>1145.1325395714287</v>
          </cell>
          <cell r="K133">
            <v>1222.1421252857144</v>
          </cell>
        </row>
        <row r="134">
          <cell r="B134">
            <v>6810.9636899385714</v>
          </cell>
          <cell r="C134">
            <v>13402.080414579999</v>
          </cell>
          <cell r="D134">
            <v>18895.274976128574</v>
          </cell>
          <cell r="E134">
            <v>21865.452786932856</v>
          </cell>
          <cell r="F134">
            <v>25998.597157185715</v>
          </cell>
          <cell r="G134">
            <v>247.77834203571425</v>
          </cell>
          <cell r="H134">
            <v>247.77834203571425</v>
          </cell>
          <cell r="I134">
            <v>267.03073846428572</v>
          </cell>
          <cell r="J134">
            <v>286.28313489285716</v>
          </cell>
          <cell r="K134">
            <v>305.53553132142861</v>
          </cell>
        </row>
      </sheetData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2041.9484918873909</v>
          </cell>
          <cell r="C128">
            <v>2102.4686013090682</v>
          </cell>
          <cell r="D128">
            <v>2162.9887107307454</v>
          </cell>
          <cell r="E128">
            <v>2223.5088201524231</v>
          </cell>
          <cell r="F128">
            <v>2284.0289295740999</v>
          </cell>
          <cell r="G128">
            <v>2344.5490389957772</v>
          </cell>
          <cell r="H128">
            <v>2405.0691484174545</v>
          </cell>
          <cell r="I128">
            <v>2465.5892578391317</v>
          </cell>
          <cell r="J128">
            <v>2465.5892578391317</v>
          </cell>
          <cell r="K128">
            <v>2465.5892578391317</v>
          </cell>
        </row>
        <row r="129">
          <cell r="B129">
            <v>17819.654214796086</v>
          </cell>
          <cell r="C129">
            <v>17612.741206800525</v>
          </cell>
          <cell r="D129">
            <v>18828.127614548055</v>
          </cell>
          <cell r="E129">
            <v>19337.562570555048</v>
          </cell>
          <cell r="F129">
            <v>19850.555596087419</v>
          </cell>
          <cell r="G129">
            <v>20367.177852535853</v>
          </cell>
          <cell r="H129">
            <v>20887.501924518569</v>
          </cell>
          <cell r="I129">
            <v>21411.601848346148</v>
          </cell>
          <cell r="J129">
            <v>21939.553141055705</v>
          </cell>
          <cell r="K129">
            <v>22471.432830024656</v>
          </cell>
        </row>
        <row r="130">
          <cell r="B130">
            <v>393.31374514378092</v>
          </cell>
          <cell r="C130">
            <v>402.14890066697478</v>
          </cell>
          <cell r="D130">
            <v>411.11679757143855</v>
          </cell>
          <cell r="E130">
            <v>420.22009068479736</v>
          </cell>
          <cell r="F130">
            <v>429.46148793122853</v>
          </cell>
          <cell r="G130">
            <v>438.84375139339488</v>
          </cell>
          <cell r="H130">
            <v>448.3696983956105</v>
          </cell>
          <cell r="I130">
            <v>458.0422026086755</v>
          </cell>
          <cell r="J130">
            <v>467.86419517680827</v>
          </cell>
          <cell r="K130">
            <v>477.838665867109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340.2116666666667</v>
          </cell>
          <cell r="C132">
            <v>350.29500000000007</v>
          </cell>
          <cell r="D132">
            <v>360.37833333333339</v>
          </cell>
          <cell r="E132">
            <v>370.46166666666676</v>
          </cell>
          <cell r="F132">
            <v>380.54500000000002</v>
          </cell>
          <cell r="G132">
            <v>390.62833333333333</v>
          </cell>
          <cell r="H132">
            <v>400.71166666666664</v>
          </cell>
          <cell r="I132">
            <v>410.79500000000007</v>
          </cell>
          <cell r="J132">
            <v>410.79500000000007</v>
          </cell>
          <cell r="K132">
            <v>410.79500000000007</v>
          </cell>
        </row>
        <row r="133">
          <cell r="B133">
            <v>1299.151711</v>
          </cell>
          <cell r="C133">
            <v>1337.6565038571425</v>
          </cell>
          <cell r="D133">
            <v>1376.1612967142858</v>
          </cell>
          <cell r="E133">
            <v>1414.6660895714288</v>
          </cell>
          <cell r="F133">
            <v>1453.1708824285713</v>
          </cell>
          <cell r="G133">
            <v>1491.6756752857143</v>
          </cell>
          <cell r="H133">
            <v>1530.1804681428571</v>
          </cell>
          <cell r="I133">
            <v>1568.6852609999996</v>
          </cell>
          <cell r="J133">
            <v>1568.6852609999996</v>
          </cell>
          <cell r="K133">
            <v>1568.6852609999996</v>
          </cell>
        </row>
        <row r="134">
          <cell r="B134">
            <v>324.78792774999999</v>
          </cell>
          <cell r="C134">
            <v>334.41412596428569</v>
          </cell>
          <cell r="D134">
            <v>344.04032417857144</v>
          </cell>
          <cell r="E134">
            <v>353.66652239285713</v>
          </cell>
          <cell r="F134">
            <v>363.29272060714283</v>
          </cell>
          <cell r="G134">
            <v>372.91891882142858</v>
          </cell>
          <cell r="H134">
            <v>382.54511703571427</v>
          </cell>
          <cell r="I134">
            <v>392.17131524999996</v>
          </cell>
          <cell r="J134">
            <v>392.17131524999996</v>
          </cell>
          <cell r="K134">
            <v>392.17131524999996</v>
          </cell>
        </row>
      </sheetData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1654.6197915886564</v>
          </cell>
          <cell r="C128">
            <v>898.11842381769065</v>
          </cell>
          <cell r="D128">
            <v>1629.2013456315519</v>
          </cell>
          <cell r="E128">
            <v>1291.4991350585929</v>
          </cell>
          <cell r="F128">
            <v>1261.239080347754</v>
          </cell>
          <cell r="G128">
            <v>1557.7876165139726</v>
          </cell>
          <cell r="H128">
            <v>605.81350273924954</v>
          </cell>
          <cell r="I128">
            <v>652.88525897384545</v>
          </cell>
          <cell r="J128">
            <v>699.95701520844113</v>
          </cell>
          <cell r="K128">
            <v>747.02877144303716</v>
          </cell>
        </row>
        <row r="129">
          <cell r="B129">
            <v>13073.263559999998</v>
          </cell>
          <cell r="C129">
            <v>13292.309939999999</v>
          </cell>
          <cell r="D129">
            <v>14813.105579999998</v>
          </cell>
          <cell r="E129">
            <v>13919.70594</v>
          </cell>
          <cell r="F129">
            <v>14947.321199999995</v>
          </cell>
          <cell r="G129">
            <v>16611.160103999995</v>
          </cell>
          <cell r="H129">
            <v>15848.734593321733</v>
          </cell>
          <cell r="I129">
            <v>16325.33960072556</v>
          </cell>
          <cell r="J129">
            <v>16817.871944429513</v>
          </cell>
          <cell r="K129">
            <v>17313.624305412864</v>
          </cell>
        </row>
        <row r="130">
          <cell r="B130">
            <v>232.29287035774919</v>
          </cell>
          <cell r="C130">
            <v>237.81589791768917</v>
          </cell>
          <cell r="D130">
            <v>244.99206442070806</v>
          </cell>
          <cell r="E130">
            <v>335.2402340676274</v>
          </cell>
          <cell r="F130">
            <v>412.57545666249314</v>
          </cell>
          <cell r="G130">
            <v>429.8763377638316</v>
          </cell>
          <cell r="H130">
            <v>251.72570246418459</v>
          </cell>
          <cell r="I130">
            <v>256.89826409092274</v>
          </cell>
          <cell r="J130">
            <v>187.34887177868592</v>
          </cell>
          <cell r="K130">
            <v>267.56124768229586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7134.4071333333341</v>
          </cell>
          <cell r="C132">
            <v>14038.527066666667</v>
          </cell>
          <cell r="D132">
            <v>19792.585999999999</v>
          </cell>
          <cell r="E132">
            <v>22903.813533333338</v>
          </cell>
          <cell r="F132">
            <v>27233.235333333334</v>
          </cell>
          <cell r="G132">
            <v>259.54500000000002</v>
          </cell>
          <cell r="H132">
            <v>188.76</v>
          </cell>
          <cell r="I132">
            <v>203.4266666666667</v>
          </cell>
          <cell r="J132">
            <v>218.09333333333336</v>
          </cell>
          <cell r="K132">
            <v>232.76000000000002</v>
          </cell>
        </row>
        <row r="133">
          <cell r="B133">
            <v>21199.746977514289</v>
          </cell>
          <cell r="C133">
            <v>41369.034612400006</v>
          </cell>
          <cell r="D133">
            <v>58378.51123971428</v>
          </cell>
          <cell r="E133">
            <v>67467.937562771447</v>
          </cell>
          <cell r="F133">
            <v>80180.861995142899</v>
          </cell>
          <cell r="G133">
            <v>991.1133681428571</v>
          </cell>
          <cell r="H133">
            <v>720.80972228571432</v>
          </cell>
          <cell r="I133">
            <v>776.81669371428563</v>
          </cell>
          <cell r="J133">
            <v>832.82366514285729</v>
          </cell>
          <cell r="K133">
            <v>888.83063657142861</v>
          </cell>
        </row>
        <row r="134">
          <cell r="B134">
            <v>6810.9636899385714</v>
          </cell>
          <cell r="C134">
            <v>13402.080414579999</v>
          </cell>
          <cell r="D134">
            <v>18895.274976128574</v>
          </cell>
          <cell r="E134">
            <v>21865.452786932856</v>
          </cell>
          <cell r="F134">
            <v>25998.597157185715</v>
          </cell>
          <cell r="G134">
            <v>247.77834203571425</v>
          </cell>
          <cell r="H134">
            <v>180.20243057142858</v>
          </cell>
          <cell r="I134">
            <v>194.20417342857141</v>
          </cell>
          <cell r="J134">
            <v>208.20591628571427</v>
          </cell>
          <cell r="K134">
            <v>222.20765914285712</v>
          </cell>
        </row>
      </sheetData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794.10052767763307</v>
          </cell>
          <cell r="C128">
            <v>817.63640579493108</v>
          </cell>
          <cell r="D128">
            <v>841.17228391222909</v>
          </cell>
          <cell r="E128">
            <v>864.70816202952699</v>
          </cell>
          <cell r="F128">
            <v>888.244040146825</v>
          </cell>
          <cell r="G128">
            <v>911.7799182641229</v>
          </cell>
          <cell r="H128">
            <v>935.31579638142102</v>
          </cell>
          <cell r="I128">
            <v>958.85167449871892</v>
          </cell>
          <cell r="J128">
            <v>958.85167449871892</v>
          </cell>
          <cell r="K128">
            <v>958.85167449871892</v>
          </cell>
        </row>
        <row r="129">
          <cell r="B129">
            <v>17812.661084021183</v>
          </cell>
          <cell r="C129">
            <v>17605.608213410123</v>
          </cell>
          <cell r="D129">
            <v>18820.851961289842</v>
          </cell>
          <cell r="E129">
            <v>19330.141404231676</v>
          </cell>
          <cell r="F129">
            <v>19842.986006437579</v>
          </cell>
          <cell r="G129">
            <v>20359.456871093018</v>
          </cell>
          <cell r="H129">
            <v>20879.62652344687</v>
          </cell>
          <cell r="I129">
            <v>21403.568939253022</v>
          </cell>
          <cell r="J129">
            <v>21931.359573780712</v>
          </cell>
          <cell r="K129">
            <v>22463.075391404163</v>
          </cell>
        </row>
        <row r="130">
          <cell r="B130">
            <v>273.04458250761729</v>
          </cell>
          <cell r="C130">
            <v>278.63184989085454</v>
          </cell>
          <cell r="D130">
            <v>284.32512848316617</v>
          </cell>
          <cell r="E130">
            <v>290.1265385087334</v>
          </cell>
          <cell r="F130">
            <v>296.03824259622138</v>
          </cell>
          <cell r="G130">
            <v>302.06244662686856</v>
          </cell>
          <cell r="H130">
            <v>308.20140059953826</v>
          </cell>
          <cell r="I130">
            <v>314.45739951307075</v>
          </cell>
          <cell r="J130">
            <v>229.61429115268754</v>
          </cell>
          <cell r="K130">
            <v>327.32994257596954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247.4266666666667</v>
          </cell>
          <cell r="C132">
            <v>254.76000000000002</v>
          </cell>
          <cell r="D132">
            <v>262.09333333333336</v>
          </cell>
          <cell r="E132">
            <v>269.42666666666668</v>
          </cell>
          <cell r="F132">
            <v>276.76000000000005</v>
          </cell>
          <cell r="G132">
            <v>284.09333333333342</v>
          </cell>
          <cell r="H132">
            <v>291.42666666666673</v>
          </cell>
          <cell r="I132">
            <v>298.76000000000005</v>
          </cell>
          <cell r="J132">
            <v>298.76000000000005</v>
          </cell>
          <cell r="K132">
            <v>298.76000000000005</v>
          </cell>
        </row>
        <row r="133">
          <cell r="B133">
            <v>944.83760800000005</v>
          </cell>
          <cell r="C133">
            <v>972.84109371428588</v>
          </cell>
          <cell r="D133">
            <v>1000.8445794285714</v>
          </cell>
          <cell r="E133">
            <v>1028.8480651428572</v>
          </cell>
          <cell r="F133">
            <v>1056.8515508571429</v>
          </cell>
          <cell r="G133">
            <v>1084.8550365714284</v>
          </cell>
          <cell r="H133">
            <v>1112.8585222857143</v>
          </cell>
          <cell r="I133">
            <v>1140.8620080000001</v>
          </cell>
          <cell r="J133">
            <v>1140.8620080000001</v>
          </cell>
          <cell r="K133">
            <v>1140.8620080000001</v>
          </cell>
        </row>
        <row r="134">
          <cell r="B134">
            <v>236.20940200000001</v>
          </cell>
          <cell r="C134">
            <v>243.21027342857144</v>
          </cell>
          <cell r="D134">
            <v>250.21114485714284</v>
          </cell>
          <cell r="E134">
            <v>257.21201628571424</v>
          </cell>
          <cell r="F134">
            <v>264.21288771428573</v>
          </cell>
          <cell r="G134">
            <v>271.21375914285716</v>
          </cell>
          <cell r="H134">
            <v>278.21463057142859</v>
          </cell>
          <cell r="I134">
            <v>285.21550199999996</v>
          </cell>
          <cell r="J134">
            <v>285.21550199999996</v>
          </cell>
          <cell r="K134">
            <v>285.21550199999996</v>
          </cell>
        </row>
      </sheetData>
      <sheetData sheetId="1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2221.088015775555</v>
          </cell>
          <cell r="D128">
            <v>3386.7053232370604</v>
          </cell>
          <cell r="E128">
            <v>2399.0171374752867</v>
          </cell>
          <cell r="F128">
            <v>1872.4921855066943</v>
          </cell>
          <cell r="G128">
            <v>3143.4144833619171</v>
          </cell>
          <cell r="H128">
            <v>1924.5394796093369</v>
          </cell>
          <cell r="I128">
            <v>1600.1516931091464</v>
          </cell>
          <cell r="J128">
            <v>1377.4376904373744</v>
          </cell>
          <cell r="K128">
            <v>1230.9790256369156</v>
          </cell>
          <cell r="L128">
            <v>1418.5913648441149</v>
          </cell>
        </row>
        <row r="129">
          <cell r="B129">
            <v>29570.631299999994</v>
          </cell>
          <cell r="C129">
            <v>31771.655160000002</v>
          </cell>
          <cell r="D129">
            <v>34941.34476</v>
          </cell>
          <cell r="E129">
            <v>8699.0259299999998</v>
          </cell>
          <cell r="F129">
            <v>24348.241889999998</v>
          </cell>
          <cell r="G129">
            <v>10530.881549999998</v>
          </cell>
          <cell r="H129">
            <v>11092.59375</v>
          </cell>
          <cell r="I129">
            <v>12225.138239999998</v>
          </cell>
          <cell r="J129">
            <v>13230.727439999999</v>
          </cell>
          <cell r="K129">
            <v>13866.958979999998</v>
          </cell>
          <cell r="L129">
            <v>14482.104419999998</v>
          </cell>
        </row>
        <row r="130">
          <cell r="B130">
            <v>523.62510326625716</v>
          </cell>
          <cell r="C130">
            <v>613.13492532801138</v>
          </cell>
          <cell r="D130">
            <v>632.4107338881829</v>
          </cell>
          <cell r="E130">
            <v>134.55028706686289</v>
          </cell>
          <cell r="F130">
            <v>481.58154742908573</v>
          </cell>
          <cell r="G130">
            <v>167.92841576600574</v>
          </cell>
          <cell r="H130">
            <v>183.91052017743428</v>
          </cell>
          <cell r="I130">
            <v>203.79946218204574</v>
          </cell>
          <cell r="J130">
            <v>192.98578067968572</v>
          </cell>
          <cell r="K130">
            <v>227.97360456457716</v>
          </cell>
          <cell r="L130">
            <v>236.05010763214574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370.05833333333339</v>
          </cell>
          <cell r="D132">
            <v>564.26333333333343</v>
          </cell>
          <cell r="E132">
            <v>1667.9754666666668</v>
          </cell>
          <cell r="F132">
            <v>1580.2504666666666</v>
          </cell>
          <cell r="G132">
            <v>1792.0004666666666</v>
          </cell>
          <cell r="H132">
            <v>1588.9221333333335</v>
          </cell>
          <cell r="I132">
            <v>1558.4888000000001</v>
          </cell>
          <cell r="J132">
            <v>1580.415466666667</v>
          </cell>
          <cell r="K132">
            <v>3116.6190000000001</v>
          </cell>
          <cell r="L132">
            <v>5520.7812000000004</v>
          </cell>
        </row>
        <row r="133">
          <cell r="B133">
            <v>0</v>
          </cell>
          <cell r="C133">
            <v>1413.1258978571432</v>
          </cell>
          <cell r="D133">
            <v>2154.7282082857146</v>
          </cell>
          <cell r="E133">
            <v>5251.7887896571428</v>
          </cell>
          <cell r="F133">
            <v>4916.797091800001</v>
          </cell>
          <cell r="G133">
            <v>5725.3977418000004</v>
          </cell>
          <cell r="H133">
            <v>4949.9112136571439</v>
          </cell>
          <cell r="I133">
            <v>4812.8880039428577</v>
          </cell>
          <cell r="J133">
            <v>4844.5965662285716</v>
          </cell>
          <cell r="K133">
            <v>9335.581270714285</v>
          </cell>
          <cell r="L133">
            <v>16425.181743771431</v>
          </cell>
        </row>
        <row r="134">
          <cell r="B134">
            <v>0</v>
          </cell>
          <cell r="C134">
            <v>353.28147446428568</v>
          </cell>
          <cell r="D134">
            <v>538.68205207142864</v>
          </cell>
          <cell r="E134">
            <v>1592.3566074742862</v>
          </cell>
          <cell r="F134">
            <v>1508.6086830099998</v>
          </cell>
          <cell r="G134">
            <v>1710.7588455100001</v>
          </cell>
          <cell r="H134">
            <v>1516.887213474286</v>
          </cell>
          <cell r="I134">
            <v>1487.8335970457142</v>
          </cell>
          <cell r="J134">
            <v>1508.7662026171427</v>
          </cell>
          <cell r="K134">
            <v>2975.3248514785714</v>
          </cell>
          <cell r="L134">
            <v>5270.4926408828578</v>
          </cell>
        </row>
        <row r="135">
          <cell r="B135">
            <v>30094.256403266252</v>
          </cell>
          <cell r="C135">
            <v>36742.343806758334</v>
          </cell>
          <cell r="D135">
            <v>42218.134410815721</v>
          </cell>
          <cell r="E135">
            <v>19744.714218340243</v>
          </cell>
          <cell r="F135">
            <v>34707.971864412451</v>
          </cell>
          <cell r="G135">
            <v>23070.381503104589</v>
          </cell>
          <cell r="H135">
            <v>21256.764310251536</v>
          </cell>
          <cell r="I135">
            <v>21888.299796279764</v>
          </cell>
          <cell r="J135">
            <v>22734.929146629442</v>
          </cell>
          <cell r="K135">
            <v>30753.436732394348</v>
          </cell>
          <cell r="L135">
            <v>43353.201477130555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7945.0799648777929</v>
          </cell>
          <cell r="C128">
            <v>8247.6805119861765</v>
          </cell>
          <cell r="D128">
            <v>8763.3118442588693</v>
          </cell>
          <cell r="E128">
            <v>7780.46526725083</v>
          </cell>
          <cell r="F128">
            <v>7371.3493275602896</v>
          </cell>
          <cell r="G128">
            <v>8212.5788485216053</v>
          </cell>
          <cell r="H128">
            <v>10288.418601685134</v>
          </cell>
          <cell r="I128">
            <v>10893.619695901907</v>
          </cell>
          <cell r="J128">
            <v>11498.820790118678</v>
          </cell>
          <cell r="K128">
            <v>12104.021884335452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30658.055048339691</v>
          </cell>
          <cell r="I129">
            <v>34641.600122329932</v>
          </cell>
          <cell r="J129">
            <v>39163.441148852377</v>
          </cell>
          <cell r="K129">
            <v>43709.278310642891</v>
          </cell>
        </row>
        <row r="130">
          <cell r="B130">
            <v>305.39250177612007</v>
          </cell>
          <cell r="C130">
            <v>337.34633822962286</v>
          </cell>
          <cell r="D130">
            <v>320.26533150266283</v>
          </cell>
          <cell r="E130">
            <v>360.94385249296005</v>
          </cell>
          <cell r="F130">
            <v>403.16379330492583</v>
          </cell>
          <cell r="G130">
            <v>436.33218737656125</v>
          </cell>
          <cell r="H130">
            <v>491.62858712245514</v>
          </cell>
          <cell r="I130">
            <v>545.27676723501611</v>
          </cell>
          <cell r="J130">
            <v>605.15516531730646</v>
          </cell>
          <cell r="K130">
            <v>668.12428502818909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30711.950133333332</v>
          </cell>
          <cell r="C132">
            <v>38474.481466666664</v>
          </cell>
          <cell r="D132">
            <v>44423.582133333337</v>
          </cell>
          <cell r="E132">
            <v>44309.416800000006</v>
          </cell>
          <cell r="F132">
            <v>44238.65600000001</v>
          </cell>
          <cell r="G132">
            <v>1368.3083333333334</v>
          </cell>
          <cell r="H132">
            <v>1714.1666666666667</v>
          </cell>
          <cell r="I132">
            <v>1815</v>
          </cell>
          <cell r="J132">
            <v>1915.8333333333333</v>
          </cell>
          <cell r="K132">
            <v>2016.6666666666667</v>
          </cell>
        </row>
        <row r="133">
          <cell r="B133">
            <v>91380.677315085704</v>
          </cell>
          <cell r="C133">
            <v>114226.98724737143</v>
          </cell>
          <cell r="D133">
            <v>131777.7518665143</v>
          </cell>
          <cell r="E133">
            <v>131298.0952385143</v>
          </cell>
          <cell r="F133">
            <v>131030.17296600004</v>
          </cell>
          <cell r="G133">
            <v>5225.1003907142849</v>
          </cell>
          <cell r="H133">
            <v>6545.8147857142858</v>
          </cell>
          <cell r="I133">
            <v>6930.8627142857149</v>
          </cell>
          <cell r="J133">
            <v>7315.9106428571431</v>
          </cell>
          <cell r="K133">
            <v>7700.9585714285722</v>
          </cell>
        </row>
        <row r="134">
          <cell r="B134">
            <v>29319.601936931431</v>
          </cell>
          <cell r="C134">
            <v>36730.213367602853</v>
          </cell>
          <cell r="D134">
            <v>42409.607306188569</v>
          </cell>
          <cell r="E134">
            <v>42300.617739788584</v>
          </cell>
          <cell r="F134">
            <v>42233.064931200002</v>
          </cell>
          <cell r="G134">
            <v>1306.2750976785712</v>
          </cell>
          <cell r="H134">
            <v>1636.4536964285712</v>
          </cell>
          <cell r="I134">
            <v>1732.7156785714285</v>
          </cell>
          <cell r="J134">
            <v>1828.9776607142855</v>
          </cell>
          <cell r="K134">
            <v>1925.2396428571428</v>
          </cell>
        </row>
      </sheetData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41410.000866252383</v>
          </cell>
          <cell r="C2">
            <v>77853.522383590476</v>
          </cell>
          <cell r="D2">
            <v>110196.63163480953</v>
          </cell>
          <cell r="E2">
            <v>126810.56854750951</v>
          </cell>
          <cell r="F2">
            <v>150453.91527461904</v>
          </cell>
        </row>
        <row r="3">
          <cell r="A3" t="str">
            <v>Terkait pemupukan N</v>
          </cell>
          <cell r="B3">
            <v>40947.818166252386</v>
          </cell>
          <cell r="C3">
            <v>77828.43536359047</v>
          </cell>
          <cell r="D3">
            <v>110151.12337480953</v>
          </cell>
          <cell r="E3">
            <v>126774.49327750951</v>
          </cell>
          <cell r="F3">
            <v>150418.68525461905</v>
          </cell>
        </row>
        <row r="4">
          <cell r="A4" t="str">
            <v>Pengairan sawah</v>
          </cell>
          <cell r="B4">
            <v>462.18270000000001</v>
          </cell>
          <cell r="C4">
            <v>25.087019999999999</v>
          </cell>
          <cell r="D4">
            <v>45.508259999999993</v>
          </cell>
          <cell r="E4">
            <v>36.075270000000003</v>
          </cell>
          <cell r="F4">
            <v>35.230020000000003</v>
          </cell>
        </row>
        <row r="5">
          <cell r="A5" t="str">
            <v>Peternakan</v>
          </cell>
          <cell r="B5">
            <v>13202.252968580811</v>
          </cell>
          <cell r="C5">
            <v>8797.3288969029491</v>
          </cell>
          <cell r="D5">
            <v>9725.1989398067017</v>
          </cell>
          <cell r="E5">
            <v>9677.9392676383668</v>
          </cell>
          <cell r="F5">
            <v>10695.582329389994</v>
          </cell>
        </row>
        <row r="6">
          <cell r="A6" t="str">
            <v>Total</v>
          </cell>
          <cell r="B6">
            <v>54612.253834833195</v>
          </cell>
          <cell r="C6">
            <v>86650.851280493429</v>
          </cell>
          <cell r="D6">
            <v>119921.83057461624</v>
          </cell>
          <cell r="E6">
            <v>136488.50781514787</v>
          </cell>
          <cell r="F6">
            <v>161149.49760400903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5832.9281460612556</v>
          </cell>
          <cell r="C128">
            <v>6135.528693169641</v>
          </cell>
          <cell r="D128">
            <v>6139.159899734942</v>
          </cell>
          <cell r="E128">
            <v>7348.3516859800529</v>
          </cell>
          <cell r="F128">
            <v>6744.3609939517137</v>
          </cell>
          <cell r="G128">
            <v>3644.520989373405</v>
          </cell>
          <cell r="H128">
            <v>7672.7394724802434</v>
          </cell>
          <cell r="I128">
            <v>7959.6047911389933</v>
          </cell>
          <cell r="J128">
            <v>8779.0470727085049</v>
          </cell>
          <cell r="K128">
            <v>9223.2646758636147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24751.202675207969</v>
          </cell>
          <cell r="I129">
            <v>25897.005022354097</v>
          </cell>
          <cell r="J129">
            <v>27154.933212022501</v>
          </cell>
          <cell r="K129">
            <v>28394.145781690837</v>
          </cell>
        </row>
        <row r="130">
          <cell r="B130">
            <v>321.31372022218864</v>
          </cell>
          <cell r="C130">
            <v>343.97767338484005</v>
          </cell>
          <cell r="D130">
            <v>345.95716736491437</v>
          </cell>
          <cell r="E130">
            <v>384.38583591175427</v>
          </cell>
          <cell r="F130">
            <v>504.08955816151433</v>
          </cell>
          <cell r="G130">
            <v>355.7575208209314</v>
          </cell>
          <cell r="H130">
            <v>370.94279151663437</v>
          </cell>
          <cell r="I130">
            <v>389.08304178889335</v>
          </cell>
          <cell r="J130">
            <v>404.71875304583341</v>
          </cell>
          <cell r="K130">
            <v>419.89000558792748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64875.651133333333</v>
          </cell>
          <cell r="C132">
            <v>73602.078733333343</v>
          </cell>
          <cell r="D132">
            <v>85917.273200000011</v>
          </cell>
          <cell r="E132">
            <v>96642.492466666678</v>
          </cell>
          <cell r="F132">
            <v>101317.65746666667</v>
          </cell>
          <cell r="G132">
            <v>607.21833333333336</v>
          </cell>
          <cell r="H132">
            <v>1278.365</v>
          </cell>
          <cell r="I132">
            <v>1326.16</v>
          </cell>
          <cell r="J132">
            <v>1462.6883333333335</v>
          </cell>
          <cell r="K132">
            <v>1536.7</v>
          </cell>
        </row>
        <row r="133">
          <cell r="B133">
            <v>191423.9970603715</v>
          </cell>
          <cell r="C133">
            <v>217101.68342625719</v>
          </cell>
          <cell r="D133">
            <v>253277.22065862859</v>
          </cell>
          <cell r="E133">
            <v>284959.32288151432</v>
          </cell>
          <cell r="F133">
            <v>298603.60662880004</v>
          </cell>
          <cell r="G133">
            <v>2318.7586258571428</v>
          </cell>
          <cell r="H133">
            <v>4881.6376384285713</v>
          </cell>
          <cell r="I133">
            <v>5064.1503565714283</v>
          </cell>
          <cell r="J133">
            <v>5585.5052518571438</v>
          </cell>
          <cell r="K133">
            <v>5868.1304314285708</v>
          </cell>
        </row>
        <row r="134">
          <cell r="B134">
            <v>61934.467149452874</v>
          </cell>
          <cell r="C134">
            <v>70265.275921044289</v>
          </cell>
          <cell r="D134">
            <v>82022.152249997162</v>
          </cell>
          <cell r="E134">
            <v>92261.136040338548</v>
          </cell>
          <cell r="F134">
            <v>96724.34909566</v>
          </cell>
          <cell r="G134">
            <v>579.68965646428569</v>
          </cell>
          <cell r="H134">
            <v>1220.4094096071426</v>
          </cell>
          <cell r="I134">
            <v>1266.0375891428571</v>
          </cell>
          <cell r="J134">
            <v>1396.3763129642859</v>
          </cell>
          <cell r="K134">
            <v>1467.0326078571429</v>
          </cell>
        </row>
      </sheetData>
      <sheetData sheetId="1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9683.2175074683637</v>
          </cell>
          <cell r="C128">
            <v>9876.8818576177309</v>
          </cell>
          <cell r="D128">
            <v>10074.177414332398</v>
          </cell>
          <cell r="E128">
            <v>10276.314579800799</v>
          </cell>
          <cell r="F128">
            <v>10480.872549646067</v>
          </cell>
          <cell r="G128">
            <v>10691.482530433506</v>
          </cell>
          <cell r="H128">
            <v>10904.513315597809</v>
          </cell>
          <cell r="I128">
            <v>11122.385709515847</v>
          </cell>
          <cell r="J128">
            <v>11345.099712187621</v>
          </cell>
          <cell r="K128">
            <v>11572.655323613124</v>
          </cell>
        </row>
        <row r="129">
          <cell r="B129">
            <v>29606.43719135928</v>
          </cell>
          <cell r="C129">
            <v>30445.585061027712</v>
          </cell>
          <cell r="D129">
            <v>31753.967850696026</v>
          </cell>
          <cell r="E129">
            <v>32831.37500036446</v>
          </cell>
          <cell r="F129">
            <v>33909.603670032884</v>
          </cell>
          <cell r="G129">
            <v>34992.914759701205</v>
          </cell>
          <cell r="H129">
            <v>36078.186829369632</v>
          </cell>
          <cell r="I129">
            <v>37166.518179038074</v>
          </cell>
          <cell r="J129">
            <v>38254.898668706388</v>
          </cell>
          <cell r="K129">
            <v>39348.229698374824</v>
          </cell>
        </row>
        <row r="130">
          <cell r="B130">
            <v>433.54890569238188</v>
          </cell>
          <cell r="C130">
            <v>445.41079400267637</v>
          </cell>
          <cell r="D130">
            <v>457.37199889473021</v>
          </cell>
          <cell r="E130">
            <v>469.45359396557905</v>
          </cell>
          <cell r="F130">
            <v>481.63685343417637</v>
          </cell>
          <cell r="G130">
            <v>493.95356579917882</v>
          </cell>
          <cell r="H130">
            <v>506.38886133142756</v>
          </cell>
          <cell r="I130">
            <v>518.94737891603643</v>
          </cell>
          <cell r="J130">
            <v>531.61825870758742</v>
          </cell>
          <cell r="K130">
            <v>544.42537199182459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1613.3333333333333</v>
          </cell>
          <cell r="C132">
            <v>1645.6000000000001</v>
          </cell>
          <cell r="D132">
            <v>1678.471666666667</v>
          </cell>
          <cell r="E132">
            <v>1712.1500000000003</v>
          </cell>
          <cell r="F132">
            <v>1746.2316666666666</v>
          </cell>
          <cell r="G132">
            <v>1781.3216666666667</v>
          </cell>
          <cell r="H132">
            <v>1816.8149999999998</v>
          </cell>
          <cell r="I132">
            <v>1853.1149999999998</v>
          </cell>
          <cell r="J132">
            <v>1890.221666666667</v>
          </cell>
          <cell r="K132">
            <v>1928.1350000000002</v>
          </cell>
        </row>
        <row r="133">
          <cell r="B133">
            <v>6160.7668571428576</v>
          </cell>
          <cell r="C133">
            <v>6283.9821942857134</v>
          </cell>
          <cell r="D133">
            <v>6409.5078190000004</v>
          </cell>
          <cell r="E133">
            <v>6538.1138271428572</v>
          </cell>
          <cell r="F133">
            <v>6668.2600270000012</v>
          </cell>
          <cell r="G133">
            <v>6802.2567061428581</v>
          </cell>
          <cell r="H133">
            <v>6937.7935770000013</v>
          </cell>
          <cell r="I133">
            <v>7076.4108312857143</v>
          </cell>
          <cell r="J133">
            <v>7218.1084689999998</v>
          </cell>
          <cell r="K133">
            <v>7362.8864901428578</v>
          </cell>
        </row>
        <row r="134">
          <cell r="B134">
            <v>1540.1917142857142</v>
          </cell>
          <cell r="C134">
            <v>1570.9955485714288</v>
          </cell>
          <cell r="D134">
            <v>1602.3769547500001</v>
          </cell>
          <cell r="E134">
            <v>1634.5284567857143</v>
          </cell>
          <cell r="F134">
            <v>1667.0650067499998</v>
          </cell>
          <cell r="G134">
            <v>1700.5641765357143</v>
          </cell>
          <cell r="H134">
            <v>1734.4483942499999</v>
          </cell>
          <cell r="I134">
            <v>1769.1027078214286</v>
          </cell>
          <cell r="J134">
            <v>1804.5271172500002</v>
          </cell>
          <cell r="K134">
            <v>1840.7216225357145</v>
          </cell>
        </row>
      </sheetData>
      <sheetData sheetId="1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5832.9281460612556</v>
          </cell>
          <cell r="C128">
            <v>6135.528693169641</v>
          </cell>
          <cell r="D128">
            <v>6139.159899734942</v>
          </cell>
          <cell r="E128">
            <v>7348.3516859800529</v>
          </cell>
          <cell r="F128">
            <v>6744.3609939517137</v>
          </cell>
          <cell r="G128">
            <v>3644.520989373405</v>
          </cell>
          <cell r="H128">
            <v>2983.8786277110353</v>
          </cell>
          <cell r="I128">
            <v>3095.4386899870274</v>
          </cell>
          <cell r="J128">
            <v>3414.1144796952408</v>
          </cell>
          <cell r="K128">
            <v>3586.8678250762091</v>
          </cell>
        </row>
        <row r="129">
          <cell r="B129">
            <v>18843.409199999995</v>
          </cell>
          <cell r="C129">
            <v>19953.509099999999</v>
          </cell>
          <cell r="D129">
            <v>21135.115259999999</v>
          </cell>
          <cell r="E129">
            <v>21788.823420000004</v>
          </cell>
          <cell r="F129">
            <v>23479.417079999996</v>
          </cell>
          <cell r="G129">
            <v>23914.905000000002</v>
          </cell>
          <cell r="H129">
            <v>24738.981725207974</v>
          </cell>
          <cell r="I129">
            <v>25884.273772354099</v>
          </cell>
          <cell r="J129">
            <v>27142.096962022501</v>
          </cell>
          <cell r="K129">
            <v>28381.10058169084</v>
          </cell>
        </row>
        <row r="130">
          <cell r="B130">
            <v>379.91239914765663</v>
          </cell>
          <cell r="C130">
            <v>406.6722684678092</v>
          </cell>
          <cell r="D130">
            <v>406.88116782251717</v>
          </cell>
          <cell r="E130">
            <v>455.13764782051345</v>
          </cell>
          <cell r="F130">
            <v>607.92519155740433</v>
          </cell>
          <cell r="G130">
            <v>412.55092547226803</v>
          </cell>
          <cell r="H130">
            <v>235.02591057449638</v>
          </cell>
          <cell r="I130">
            <v>247.21568617905868</v>
          </cell>
          <cell r="J130">
            <v>191.32203795410254</v>
          </cell>
          <cell r="K130">
            <v>265.04954501541255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64875.651133333333</v>
          </cell>
          <cell r="C132">
            <v>73602.078733333343</v>
          </cell>
          <cell r="D132">
            <v>85917.273200000011</v>
          </cell>
          <cell r="E132">
            <v>96642.492466666678</v>
          </cell>
          <cell r="F132">
            <v>101317.65746666667</v>
          </cell>
          <cell r="G132">
            <v>607.21833333333336</v>
          </cell>
          <cell r="H132">
            <v>929.71999999999991</v>
          </cell>
          <cell r="I132">
            <v>964.48</v>
          </cell>
          <cell r="J132">
            <v>1063.7733333333335</v>
          </cell>
          <cell r="K132">
            <v>1117.6000000000001</v>
          </cell>
        </row>
        <row r="133">
          <cell r="B133">
            <v>191423.9970603715</v>
          </cell>
          <cell r="C133">
            <v>217101.68342625719</v>
          </cell>
          <cell r="D133">
            <v>253277.22065862859</v>
          </cell>
          <cell r="E133">
            <v>284959.32288151432</v>
          </cell>
          <cell r="F133">
            <v>298603.60662880004</v>
          </cell>
          <cell r="G133">
            <v>2318.7586258571428</v>
          </cell>
          <cell r="H133">
            <v>3550.2819188571434</v>
          </cell>
          <cell r="I133">
            <v>3683.0184411428572</v>
          </cell>
          <cell r="J133">
            <v>4062.1856377142858</v>
          </cell>
          <cell r="K133">
            <v>4267.7312228571427</v>
          </cell>
        </row>
        <row r="134">
          <cell r="B134">
            <v>61934.467149452874</v>
          </cell>
          <cell r="C134">
            <v>70265.275921044289</v>
          </cell>
          <cell r="D134">
            <v>82022.152249997162</v>
          </cell>
          <cell r="E134">
            <v>92261.136040338548</v>
          </cell>
          <cell r="F134">
            <v>96724.34909566</v>
          </cell>
          <cell r="G134">
            <v>579.68965646428569</v>
          </cell>
          <cell r="H134">
            <v>887.57047971428574</v>
          </cell>
          <cell r="I134">
            <v>920.75461028571408</v>
          </cell>
          <cell r="J134">
            <v>1015.5464094285715</v>
          </cell>
          <cell r="K134">
            <v>1066.9328057142857</v>
          </cell>
        </row>
      </sheetData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3765.7404987676728</v>
          </cell>
          <cell r="C128">
            <v>3841.0553087430262</v>
          </cell>
          <cell r="D128">
            <v>3917.7822714054182</v>
          </cell>
          <cell r="E128">
            <v>3996.3921043171922</v>
          </cell>
          <cell r="F128">
            <v>4075.9433723536595</v>
          </cell>
          <cell r="G128">
            <v>4157.8482282018567</v>
          </cell>
          <cell r="H128">
            <v>4240.6945191747454</v>
          </cell>
          <cell r="I128">
            <v>4325.4236803970189</v>
          </cell>
          <cell r="J128">
            <v>4412.0357118686752</v>
          </cell>
          <cell r="K128">
            <v>4500.5306135897154</v>
          </cell>
        </row>
        <row r="129">
          <cell r="B129">
            <v>29593.096941359276</v>
          </cell>
          <cell r="C129">
            <v>30431.978111027707</v>
          </cell>
          <cell r="D129">
            <v>31740.088950696027</v>
          </cell>
          <cell r="E129">
            <v>32817.217850364461</v>
          </cell>
          <cell r="F129">
            <v>33895.164070032886</v>
          </cell>
          <cell r="G129">
            <v>34978.186409701208</v>
          </cell>
          <cell r="H129">
            <v>36063.163429369633</v>
          </cell>
          <cell r="I129">
            <v>37151.194479038073</v>
          </cell>
          <cell r="J129">
            <v>38239.268368706391</v>
          </cell>
          <cell r="K129">
            <v>39332.286498374822</v>
          </cell>
        </row>
        <row r="130">
          <cell r="B130">
            <v>272.22615590043068</v>
          </cell>
          <cell r="C130">
            <v>278.08701747777224</v>
          </cell>
          <cell r="D130">
            <v>284.04687717074466</v>
          </cell>
          <cell r="E130">
            <v>290.11058095632677</v>
          </cell>
          <cell r="F130">
            <v>296.27702691983353</v>
          </cell>
          <cell r="G130">
            <v>302.55281923381614</v>
          </cell>
          <cell r="H130">
            <v>308.93726141599541</v>
          </cell>
          <cell r="I130">
            <v>315.43314465995701</v>
          </cell>
          <cell r="J130">
            <v>241.20029518813502</v>
          </cell>
          <cell r="K130">
            <v>328.76510107004003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1173.3333333333333</v>
          </cell>
          <cell r="C132">
            <v>1196.8000000000002</v>
          </cell>
          <cell r="D132">
            <v>1220.7066666666669</v>
          </cell>
          <cell r="E132">
            <v>1245.2</v>
          </cell>
          <cell r="F132">
            <v>1269.9866666666667</v>
          </cell>
          <cell r="G132">
            <v>1295.5066666666669</v>
          </cell>
          <cell r="H132">
            <v>1321.32</v>
          </cell>
          <cell r="I132">
            <v>1347.72</v>
          </cell>
          <cell r="J132">
            <v>1374.7066666666669</v>
          </cell>
          <cell r="K132">
            <v>1402.28</v>
          </cell>
        </row>
        <row r="133">
          <cell r="B133">
            <v>4480.5577142857137</v>
          </cell>
          <cell r="C133">
            <v>4570.1688685714289</v>
          </cell>
          <cell r="D133">
            <v>4661.4602320000004</v>
          </cell>
          <cell r="E133">
            <v>4754.9918742857144</v>
          </cell>
          <cell r="F133">
            <v>4849.6436559999993</v>
          </cell>
          <cell r="G133">
            <v>4947.095786285714</v>
          </cell>
          <cell r="H133">
            <v>5045.6680559999995</v>
          </cell>
          <cell r="I133">
            <v>5146.4806045714304</v>
          </cell>
          <cell r="J133">
            <v>5249.5334319999993</v>
          </cell>
          <cell r="K133">
            <v>5354.8265382857144</v>
          </cell>
        </row>
        <row r="134">
          <cell r="B134">
            <v>1120.1394285714284</v>
          </cell>
          <cell r="C134">
            <v>1142.542217142857</v>
          </cell>
          <cell r="D134">
            <v>1165.3650579999999</v>
          </cell>
          <cell r="E134">
            <v>1188.7479685714286</v>
          </cell>
          <cell r="F134">
            <v>1212.4109139999998</v>
          </cell>
          <cell r="G134">
            <v>1236.7739465714285</v>
          </cell>
          <cell r="H134">
            <v>1261.4170139999999</v>
          </cell>
          <cell r="I134">
            <v>1286.6201511428571</v>
          </cell>
          <cell r="J134">
            <v>1312.383358</v>
          </cell>
          <cell r="K134">
            <v>1338.7066345714286</v>
          </cell>
        </row>
      </sheetData>
      <sheetData sheetId="1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2590.2606832477868</v>
          </cell>
          <cell r="D128">
            <v>3027.2158732722969</v>
          </cell>
          <cell r="E128">
            <v>5431.0746195013171</v>
          </cell>
          <cell r="F128">
            <v>4340.502247722693</v>
          </cell>
          <cell r="G128">
            <v>3999.1688305844341</v>
          </cell>
          <cell r="H128">
            <v>3904.7574598866158</v>
          </cell>
          <cell r="I128">
            <v>2693.1448692646377</v>
          </cell>
          <cell r="J128">
            <v>6266.2521295204633</v>
          </cell>
          <cell r="K128">
            <v>4840.3983515457476</v>
          </cell>
          <cell r="L128">
            <v>4796.8238727621401</v>
          </cell>
        </row>
        <row r="129">
          <cell r="B129">
            <v>10024.355460000001</v>
          </cell>
          <cell r="C129">
            <v>8799.860999999999</v>
          </cell>
          <cell r="D129">
            <v>10378.328099999999</v>
          </cell>
          <cell r="E129">
            <v>15280.069559999998</v>
          </cell>
          <cell r="F129">
            <v>15949.210199999998</v>
          </cell>
          <cell r="G129">
            <v>18206.624519999998</v>
          </cell>
          <cell r="H129">
            <v>20563.191180000002</v>
          </cell>
          <cell r="I129">
            <v>21177.270660000002</v>
          </cell>
          <cell r="J129">
            <v>22308.092099999994</v>
          </cell>
          <cell r="K129">
            <v>19828.993379999996</v>
          </cell>
          <cell r="L129">
            <v>21914.592839999998</v>
          </cell>
        </row>
        <row r="130">
          <cell r="B130">
            <v>105.61277524183573</v>
          </cell>
          <cell r="C130">
            <v>102.82988652531571</v>
          </cell>
          <cell r="D130">
            <v>118.23971232784857</v>
          </cell>
          <cell r="E130">
            <v>172.09803680007715</v>
          </cell>
          <cell r="F130">
            <v>176.53073509388432</v>
          </cell>
          <cell r="G130">
            <v>193.52033612780002</v>
          </cell>
          <cell r="H130">
            <v>214.9425566594272</v>
          </cell>
          <cell r="I130">
            <v>234.63300822229709</v>
          </cell>
          <cell r="J130">
            <v>354.97999786806872</v>
          </cell>
          <cell r="K130">
            <v>239.29542530343375</v>
          </cell>
          <cell r="L130">
            <v>277.55156219257657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431.56666666666666</v>
          </cell>
          <cell r="D132">
            <v>504.36833333333334</v>
          </cell>
          <cell r="E132">
            <v>8268.9324666666671</v>
          </cell>
          <cell r="F132">
            <v>10066.500399999999</v>
          </cell>
          <cell r="G132">
            <v>10903.6312</v>
          </cell>
          <cell r="H132">
            <v>12834.820533333334</v>
          </cell>
          <cell r="I132">
            <v>22641.345466666669</v>
          </cell>
          <cell r="J132">
            <v>32199.34226666667</v>
          </cell>
          <cell r="K132">
            <v>41020.089733333334</v>
          </cell>
          <cell r="L132">
            <v>53832.626466666676</v>
          </cell>
        </row>
        <row r="133">
          <cell r="B133">
            <v>0</v>
          </cell>
          <cell r="C133">
            <v>1648.0051342857143</v>
          </cell>
          <cell r="D133">
            <v>1926.009738714286</v>
          </cell>
          <cell r="E133">
            <v>25086.803123800004</v>
          </cell>
          <cell r="F133">
            <v>30206.909830114288</v>
          </cell>
          <cell r="G133">
            <v>32615.806291200006</v>
          </cell>
          <cell r="H133">
            <v>38274.675290342864</v>
          </cell>
          <cell r="I133">
            <v>66902.749672942868</v>
          </cell>
          <cell r="J133">
            <v>95503.29555202859</v>
          </cell>
          <cell r="K133">
            <v>121204.2635851143</v>
          </cell>
          <cell r="L133">
            <v>158833.77733865718</v>
          </cell>
        </row>
        <row r="134">
          <cell r="B134">
            <v>0</v>
          </cell>
          <cell r="C134">
            <v>412.00128357142853</v>
          </cell>
          <cell r="D134">
            <v>481.50243467857149</v>
          </cell>
          <cell r="E134">
            <v>7894.054506909999</v>
          </cell>
          <cell r="F134">
            <v>9610.1284140085718</v>
          </cell>
          <cell r="G134">
            <v>10409.307291240002</v>
          </cell>
          <cell r="H134">
            <v>12252.944776725715</v>
          </cell>
          <cell r="I134">
            <v>21614.883897545715</v>
          </cell>
          <cell r="J134">
            <v>30739.562085477144</v>
          </cell>
          <cell r="K134">
            <v>39160.414665208569</v>
          </cell>
          <cell r="L134">
            <v>51392.08589392429</v>
          </cell>
        </row>
        <row r="135">
          <cell r="B135">
            <v>10129.968235241837</v>
          </cell>
          <cell r="C135">
            <v>13984.524654296913</v>
          </cell>
          <cell r="D135">
            <v>16435.664192326334</v>
          </cell>
          <cell r="E135">
            <v>62133.032313678064</v>
          </cell>
          <cell r="F135">
            <v>70349.781826939434</v>
          </cell>
          <cell r="G135">
            <v>76328.058469152224</v>
          </cell>
          <cell r="H135">
            <v>88045.331796947954</v>
          </cell>
          <cell r="I135">
            <v>135264.02757464218</v>
          </cell>
          <cell r="J135">
            <v>187371.52413156093</v>
          </cell>
          <cell r="K135">
            <v>226293.45514050539</v>
          </cell>
          <cell r="L135">
            <v>291047.45797420287</v>
          </cell>
        </row>
      </sheetData>
      <sheetData sheetId="1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361787.38614263333</v>
          </cell>
          <cell r="C2">
            <v>409876.70879370952</v>
          </cell>
          <cell r="D2">
            <v>477238.01676443807</v>
          </cell>
          <cell r="E2">
            <v>537340.58811396675</v>
          </cell>
          <cell r="F2">
            <v>562190.83529241895</v>
          </cell>
        </row>
        <row r="3">
          <cell r="A3" t="str">
            <v>Terkait pemupukan N</v>
          </cell>
          <cell r="B3">
            <v>361624.45575263334</v>
          </cell>
          <cell r="C3">
            <v>409705.32590370951</v>
          </cell>
          <cell r="D3">
            <v>477066.53244443808</v>
          </cell>
          <cell r="E3">
            <v>537135.3276039667</v>
          </cell>
          <cell r="F3">
            <v>562002.44597241899</v>
          </cell>
        </row>
        <row r="4">
          <cell r="A4" t="str">
            <v>Pengairan sawah</v>
          </cell>
          <cell r="B4">
            <v>162.93038999999999</v>
          </cell>
          <cell r="C4">
            <v>171.38289</v>
          </cell>
          <cell r="D4">
            <v>171.48432</v>
          </cell>
          <cell r="E4">
            <v>205.26051000000004</v>
          </cell>
          <cell r="F4">
            <v>188.38932</v>
          </cell>
        </row>
        <row r="5">
          <cell r="A5" t="str">
            <v>Peternakan</v>
          </cell>
          <cell r="B5">
            <v>19138.935493767003</v>
          </cell>
          <cell r="C5">
            <v>20407.11276503585</v>
          </cell>
          <cell r="D5">
            <v>21456.541935284033</v>
          </cell>
          <cell r="E5">
            <v>22140.085229869717</v>
          </cell>
          <cell r="F5">
            <v>23923.194561443081</v>
          </cell>
        </row>
        <row r="6">
          <cell r="A6" t="str">
            <v>Total</v>
          </cell>
          <cell r="B6">
            <v>380926.32163640036</v>
          </cell>
          <cell r="C6">
            <v>430283.82155874535</v>
          </cell>
          <cell r="D6">
            <v>498694.55869972211</v>
          </cell>
          <cell r="E6">
            <v>559480.67334383645</v>
          </cell>
          <cell r="F6">
            <v>586114.02985386201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5393.5521516598774</v>
          </cell>
          <cell r="C128">
            <v>5256.7767043668873</v>
          </cell>
          <cell r="D128">
            <v>7154.6873358306848</v>
          </cell>
          <cell r="E128">
            <v>6324.3514345652738</v>
          </cell>
          <cell r="F128">
            <v>5984.2284196154469</v>
          </cell>
          <cell r="G128">
            <v>6311.5029369620843</v>
          </cell>
          <cell r="H128">
            <v>6456.0363542185141</v>
          </cell>
          <cell r="I128">
            <v>6603.8795867301169</v>
          </cell>
          <cell r="J128">
            <v>6755.1084292662354</v>
          </cell>
          <cell r="K128">
            <v>6909.8004122964321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19481.665916432183</v>
          </cell>
          <cell r="I129">
            <v>21532.132085389607</v>
          </cell>
          <cell r="J129">
            <v>23808.749000086147</v>
          </cell>
          <cell r="K129">
            <v>26085.365914782687</v>
          </cell>
        </row>
        <row r="130">
          <cell r="B130">
            <v>235.79656093965716</v>
          </cell>
          <cell r="C130">
            <v>280.55537348828</v>
          </cell>
          <cell r="D130">
            <v>249.97387786932001</v>
          </cell>
          <cell r="E130">
            <v>254.08230766725717</v>
          </cell>
          <cell r="F130">
            <v>319.84543548389144</v>
          </cell>
          <cell r="G130">
            <v>352.87846948594114</v>
          </cell>
          <cell r="H130">
            <v>379.53565437174427</v>
          </cell>
          <cell r="I130">
            <v>405.19680582370501</v>
          </cell>
          <cell r="J130">
            <v>432.35735905935331</v>
          </cell>
          <cell r="K130">
            <v>459.51791229500174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13116.401466666668</v>
          </cell>
          <cell r="C132">
            <v>19809.717399999998</v>
          </cell>
          <cell r="D132">
            <v>22819.739799999999</v>
          </cell>
          <cell r="E132">
            <v>26537.217666666664</v>
          </cell>
          <cell r="F132">
            <v>28198.419333333335</v>
          </cell>
          <cell r="G132">
            <v>1051.5676286088453</v>
          </cell>
          <cell r="H132">
            <v>1075.648527303988</v>
          </cell>
          <cell r="I132">
            <v>1100.280878579249</v>
          </cell>
          <cell r="J132">
            <v>1125.4773106987138</v>
          </cell>
          <cell r="K132">
            <v>1151.2507411137142</v>
          </cell>
        </row>
        <row r="133">
          <cell r="B133">
            <v>39320.387916228581</v>
          </cell>
          <cell r="C133">
            <v>58961.443645971434</v>
          </cell>
          <cell r="D133">
            <v>68081.825668371443</v>
          </cell>
          <cell r="E133">
            <v>78879.739269571437</v>
          </cell>
          <cell r="F133">
            <v>83709.462753714295</v>
          </cell>
          <cell r="G133">
            <v>4015.576236184515</v>
          </cell>
          <cell r="H133">
            <v>4107.5329319931407</v>
          </cell>
          <cell r="I133">
            <v>4201.5954361357817</v>
          </cell>
          <cell r="J133">
            <v>4297.8119716232904</v>
          </cell>
          <cell r="K133">
            <v>4396.231865773465</v>
          </cell>
        </row>
        <row r="134">
          <cell r="B134">
            <v>12521.760037317143</v>
          </cell>
          <cell r="C134">
            <v>18911.629711872858</v>
          </cell>
          <cell r="D134">
            <v>21785.190596352859</v>
          </cell>
          <cell r="E134">
            <v>25334.133948592855</v>
          </cell>
          <cell r="F134">
            <v>26920.023851128575</v>
          </cell>
          <cell r="G134">
            <v>1003.8940590461285</v>
          </cell>
          <cell r="H134">
            <v>1026.8832329982852</v>
          </cell>
          <cell r="I134">
            <v>1050.3988590339454</v>
          </cell>
          <cell r="J134">
            <v>1074.4529929058226</v>
          </cell>
          <cell r="K134">
            <v>1099.057966443366</v>
          </cell>
        </row>
      </sheetData>
      <sheetData sheetId="1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7068.0348417380192</v>
          </cell>
          <cell r="C128">
            <v>7229.892839613819</v>
          </cell>
          <cell r="D128">
            <v>7395.4573856409743</v>
          </cell>
          <cell r="E128">
            <v>7564.8133597721535</v>
          </cell>
          <cell r="F128">
            <v>7738.0475857109332</v>
          </cell>
          <cell r="G128">
            <v>7915.2488754237138</v>
          </cell>
          <cell r="H128">
            <v>8096.5080746709145</v>
          </cell>
          <cell r="I128">
            <v>8281.9181095808781</v>
          </cell>
          <cell r="J128">
            <v>8471.5740342902809</v>
          </cell>
          <cell r="K128">
            <v>8668.5789277793992</v>
          </cell>
        </row>
        <row r="129">
          <cell r="B129">
            <v>28361.982829479264</v>
          </cell>
          <cell r="C129">
            <v>30580.254373175743</v>
          </cell>
          <cell r="D129">
            <v>32915.216658872319</v>
          </cell>
          <cell r="E129">
            <v>35191.833573568896</v>
          </cell>
          <cell r="F129">
            <v>37468.450488265371</v>
          </cell>
          <cell r="G129">
            <v>39745.067402961948</v>
          </cell>
          <cell r="H129">
            <v>42021.684317658524</v>
          </cell>
          <cell r="I129">
            <v>44298.301232354999</v>
          </cell>
          <cell r="J129">
            <v>46574.918147051561</v>
          </cell>
          <cell r="K129">
            <v>48851.535061748153</v>
          </cell>
        </row>
        <row r="130">
          <cell r="B130">
            <v>486.67846553065039</v>
          </cell>
          <cell r="C130">
            <v>513.83901876629852</v>
          </cell>
          <cell r="D130">
            <v>540.99957200194706</v>
          </cell>
          <cell r="E130">
            <v>568.16012523759582</v>
          </cell>
          <cell r="F130">
            <v>595.32067847324379</v>
          </cell>
          <cell r="G130">
            <v>622.48123170889244</v>
          </cell>
          <cell r="H130">
            <v>649.64178494454097</v>
          </cell>
          <cell r="I130">
            <v>676.80233818018905</v>
          </cell>
          <cell r="J130">
            <v>703.9628914158377</v>
          </cell>
          <cell r="K130">
            <v>731.12344465148647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1177.6143830852182</v>
          </cell>
          <cell r="C132">
            <v>1204.5817524578695</v>
          </cell>
          <cell r="D132">
            <v>1232.1666745891546</v>
          </cell>
          <cell r="E132">
            <v>1260.383291437246</v>
          </cell>
          <cell r="F132">
            <v>1289.2460688111589</v>
          </cell>
          <cell r="G132">
            <v>1318.7698037869345</v>
          </cell>
          <cell r="H132">
            <v>1348.969632293655</v>
          </cell>
          <cell r="I132">
            <v>1379.8610368731795</v>
          </cell>
          <cell r="J132">
            <v>1411.459854617575</v>
          </cell>
          <cell r="K132">
            <v>1444.2830935100865</v>
          </cell>
        </row>
        <row r="133">
          <cell r="B133">
            <v>4496.9055754996762</v>
          </cell>
          <cell r="C133">
            <v>4599.8847131786179</v>
          </cell>
          <cell r="D133">
            <v>4705.2220731104089</v>
          </cell>
          <cell r="E133">
            <v>4812.9716585846363</v>
          </cell>
          <cell r="F133">
            <v>4923.1887095662223</v>
          </cell>
          <cell r="G133">
            <v>5035.9297310152906</v>
          </cell>
          <cell r="H133">
            <v>5151.2525218555393</v>
          </cell>
          <cell r="I133">
            <v>5269.2162046060303</v>
          </cell>
          <cell r="J133">
            <v>5389.8812556915072</v>
          </cell>
          <cell r="K133">
            <v>5515.2219513401005</v>
          </cell>
        </row>
        <row r="134">
          <cell r="B134">
            <v>1124.2263938749188</v>
          </cell>
          <cell r="C134">
            <v>1149.9711782946547</v>
          </cell>
          <cell r="D134">
            <v>1176.305518277602</v>
          </cell>
          <cell r="E134">
            <v>1203.2429146461586</v>
          </cell>
          <cell r="F134">
            <v>1230.7971773915556</v>
          </cell>
          <cell r="G134">
            <v>1258.9824327538224</v>
          </cell>
          <cell r="H134">
            <v>1287.8131304638846</v>
          </cell>
          <cell r="I134">
            <v>1317.3040511515073</v>
          </cell>
          <cell r="J134">
            <v>1347.4703139228766</v>
          </cell>
          <cell r="K134">
            <v>1378.8054878350254</v>
          </cell>
        </row>
      </sheetData>
      <sheetData sheetId="1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5393.5521516598774</v>
          </cell>
          <cell r="C128">
            <v>5256.7767043668873</v>
          </cell>
          <cell r="D128">
            <v>7154.6873358306848</v>
          </cell>
          <cell r="E128">
            <v>6324.3514345652738</v>
          </cell>
          <cell r="F128">
            <v>5984.2284196154469</v>
          </cell>
          <cell r="G128">
            <v>6311.5029369620843</v>
          </cell>
          <cell r="H128">
            <v>2510.7106746126638</v>
          </cell>
          <cell r="I128">
            <v>2568.2059490612942</v>
          </cell>
          <cell r="J128">
            <v>2627.0178652947975</v>
          </cell>
          <cell r="K128">
            <v>2687.1765744100485</v>
          </cell>
        </row>
        <row r="129">
          <cell r="B129">
            <v>10641.579059999998</v>
          </cell>
          <cell r="C129">
            <v>12019.623419999998</v>
          </cell>
          <cell r="D129">
            <v>13798.938089999998</v>
          </cell>
          <cell r="E129">
            <v>15094.5921</v>
          </cell>
          <cell r="F129">
            <v>16212.555660000004</v>
          </cell>
          <cell r="G129">
            <v>17280.970698600002</v>
          </cell>
          <cell r="H129">
            <v>19472.86784043218</v>
          </cell>
          <cell r="I129">
            <v>21523.012667389605</v>
          </cell>
          <cell r="J129">
            <v>23799.308240086149</v>
          </cell>
          <cell r="K129">
            <v>26075.603812782687</v>
          </cell>
        </row>
        <row r="130">
          <cell r="B130">
            <v>284.29324917747283</v>
          </cell>
          <cell r="C130">
            <v>340.65249889590541</v>
          </cell>
          <cell r="D130">
            <v>296.95445275406752</v>
          </cell>
          <cell r="E130">
            <v>299.02814232174723</v>
          </cell>
          <cell r="F130">
            <v>382.61125512693604</v>
          </cell>
          <cell r="G130">
            <v>423.97093069980752</v>
          </cell>
          <cell r="H130">
            <v>317.19765976882968</v>
          </cell>
          <cell r="I130">
            <v>334.02193583040099</v>
          </cell>
          <cell r="J130">
            <v>268.99030406305701</v>
          </cell>
          <cell r="K130">
            <v>368.06163624494019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13116.401466666668</v>
          </cell>
          <cell r="C132">
            <v>19809.717399999998</v>
          </cell>
          <cell r="D132">
            <v>22819.739799999999</v>
          </cell>
          <cell r="E132">
            <v>26537.217666666664</v>
          </cell>
          <cell r="F132">
            <v>28198.419333333335</v>
          </cell>
          <cell r="G132">
            <v>1051.5676286088453</v>
          </cell>
          <cell r="H132">
            <v>782.28983803926394</v>
          </cell>
          <cell r="I132">
            <v>800.20427533036298</v>
          </cell>
          <cell r="J132">
            <v>818.52895323542805</v>
          </cell>
          <cell r="K132">
            <v>837.27326626451941</v>
          </cell>
        </row>
        <row r="133">
          <cell r="B133">
            <v>39320.387916228581</v>
          </cell>
          <cell r="C133">
            <v>58961.443645971434</v>
          </cell>
          <cell r="D133">
            <v>68081.825668371443</v>
          </cell>
          <cell r="E133">
            <v>78879.739269571437</v>
          </cell>
          <cell r="F133">
            <v>83709.462753714295</v>
          </cell>
          <cell r="G133">
            <v>4015.576236184515</v>
          </cell>
          <cell r="H133">
            <v>2987.2966778131927</v>
          </cell>
          <cell r="I133">
            <v>3055.7057717351145</v>
          </cell>
          <cell r="J133">
            <v>3125.6814339078478</v>
          </cell>
          <cell r="K133">
            <v>3197.2595387443375</v>
          </cell>
        </row>
        <row r="134">
          <cell r="B134">
            <v>12521.760037317143</v>
          </cell>
          <cell r="C134">
            <v>18911.629711872858</v>
          </cell>
          <cell r="D134">
            <v>21785.190596352859</v>
          </cell>
          <cell r="E134">
            <v>25334.133948592855</v>
          </cell>
          <cell r="F134">
            <v>26920.023851128575</v>
          </cell>
          <cell r="G134">
            <v>1003.8940590461285</v>
          </cell>
          <cell r="H134">
            <v>746.82416945329805</v>
          </cell>
          <cell r="I134">
            <v>763.92644293377862</v>
          </cell>
          <cell r="J134">
            <v>781.42035847696184</v>
          </cell>
          <cell r="K134">
            <v>799.3148846860845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12527.662650287195</v>
          </cell>
          <cell r="C128">
            <v>15541.582255519546</v>
          </cell>
          <cell r="D128">
            <v>17210.176140373671</v>
          </cell>
          <cell r="E128">
            <v>19029.186705184431</v>
          </cell>
          <cell r="F128">
            <v>20998.613949951832</v>
          </cell>
          <cell r="G128">
            <v>23118.457874675856</v>
          </cell>
          <cell r="H128">
            <v>25388.718479356517</v>
          </cell>
          <cell r="I128">
            <v>27809.395763993827</v>
          </cell>
          <cell r="J128">
            <v>30380.489728587767</v>
          </cell>
          <cell r="K128">
            <v>33102.000373138355</v>
          </cell>
        </row>
        <row r="129">
          <cell r="B129">
            <v>48280.071041228141</v>
          </cell>
          <cell r="C129">
            <v>52814.491109487652</v>
          </cell>
          <cell r="D129">
            <v>57510.172588688838</v>
          </cell>
          <cell r="E129">
            <v>62173.89227466494</v>
          </cell>
          <cell r="F129">
            <v>66874.117061154669</v>
          </cell>
          <cell r="G129">
            <v>71614.271262114198</v>
          </cell>
          <cell r="H129">
            <v>76398.121769496211</v>
          </cell>
          <cell r="I129">
            <v>81229.814517510415</v>
          </cell>
          <cell r="J129">
            <v>86113.91514161673</v>
          </cell>
          <cell r="K129">
            <v>91055.454366699021</v>
          </cell>
        </row>
        <row r="130">
          <cell r="B130">
            <v>734.46552281202867</v>
          </cell>
          <cell r="C130">
            <v>804.54262236929503</v>
          </cell>
          <cell r="D130">
            <v>878.70939769780762</v>
          </cell>
          <cell r="E130">
            <v>957.37113874041313</v>
          </cell>
          <cell r="F130">
            <v>1040.9737411018502</v>
          </cell>
          <cell r="G130">
            <v>1130.0078207559188</v>
          </cell>
          <cell r="H130">
            <v>1225.0132529558812</v>
          </cell>
          <cell r="I130">
            <v>1326.5841804094312</v>
          </cell>
          <cell r="J130">
            <v>1435.3745408185907</v>
          </cell>
          <cell r="K130">
            <v>1552.1041695346646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2087.25</v>
          </cell>
          <cell r="C132">
            <v>2589.4030250000001</v>
          </cell>
          <cell r="D132">
            <v>2867.4096000000013</v>
          </cell>
          <cell r="E132">
            <v>3170.4772916666666</v>
          </cell>
          <cell r="F132">
            <v>3498.6061000000013</v>
          </cell>
          <cell r="G132">
            <v>3851.7960250000015</v>
          </cell>
          <cell r="H132">
            <v>4230.0470666666661</v>
          </cell>
          <cell r="I132">
            <v>4633.3592250000011</v>
          </cell>
          <cell r="J132">
            <v>5061.7325000000001</v>
          </cell>
          <cell r="K132">
            <v>5515.1668916666677</v>
          </cell>
        </row>
        <row r="133">
          <cell r="B133">
            <v>7970.4921214285714</v>
          </cell>
          <cell r="C133">
            <v>9888.0423571521442</v>
          </cell>
          <cell r="D133">
            <v>10949.654150537148</v>
          </cell>
          <cell r="E133">
            <v>12106.965756089287</v>
          </cell>
          <cell r="F133">
            <v>13359.977173808576</v>
          </cell>
          <cell r="G133">
            <v>14708.688403695003</v>
          </cell>
          <cell r="H133">
            <v>16153.099445748572</v>
          </cell>
          <cell r="I133">
            <v>17693.210299969287</v>
          </cell>
          <cell r="J133">
            <v>19329.02096635714</v>
          </cell>
          <cell r="K133">
            <v>21060.531444912151</v>
          </cell>
        </row>
        <row r="134">
          <cell r="B134">
            <v>1992.6230303571429</v>
          </cell>
          <cell r="C134">
            <v>2472.0105892880356</v>
          </cell>
          <cell r="D134">
            <v>2737.4135376342865</v>
          </cell>
          <cell r="E134">
            <v>3026.7414390223212</v>
          </cell>
          <cell r="F134">
            <v>3339.9942934521446</v>
          </cell>
          <cell r="G134">
            <v>3677.1721009237508</v>
          </cell>
          <cell r="H134">
            <v>4038.2748614371421</v>
          </cell>
          <cell r="I134">
            <v>4423.3025749923208</v>
          </cell>
          <cell r="J134">
            <v>4832.2552415892851</v>
          </cell>
          <cell r="K134">
            <v>5265.1328612280358</v>
          </cell>
        </row>
      </sheetData>
      <sheetData sheetId="1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2748.7129179640378</v>
          </cell>
          <cell r="C128">
            <v>2811.6584437854144</v>
          </cell>
          <cell r="D128">
            <v>2876.0454221481004</v>
          </cell>
          <cell r="E128">
            <v>2941.9068623152912</v>
          </cell>
          <cell r="F128">
            <v>3009.2765294623114</v>
          </cell>
          <cell r="G128">
            <v>3078.1889619869985</v>
          </cell>
          <cell r="H128">
            <v>3148.6794892164994</v>
          </cell>
          <cell r="I128">
            <v>3220.7842495195569</v>
          </cell>
          <cell r="J128">
            <v>3294.5402088335536</v>
          </cell>
          <cell r="K128">
            <v>3371.1541344523071</v>
          </cell>
        </row>
        <row r="129">
          <cell r="B129">
            <v>28351.899385479264</v>
          </cell>
          <cell r="C129">
            <v>30569.849587175744</v>
          </cell>
          <cell r="D129">
            <v>32904.490530872317</v>
          </cell>
          <cell r="E129">
            <v>35180.786103568891</v>
          </cell>
          <cell r="F129">
            <v>37457.08167626537</v>
          </cell>
          <cell r="G129">
            <v>39733.377248961959</v>
          </cell>
          <cell r="H129">
            <v>42009.672821658518</v>
          </cell>
          <cell r="I129">
            <v>44285.968394354997</v>
          </cell>
          <cell r="J129">
            <v>46562.263967051556</v>
          </cell>
          <cell r="K129">
            <v>48838.559539748152</v>
          </cell>
        </row>
        <row r="130">
          <cell r="B130">
            <v>385.0814864522099</v>
          </cell>
          <cell r="C130">
            <v>402.1013366594795</v>
          </cell>
          <cell r="D130">
            <v>419.12118686674916</v>
          </cell>
          <cell r="E130">
            <v>436.14103707401881</v>
          </cell>
          <cell r="F130">
            <v>453.16088728128847</v>
          </cell>
          <cell r="G130">
            <v>470.18073748855807</v>
          </cell>
          <cell r="H130">
            <v>487.20058769582783</v>
          </cell>
          <cell r="I130">
            <v>504.22043790309738</v>
          </cell>
          <cell r="J130">
            <v>402.65873693326336</v>
          </cell>
          <cell r="K130">
            <v>538.2601383176368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856.44682406197683</v>
          </cell>
          <cell r="C132">
            <v>876.05945633299598</v>
          </cell>
          <cell r="D132">
            <v>896.12121788302147</v>
          </cell>
          <cell r="E132">
            <v>916.64239377254273</v>
          </cell>
          <cell r="F132">
            <v>937.63350458993375</v>
          </cell>
          <cell r="G132">
            <v>959.10531184504327</v>
          </cell>
          <cell r="H132">
            <v>981.06882348629449</v>
          </cell>
          <cell r="I132">
            <v>1003.5352995441305</v>
          </cell>
          <cell r="J132">
            <v>1026.5162579036912</v>
          </cell>
          <cell r="K132">
            <v>1050.387704370972</v>
          </cell>
        </row>
        <row r="133">
          <cell r="B133">
            <v>3270.4767821815826</v>
          </cell>
          <cell r="C133">
            <v>3345.3707004935409</v>
          </cell>
          <cell r="D133">
            <v>3421.9796895348427</v>
          </cell>
          <cell r="E133">
            <v>3500.3430244251904</v>
          </cell>
          <cell r="F133">
            <v>3580.5008796845254</v>
          </cell>
          <cell r="G133">
            <v>3662.4943498293028</v>
          </cell>
          <cell r="H133">
            <v>3746.3654704403912</v>
          </cell>
          <cell r="I133">
            <v>3832.157239713476</v>
          </cell>
          <cell r="J133">
            <v>3919.9136405029153</v>
          </cell>
          <cell r="K133">
            <v>4011.0705100655287</v>
          </cell>
        </row>
        <row r="134">
          <cell r="B134">
            <v>817.61919554539543</v>
          </cell>
          <cell r="C134">
            <v>836.34267512338499</v>
          </cell>
          <cell r="D134">
            <v>855.49492238371056</v>
          </cell>
          <cell r="E134">
            <v>875.08575610629748</v>
          </cell>
          <cell r="F134">
            <v>895.12521992113159</v>
          </cell>
          <cell r="G134">
            <v>915.62358745732558</v>
          </cell>
          <cell r="H134">
            <v>936.5913676100979</v>
          </cell>
          <cell r="I134">
            <v>958.03930992836911</v>
          </cell>
          <cell r="J134">
            <v>979.97841012572883</v>
          </cell>
          <cell r="K134">
            <v>1002.7676275163822</v>
          </cell>
        </row>
      </sheetData>
      <sheetData sheetId="1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4237.6180617058417</v>
          </cell>
          <cell r="C128">
            <v>3059.8967323600023</v>
          </cell>
          <cell r="D128">
            <v>2889.230023790873</v>
          </cell>
          <cell r="E128">
            <v>3669.9394353305092</v>
          </cell>
          <cell r="F128">
            <v>3754.667588520857</v>
          </cell>
          <cell r="G128">
            <v>4132.3130713121236</v>
          </cell>
          <cell r="H128">
            <v>4108.1050275434518</v>
          </cell>
          <cell r="I128">
            <v>5005.0130491727105</v>
          </cell>
          <cell r="J128">
            <v>5193.8357905683424</v>
          </cell>
          <cell r="K128">
            <v>4263.036507662946</v>
          </cell>
          <cell r="L128">
            <v>6123.4246712853064</v>
          </cell>
        </row>
        <row r="129">
          <cell r="B129">
            <v>6911.4668700000011</v>
          </cell>
          <cell r="C129">
            <v>6949.4037900000012</v>
          </cell>
          <cell r="D129">
            <v>7243.5976199999986</v>
          </cell>
          <cell r="E129">
            <v>7342.3051800000012</v>
          </cell>
          <cell r="F129">
            <v>7891.4438399999981</v>
          </cell>
          <cell r="G129">
            <v>7934.2577999999994</v>
          </cell>
          <cell r="H129">
            <v>8134.2832199999984</v>
          </cell>
          <cell r="I129">
            <v>9475.4797200000012</v>
          </cell>
          <cell r="J129">
            <v>10814.3616</v>
          </cell>
          <cell r="K129">
            <v>12022.270260000003</v>
          </cell>
          <cell r="L129">
            <v>13076.342999999999</v>
          </cell>
        </row>
        <row r="130">
          <cell r="B130">
            <v>107.15996974049717</v>
          </cell>
          <cell r="C130">
            <v>107.75959196199999</v>
          </cell>
          <cell r="D130">
            <v>82.479808744897142</v>
          </cell>
          <cell r="E130">
            <v>85.706931731080005</v>
          </cell>
          <cell r="F130">
            <v>136.08846206189145</v>
          </cell>
          <cell r="G130">
            <v>149.52627575310859</v>
          </cell>
          <cell r="H130">
            <v>152.11887719713144</v>
          </cell>
          <cell r="I130">
            <v>173.49926623184572</v>
          </cell>
          <cell r="J130">
            <v>158.47170285162861</v>
          </cell>
          <cell r="K130">
            <v>285.70018888196341</v>
          </cell>
          <cell r="L130">
            <v>288.63994623322577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706.03499999999997</v>
          </cell>
          <cell r="C132">
            <v>509.81333333333345</v>
          </cell>
          <cell r="D132">
            <v>481.37833333333339</v>
          </cell>
          <cell r="E132">
            <v>2156.2375999999999</v>
          </cell>
          <cell r="F132">
            <v>2568.0028000000002</v>
          </cell>
          <cell r="G132">
            <v>2500.1049333333335</v>
          </cell>
          <cell r="H132">
            <v>3395.0311999999999</v>
          </cell>
          <cell r="I132">
            <v>7576.2067333333334</v>
          </cell>
          <cell r="J132">
            <v>8209.9248000000007</v>
          </cell>
          <cell r="K132">
            <v>9914.2750666666689</v>
          </cell>
          <cell r="L132">
            <v>11013.158200000003</v>
          </cell>
        </row>
        <row r="133">
          <cell r="B133">
            <v>2696.1055958571428</v>
          </cell>
          <cell r="C133">
            <v>1946.802326857143</v>
          </cell>
          <cell r="D133">
            <v>1838.218811</v>
          </cell>
          <cell r="E133">
            <v>6872.6240804571444</v>
          </cell>
          <cell r="F133">
            <v>8094.5949536571452</v>
          </cell>
          <cell r="G133">
            <v>7950.596721885714</v>
          </cell>
          <cell r="H133">
            <v>10575.82441834286</v>
          </cell>
          <cell r="I133">
            <v>22989.415283685714</v>
          </cell>
          <cell r="J133">
            <v>24878.640289800005</v>
          </cell>
          <cell r="K133">
            <v>29748.385063257148</v>
          </cell>
          <cell r="L133">
            <v>33249.42285248571</v>
          </cell>
        </row>
        <row r="134">
          <cell r="B134">
            <v>674.0263989642857</v>
          </cell>
          <cell r="C134">
            <v>486.70058171428576</v>
          </cell>
          <cell r="D134">
            <v>459.55470275000005</v>
          </cell>
          <cell r="E134">
            <v>2058.4830282342859</v>
          </cell>
          <cell r="F134">
            <v>2451.5805587742861</v>
          </cell>
          <cell r="G134">
            <v>2386.7608903914288</v>
          </cell>
          <cell r="H134">
            <v>3241.1150355257141</v>
          </cell>
          <cell r="I134">
            <v>7232.7339895014293</v>
          </cell>
          <cell r="J134">
            <v>7837.7219949599994</v>
          </cell>
          <cell r="K134">
            <v>9464.8043248942868</v>
          </cell>
          <cell r="L134">
            <v>10513.868806461431</v>
          </cell>
        </row>
        <row r="135">
          <cell r="B135">
            <v>15332.411896267768</v>
          </cell>
          <cell r="C135">
            <v>13060.376356226765</v>
          </cell>
          <cell r="D135">
            <v>12994.459299619104</v>
          </cell>
          <cell r="E135">
            <v>22185.296255753019</v>
          </cell>
          <cell r="F135">
            <v>24896.378203014177</v>
          </cell>
          <cell r="G135">
            <v>25053.55969267571</v>
          </cell>
          <cell r="H135">
            <v>29606.477778609158</v>
          </cell>
          <cell r="I135">
            <v>52452.348041925034</v>
          </cell>
          <cell r="J135">
            <v>57092.956178179971</v>
          </cell>
          <cell r="K135">
            <v>65698.471411363018</v>
          </cell>
          <cell r="L135">
            <v>74264.857476465681</v>
          </cell>
        </row>
      </sheetData>
      <sheetData sheetId="1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Peternakan"/>
      <sheetName val="Jumlah ternak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79526.286269276185</v>
          </cell>
          <cell r="C2">
            <v>114615.83938785239</v>
          </cell>
          <cell r="D2">
            <v>133341.9802574905</v>
          </cell>
          <cell r="E2">
            <v>152684.34043159522</v>
          </cell>
          <cell r="F2">
            <v>161364.5894602857</v>
          </cell>
        </row>
        <row r="3">
          <cell r="A3" t="str">
            <v>Terkait pemupukan N</v>
          </cell>
          <cell r="B3">
            <v>78019.712669276181</v>
          </cell>
          <cell r="C3">
            <v>114469.00255785239</v>
          </cell>
          <cell r="D3">
            <v>133142.1293474905</v>
          </cell>
          <cell r="E3">
            <v>152507.68318159523</v>
          </cell>
          <cell r="F3">
            <v>161197.4328202857</v>
          </cell>
        </row>
        <row r="4">
          <cell r="A4" t="str">
            <v>Pengairan sawah</v>
          </cell>
          <cell r="B4">
            <v>1506.5736000000002</v>
          </cell>
          <cell r="C4">
            <v>146.83682999999999</v>
          </cell>
          <cell r="D4">
            <v>199.85091000000003</v>
          </cell>
          <cell r="E4">
            <v>176.65725</v>
          </cell>
          <cell r="F4">
            <v>167.15663999999998</v>
          </cell>
        </row>
        <row r="5">
          <cell r="A5" t="str">
            <v>Peternakan</v>
          </cell>
          <cell r="B5">
            <v>10851.468420501726</v>
          </cell>
          <cell r="C5">
            <v>12309.05401585879</v>
          </cell>
          <cell r="D5">
            <v>14029.572851728431</v>
          </cell>
          <cell r="E5">
            <v>15332.341433217545</v>
          </cell>
          <cell r="F5">
            <v>16503.820980081255</v>
          </cell>
        </row>
        <row r="6">
          <cell r="A6" t="str">
            <v>Total</v>
          </cell>
          <cell r="B6">
            <v>90377.75468977791</v>
          </cell>
          <cell r="C6">
            <v>126924.89340371118</v>
          </cell>
          <cell r="D6">
            <v>147371.55310921895</v>
          </cell>
          <cell r="E6">
            <v>168016.68186481277</v>
          </cell>
          <cell r="F6">
            <v>177868.41044036695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14769.327503266119</v>
          </cell>
          <cell r="C128">
            <v>15842.954244406677</v>
          </cell>
          <cell r="D128">
            <v>16186.7084659218</v>
          </cell>
          <cell r="E128">
            <v>15725.545232128621</v>
          </cell>
          <cell r="F128">
            <v>16817.328006095675</v>
          </cell>
          <cell r="G128">
            <v>11842.211890977276</v>
          </cell>
          <cell r="H128">
            <v>14409.850157323239</v>
          </cell>
          <cell r="I128">
            <v>14145.328863062972</v>
          </cell>
          <cell r="J128">
            <v>13880.807568802706</v>
          </cell>
          <cell r="K128">
            <v>13616.286274542439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19188.965748135612</v>
          </cell>
          <cell r="I129">
            <v>20711.82011356431</v>
          </cell>
          <cell r="J129">
            <v>22217.747126216927</v>
          </cell>
          <cell r="K129">
            <v>23811.342418869564</v>
          </cell>
        </row>
        <row r="130">
          <cell r="B130">
            <v>109.54440591543431</v>
          </cell>
          <cell r="C130">
            <v>111.87106216113145</v>
          </cell>
          <cell r="D130">
            <v>119.12158148050288</v>
          </cell>
          <cell r="E130">
            <v>260.21048001237148</v>
          </cell>
          <cell r="F130">
            <v>267.4299355520572</v>
          </cell>
          <cell r="G130">
            <v>276.4883825741714</v>
          </cell>
          <cell r="H130">
            <v>275.05858995824286</v>
          </cell>
          <cell r="I130">
            <v>303.12250435716072</v>
          </cell>
          <cell r="J130">
            <v>308.53035587600863</v>
          </cell>
          <cell r="K130">
            <v>328.59217130833099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15808.645600000002</v>
          </cell>
          <cell r="C132">
            <v>14114.514333333333</v>
          </cell>
          <cell r="D132">
            <v>14196.345533333335</v>
          </cell>
          <cell r="E132">
            <v>14058.351999999999</v>
          </cell>
          <cell r="F132">
            <v>14340.612000000001</v>
          </cell>
          <cell r="G132">
            <v>1973.046166666667</v>
          </cell>
          <cell r="H132">
            <v>2400.8436833333335</v>
          </cell>
          <cell r="I132">
            <v>2356.7714500000002</v>
          </cell>
          <cell r="J132">
            <v>2312.6992166666669</v>
          </cell>
          <cell r="K132">
            <v>2268.6269833333331</v>
          </cell>
        </row>
        <row r="133">
          <cell r="B133">
            <v>48605.238718457142</v>
          </cell>
          <cell r="C133">
            <v>43786.48183014286</v>
          </cell>
          <cell r="D133">
            <v>44077.326032771431</v>
          </cell>
          <cell r="E133">
            <v>43604.270688000011</v>
          </cell>
          <cell r="F133">
            <v>44593.687691142863</v>
          </cell>
          <cell r="G133">
            <v>7534.386837528572</v>
          </cell>
          <cell r="H133">
            <v>9167.9988802442876</v>
          </cell>
          <cell r="I133">
            <v>8999.7021316242881</v>
          </cell>
          <cell r="J133">
            <v>8831.4053830042849</v>
          </cell>
          <cell r="K133">
            <v>8663.1086343842835</v>
          </cell>
        </row>
        <row r="134">
          <cell r="B134">
            <v>15091.949359834281</v>
          </cell>
          <cell r="C134">
            <v>13474.622744235716</v>
          </cell>
          <cell r="D134">
            <v>13552.744068332857</v>
          </cell>
          <cell r="E134">
            <v>13421.006570400001</v>
          </cell>
          <cell r="F134">
            <v>13690.470111685716</v>
          </cell>
          <cell r="G134">
            <v>1883.5967093821428</v>
          </cell>
          <cell r="H134">
            <v>2291.9997200610715</v>
          </cell>
          <cell r="I134">
            <v>2249.9255329060716</v>
          </cell>
          <cell r="J134">
            <v>2207.8513457510717</v>
          </cell>
          <cell r="K134">
            <v>2165.7771585960718</v>
          </cell>
        </row>
      </sheetData>
      <sheetData sheetId="1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13351.752876260291</v>
          </cell>
          <cell r="C128">
            <v>13087.231582000019</v>
          </cell>
          <cell r="D128">
            <v>12822.710287739756</v>
          </cell>
          <cell r="E128">
            <v>12558.188993479485</v>
          </cell>
          <cell r="F128">
            <v>12293.667699219221</v>
          </cell>
          <cell r="G128">
            <v>12029.146404958952</v>
          </cell>
          <cell r="H128">
            <v>11764.625110698686</v>
          </cell>
          <cell r="I128">
            <v>11500.103816438419</v>
          </cell>
          <cell r="J128">
            <v>11235.582522178151</v>
          </cell>
          <cell r="K128">
            <v>10971.061227917886</v>
          </cell>
        </row>
        <row r="129">
          <cell r="B129">
            <v>25340.858731522116</v>
          </cell>
          <cell r="C129">
            <v>26825.48040417477</v>
          </cell>
          <cell r="D129">
            <v>28423.653276827426</v>
          </cell>
          <cell r="E129">
            <v>30062.954229479972</v>
          </cell>
          <cell r="F129">
            <v>31540.982322132724</v>
          </cell>
          <cell r="G129">
            <v>33237.724574785272</v>
          </cell>
          <cell r="H129">
            <v>34824.353747437926</v>
          </cell>
          <cell r="I129">
            <v>36501.473180090485</v>
          </cell>
          <cell r="J129">
            <v>38129.910412743135</v>
          </cell>
          <cell r="K129">
            <v>39779.104465395794</v>
          </cell>
        </row>
        <row r="130">
          <cell r="B130">
            <v>336.12543281887565</v>
          </cell>
          <cell r="C130">
            <v>343.83700391167224</v>
          </cell>
          <cell r="D130">
            <v>351.80288504481751</v>
          </cell>
          <cell r="E130">
            <v>361.79126265723085</v>
          </cell>
          <cell r="F130">
            <v>367.49646090047952</v>
          </cell>
          <cell r="G130">
            <v>397.1858752458528</v>
          </cell>
          <cell r="H130">
            <v>404.74179311231813</v>
          </cell>
          <cell r="I130">
            <v>426.12207062583985</v>
          </cell>
          <cell r="J130">
            <v>435.58518902019097</v>
          </cell>
          <cell r="K130">
            <v>445.6291423222562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2224.5527333333334</v>
          </cell>
          <cell r="C132">
            <v>2180.4805000000001</v>
          </cell>
          <cell r="D132">
            <v>2136.4082666666668</v>
          </cell>
          <cell r="E132">
            <v>2092.3360333333335</v>
          </cell>
          <cell r="F132">
            <v>2048.2638000000002</v>
          </cell>
          <cell r="G132">
            <v>2004.1915666666666</v>
          </cell>
          <cell r="H132">
            <v>1960.1193333333333</v>
          </cell>
          <cell r="I132">
            <v>1916.0471</v>
          </cell>
          <cell r="J132">
            <v>1871.9748666666671</v>
          </cell>
          <cell r="K132">
            <v>1827.9026333333334</v>
          </cell>
        </row>
        <row r="133">
          <cell r="B133">
            <v>8494.8041848057146</v>
          </cell>
          <cell r="C133">
            <v>8326.5074361857132</v>
          </cell>
          <cell r="D133">
            <v>8158.2106875657155</v>
          </cell>
          <cell r="E133">
            <v>7989.9139389457168</v>
          </cell>
          <cell r="F133">
            <v>7821.6171903257145</v>
          </cell>
          <cell r="G133">
            <v>7653.3204417057141</v>
          </cell>
          <cell r="H133">
            <v>7485.0236930857154</v>
          </cell>
          <cell r="I133">
            <v>7316.7269444657159</v>
          </cell>
          <cell r="J133">
            <v>7148.4301958457136</v>
          </cell>
          <cell r="K133">
            <v>6980.1334472257131</v>
          </cell>
        </row>
        <row r="134">
          <cell r="B134">
            <v>2123.7010462014287</v>
          </cell>
          <cell r="C134">
            <v>2081.6268590464288</v>
          </cell>
          <cell r="D134">
            <v>2039.5526718914286</v>
          </cell>
          <cell r="E134">
            <v>1997.4784847364283</v>
          </cell>
          <cell r="F134">
            <v>1955.4042975814286</v>
          </cell>
          <cell r="G134">
            <v>1913.3301104264285</v>
          </cell>
          <cell r="H134">
            <v>1871.2559232714286</v>
          </cell>
          <cell r="I134">
            <v>1829.1817361164285</v>
          </cell>
          <cell r="J134">
            <v>1787.1075489614288</v>
          </cell>
          <cell r="K134">
            <v>1745.0333618064285</v>
          </cell>
        </row>
      </sheetData>
      <sheetData sheetId="1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14769.327503266119</v>
          </cell>
          <cell r="C128">
            <v>15842.954244406677</v>
          </cell>
          <cell r="D128">
            <v>16186.7084659218</v>
          </cell>
          <cell r="E128">
            <v>15725.545232128621</v>
          </cell>
          <cell r="F128">
            <v>16817.328006095675</v>
          </cell>
          <cell r="G128">
            <v>11842.211890977276</v>
          </cell>
          <cell r="H128">
            <v>5603.8972869042664</v>
          </cell>
          <cell r="I128">
            <v>5501.0266708291801</v>
          </cell>
          <cell r="J128">
            <v>5398.1560547540948</v>
          </cell>
          <cell r="K128">
            <v>5295.2854386790086</v>
          </cell>
        </row>
        <row r="129">
          <cell r="B129">
            <v>12788.933639999999</v>
          </cell>
          <cell r="C129">
            <v>12238.193940000003</v>
          </cell>
          <cell r="D129">
            <v>12941.583480000001</v>
          </cell>
          <cell r="E129">
            <v>14024.262840000001</v>
          </cell>
          <cell r="F129">
            <v>16716.756420000002</v>
          </cell>
          <cell r="G129">
            <v>18763.640699999996</v>
          </cell>
          <cell r="H129">
            <v>19183.888998135615</v>
          </cell>
          <cell r="I129">
            <v>20706.76856356431</v>
          </cell>
          <cell r="J129">
            <v>22212.720776216931</v>
          </cell>
          <cell r="K129">
            <v>23806.342318869563</v>
          </cell>
        </row>
        <row r="130">
          <cell r="B130">
            <v>116.92885870193318</v>
          </cell>
          <cell r="C130">
            <v>120.75938872026229</v>
          </cell>
          <cell r="D130">
            <v>128.76529014422232</v>
          </cell>
          <cell r="E130">
            <v>311.41658054753719</v>
          </cell>
          <cell r="F130">
            <v>315.24980617859143</v>
          </cell>
          <cell r="G130">
            <v>322.7974777105257</v>
          </cell>
          <cell r="H130">
            <v>196.12044884944297</v>
          </cell>
          <cell r="I130">
            <v>221.19871988774281</v>
          </cell>
          <cell r="J130">
            <v>166.75141223959372</v>
          </cell>
          <cell r="K130">
            <v>229.42974302231315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15808.645600000002</v>
          </cell>
          <cell r="C132">
            <v>14114.514333333333</v>
          </cell>
          <cell r="D132">
            <v>14196.345533333335</v>
          </cell>
          <cell r="E132">
            <v>14058.351999999999</v>
          </cell>
          <cell r="F132">
            <v>14340.612000000001</v>
          </cell>
          <cell r="G132">
            <v>1973.046166666667</v>
          </cell>
          <cell r="H132">
            <v>1746.0681333333332</v>
          </cell>
          <cell r="I132">
            <v>1714.0155999999999</v>
          </cell>
          <cell r="J132">
            <v>1681.9630666666669</v>
          </cell>
          <cell r="K132">
            <v>1649.9105333333334</v>
          </cell>
        </row>
        <row r="133">
          <cell r="B133">
            <v>48605.238718457142</v>
          </cell>
          <cell r="C133">
            <v>43786.48183014286</v>
          </cell>
          <cell r="D133">
            <v>44077.326032771431</v>
          </cell>
          <cell r="E133">
            <v>43604.270688000011</v>
          </cell>
          <cell r="F133">
            <v>44593.687691142863</v>
          </cell>
          <cell r="G133">
            <v>7534.386837528572</v>
          </cell>
          <cell r="H133">
            <v>6667.6355492685725</v>
          </cell>
          <cell r="I133">
            <v>6545.2379139085724</v>
          </cell>
          <cell r="J133">
            <v>6422.8402785485714</v>
          </cell>
          <cell r="K133">
            <v>6300.4426431885713</v>
          </cell>
        </row>
        <row r="134">
          <cell r="B134">
            <v>15091.949359834281</v>
          </cell>
          <cell r="C134">
            <v>13474.622744235716</v>
          </cell>
          <cell r="D134">
            <v>13552.744068332857</v>
          </cell>
          <cell r="E134">
            <v>13421.006570400001</v>
          </cell>
          <cell r="F134">
            <v>13690.470111685716</v>
          </cell>
          <cell r="G134">
            <v>1883.5967093821428</v>
          </cell>
          <cell r="H134">
            <v>1666.9088873171431</v>
          </cell>
          <cell r="I134">
            <v>1636.3094784771429</v>
          </cell>
          <cell r="J134">
            <v>1605.7100696371429</v>
          </cell>
          <cell r="K134">
            <v>1575.1106607971431</v>
          </cell>
        </row>
      </sheetData>
      <sheetData sheetId="1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5192.4101154282989</v>
          </cell>
          <cell r="C128">
            <v>5089.5394993532136</v>
          </cell>
          <cell r="D128">
            <v>4986.6688832781274</v>
          </cell>
          <cell r="E128">
            <v>4883.7982672030412</v>
          </cell>
          <cell r="F128">
            <v>4780.9276511279559</v>
          </cell>
          <cell r="G128">
            <v>4678.0570350528697</v>
          </cell>
          <cell r="H128">
            <v>4575.1864189777834</v>
          </cell>
          <cell r="I128">
            <v>4472.3158029026981</v>
          </cell>
          <cell r="J128">
            <v>4369.4451868276119</v>
          </cell>
          <cell r="K128">
            <v>4266.5745707525266</v>
          </cell>
        </row>
        <row r="129">
          <cell r="B129">
            <v>25335.884881522114</v>
          </cell>
          <cell r="C129">
            <v>26820.533854174773</v>
          </cell>
          <cell r="D129">
            <v>28418.734026827427</v>
          </cell>
          <cell r="E129">
            <v>30058.063329479966</v>
          </cell>
          <cell r="F129">
            <v>31536.11977213273</v>
          </cell>
          <cell r="G129">
            <v>33232.892474785272</v>
          </cell>
          <cell r="H129">
            <v>34819.551047437926</v>
          </cell>
          <cell r="I129">
            <v>36496.701980090489</v>
          </cell>
          <cell r="J129">
            <v>38125.170712743144</v>
          </cell>
          <cell r="K129">
            <v>39774.396265395793</v>
          </cell>
        </row>
        <row r="130">
          <cell r="B130">
            <v>226.5732346522291</v>
          </cell>
          <cell r="C130">
            <v>223.77270713072338</v>
          </cell>
          <cell r="D130">
            <v>221.12485389872799</v>
          </cell>
          <cell r="E130">
            <v>218.92115822557588</v>
          </cell>
          <cell r="F130">
            <v>214.8100387290514</v>
          </cell>
          <cell r="G130">
            <v>239.63401319679303</v>
          </cell>
          <cell r="H130">
            <v>235.34243847127362</v>
          </cell>
          <cell r="I130">
            <v>248.65343328217418</v>
          </cell>
          <cell r="J130">
            <v>191.01199479531928</v>
          </cell>
          <cell r="K130">
            <v>243.65021915612962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1617.8565333333336</v>
          </cell>
          <cell r="C132">
            <v>1585.8040000000001</v>
          </cell>
          <cell r="D132">
            <v>1553.7514666666666</v>
          </cell>
          <cell r="E132">
            <v>1521.6989333333333</v>
          </cell>
          <cell r="F132">
            <v>1489.6463999999999</v>
          </cell>
          <cell r="G132">
            <v>1457.5938666666668</v>
          </cell>
          <cell r="H132">
            <v>1425.5413333333336</v>
          </cell>
          <cell r="I132">
            <v>1393.4888000000001</v>
          </cell>
          <cell r="J132">
            <v>1361.4362666666668</v>
          </cell>
          <cell r="K132">
            <v>1329.3837333333333</v>
          </cell>
        </row>
        <row r="133">
          <cell r="B133">
            <v>6178.0394071314286</v>
          </cell>
          <cell r="C133">
            <v>6055.6417717714285</v>
          </cell>
          <cell r="D133">
            <v>5933.2441364114284</v>
          </cell>
          <cell r="E133">
            <v>5810.8465010514283</v>
          </cell>
          <cell r="F133">
            <v>5688.4488656914282</v>
          </cell>
          <cell r="G133">
            <v>5566.0512303314272</v>
          </cell>
          <cell r="H133">
            <v>5443.6535949714289</v>
          </cell>
          <cell r="I133">
            <v>5321.2559596114297</v>
          </cell>
          <cell r="J133">
            <v>5198.8583242514287</v>
          </cell>
          <cell r="K133">
            <v>5076.4606888914295</v>
          </cell>
        </row>
        <row r="134">
          <cell r="B134">
            <v>1544.5098517828574</v>
          </cell>
          <cell r="C134">
            <v>1513.9104429428571</v>
          </cell>
          <cell r="D134">
            <v>1483.3110341028571</v>
          </cell>
          <cell r="E134">
            <v>1452.7116252628573</v>
          </cell>
          <cell r="F134">
            <v>1422.1122164228573</v>
          </cell>
          <cell r="G134">
            <v>1391.5128075828572</v>
          </cell>
          <cell r="H134">
            <v>1360.9133987428572</v>
          </cell>
          <cell r="I134">
            <v>1330.313989902857</v>
          </cell>
          <cell r="J134">
            <v>1299.7145810628574</v>
          </cell>
          <cell r="K134">
            <v>1269.1151722228572</v>
          </cell>
        </row>
      </sheetData>
      <sheetData sheetId="1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0</v>
          </cell>
          <cell r="D128">
            <v>0</v>
          </cell>
          <cell r="E128">
            <v>9320.0968509382983</v>
          </cell>
          <cell r="F128">
            <v>13166.755005780105</v>
          </cell>
          <cell r="G128">
            <v>13412.466650032115</v>
          </cell>
          <cell r="H128">
            <v>15621.450643923334</v>
          </cell>
          <cell r="I128">
            <v>17904.269171308999</v>
          </cell>
          <cell r="J128">
            <v>17922.425204135499</v>
          </cell>
          <cell r="K128">
            <v>14106.027104004535</v>
          </cell>
          <cell r="L128">
            <v>19189.716295425427</v>
          </cell>
        </row>
        <row r="129">
          <cell r="B129">
            <v>0</v>
          </cell>
          <cell r="C129">
            <v>0</v>
          </cell>
          <cell r="D129">
            <v>0</v>
          </cell>
          <cell r="E129">
            <v>7108.7331000000004</v>
          </cell>
          <cell r="F129">
            <v>7841.1845400000002</v>
          </cell>
          <cell r="G129">
            <v>6770.1748799999996</v>
          </cell>
          <cell r="H129">
            <v>6857.6902799999998</v>
          </cell>
          <cell r="I129">
            <v>8641.536540000001</v>
          </cell>
          <cell r="J129">
            <v>8657.2025400000002</v>
          </cell>
          <cell r="K129">
            <v>9962.4609</v>
          </cell>
          <cell r="L129">
            <v>9856.1185799999985</v>
          </cell>
        </row>
        <row r="130">
          <cell r="B130">
            <v>0</v>
          </cell>
          <cell r="C130">
            <v>0</v>
          </cell>
          <cell r="D130">
            <v>0</v>
          </cell>
          <cell r="E130">
            <v>84.468047211428583</v>
          </cell>
          <cell r="F130">
            <v>91.615877954731417</v>
          </cell>
          <cell r="G130">
            <v>83.046297635462878</v>
          </cell>
          <cell r="H130">
            <v>87.879721934777152</v>
          </cell>
          <cell r="I130">
            <v>104.79416431270286</v>
          </cell>
          <cell r="J130">
            <v>94.899853776828579</v>
          </cell>
          <cell r="K130">
            <v>95.087368247193169</v>
          </cell>
          <cell r="L130">
            <v>0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0</v>
          </cell>
          <cell r="D132">
            <v>0</v>
          </cell>
          <cell r="E132">
            <v>4347.0699066666666</v>
          </cell>
          <cell r="F132">
            <v>5535.7250666666669</v>
          </cell>
          <cell r="G132">
            <v>5704.5296000000008</v>
          </cell>
          <cell r="H132">
            <v>6576.7159333333339</v>
          </cell>
          <cell r="I132">
            <v>8667.963333333335</v>
          </cell>
          <cell r="J132">
            <v>9823.0828666666675</v>
          </cell>
          <cell r="K132">
            <v>11215.259</v>
          </cell>
          <cell r="L132">
            <v>12976.449200000001</v>
          </cell>
        </row>
        <row r="133">
          <cell r="B133">
            <v>0</v>
          </cell>
          <cell r="C133">
            <v>0</v>
          </cell>
          <cell r="D133">
            <v>0</v>
          </cell>
          <cell r="E133">
            <v>14137.608445840002</v>
          </cell>
          <cell r="F133">
            <v>18193.974528400006</v>
          </cell>
          <cell r="G133">
            <v>18725.901816599999</v>
          </cell>
          <cell r="H133">
            <v>21612.215703885715</v>
          </cell>
          <cell r="I133">
            <v>28090.274978857142</v>
          </cell>
          <cell r="J133">
            <v>31486.021815914297</v>
          </cell>
          <cell r="K133">
            <v>35015.106173142864</v>
          </cell>
          <cell r="L133">
            <v>40934.877186342856</v>
          </cell>
        </row>
        <row r="134">
          <cell r="B134">
            <v>0</v>
          </cell>
          <cell r="C134">
            <v>0</v>
          </cell>
          <cell r="D134">
            <v>0</v>
          </cell>
          <cell r="E134">
            <v>4149.9923873979997</v>
          </cell>
          <cell r="F134">
            <v>5284.7590166800001</v>
          </cell>
          <cell r="G134">
            <v>5445.9106759199994</v>
          </cell>
          <cell r="H134">
            <v>6278.5558188414279</v>
          </cell>
          <cell r="I134">
            <v>8274.9950242142841</v>
          </cell>
          <cell r="J134">
            <v>9377.7463884185727</v>
          </cell>
          <cell r="K134">
            <v>10706.807222335714</v>
          </cell>
          <cell r="L134">
            <v>12388.152606625716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39147.968738054398</v>
          </cell>
          <cell r="F135">
            <v>50114.014035481516</v>
          </cell>
          <cell r="G135">
            <v>50142.029920187575</v>
          </cell>
          <cell r="H135">
            <v>57034.508101918589</v>
          </cell>
          <cell r="I135">
            <v>71683.833212026453</v>
          </cell>
          <cell r="J135">
            <v>77361.378668911857</v>
          </cell>
          <cell r="K135">
            <v>81100.74776773031</v>
          </cell>
          <cell r="L135">
            <v>95345.313868394005</v>
          </cell>
        </row>
      </sheetData>
      <sheetData sheetId="1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107787.97577193334</v>
          </cell>
          <cell r="C2">
            <v>96089.301760642862</v>
          </cell>
          <cell r="D2">
            <v>96946.762413080942</v>
          </cell>
          <cell r="E2">
            <v>95642.128218666694</v>
          </cell>
          <cell r="F2">
            <v>98487.765060333346</v>
          </cell>
        </row>
        <row r="3">
          <cell r="A3" t="str">
            <v>Terkait pemupukan N</v>
          </cell>
          <cell r="B3">
            <v>103662.47957193335</v>
          </cell>
          <cell r="C3">
            <v>95646.762670642856</v>
          </cell>
          <cell r="D3">
            <v>96494.621283080938</v>
          </cell>
          <cell r="E3">
            <v>95202.868698666687</v>
          </cell>
          <cell r="F3">
            <v>98018.008920333348</v>
          </cell>
        </row>
        <row r="4">
          <cell r="A4" t="str">
            <v>Pengairan sawah</v>
          </cell>
          <cell r="B4">
            <v>4125.4962000000005</v>
          </cell>
          <cell r="C4">
            <v>442.53908999999999</v>
          </cell>
          <cell r="D4">
            <v>452.14113000000003</v>
          </cell>
          <cell r="E4">
            <v>439.25952000000007</v>
          </cell>
          <cell r="F4">
            <v>469.75614000000002</v>
          </cell>
        </row>
        <row r="5">
          <cell r="A5" t="str">
            <v>Peternakan</v>
          </cell>
          <cell r="B5">
            <v>12913.630746386001</v>
          </cell>
          <cell r="C5">
            <v>12377.62831845433</v>
          </cell>
          <cell r="D5">
            <v>13074.085926007923</v>
          </cell>
          <cell r="E5">
            <v>14267.442787509177</v>
          </cell>
          <cell r="F5">
            <v>16974.174782361792</v>
          </cell>
        </row>
        <row r="6">
          <cell r="A6" t="str">
            <v>Total</v>
          </cell>
          <cell r="B6">
            <v>120701.60651831934</v>
          </cell>
          <cell r="C6">
            <v>108466.93007909719</v>
          </cell>
          <cell r="D6">
            <v>110020.84833908887</v>
          </cell>
          <cell r="E6">
            <v>109909.57100617587</v>
          </cell>
          <cell r="F6">
            <v>115461.93984269514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4144.4170931964591</v>
          </cell>
          <cell r="C128">
            <v>3366.1284860336891</v>
          </cell>
          <cell r="D128">
            <v>4240.0388660827084</v>
          </cell>
          <cell r="E128">
            <v>4877.9208193871873</v>
          </cell>
          <cell r="F128">
            <v>4120.2090494277882</v>
          </cell>
          <cell r="G128">
            <v>5200.9356832994918</v>
          </cell>
          <cell r="H128">
            <v>5377.7674965316746</v>
          </cell>
          <cell r="I128">
            <v>5560.6115914137517</v>
          </cell>
          <cell r="J128">
            <v>5749.6723855218197</v>
          </cell>
          <cell r="K128">
            <v>5945.1612466295628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14260.536588406079</v>
          </cell>
          <cell r="I129">
            <v>14683.805288250349</v>
          </cell>
          <cell r="J129">
            <v>15112.425540639782</v>
          </cell>
          <cell r="K129">
            <v>15541.045793029212</v>
          </cell>
        </row>
        <row r="130">
          <cell r="B130">
            <v>799.0165587259429</v>
          </cell>
          <cell r="C130">
            <v>807.94191521113703</v>
          </cell>
          <cell r="D130">
            <v>744.17709056667434</v>
          </cell>
          <cell r="E130">
            <v>1007.8016197825715</v>
          </cell>
          <cell r="F130">
            <v>1491.4220833615088</v>
          </cell>
          <cell r="G130">
            <v>1088.6650109032369</v>
          </cell>
          <cell r="H130">
            <v>1119.9946127329383</v>
          </cell>
          <cell r="I130">
            <v>1152.2549944712134</v>
          </cell>
          <cell r="J130">
            <v>1184.5508575314959</v>
          </cell>
          <cell r="K130">
            <v>1216.8467205917784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958.75413333333336</v>
          </cell>
          <cell r="C132">
            <v>858.83526666666683</v>
          </cell>
          <cell r="D132">
            <v>1058.0408666666669</v>
          </cell>
          <cell r="E132">
            <v>1159.5965333333334</v>
          </cell>
          <cell r="F132">
            <v>1009.9760000000001</v>
          </cell>
          <cell r="G132">
            <v>866.53458893371487</v>
          </cell>
          <cell r="H132">
            <v>895.9967649574611</v>
          </cell>
          <cell r="I132">
            <v>926.46065496601489</v>
          </cell>
          <cell r="J132">
            <v>957.96031723485942</v>
          </cell>
          <cell r="K132">
            <v>990.53096802084474</v>
          </cell>
        </row>
        <row r="133">
          <cell r="B133">
            <v>3424.7659876571433</v>
          </cell>
          <cell r="C133">
            <v>3016.9910763142861</v>
          </cell>
          <cell r="D133">
            <v>3730.4531147714292</v>
          </cell>
          <cell r="E133">
            <v>4122.4211354857143</v>
          </cell>
          <cell r="F133">
            <v>3571.6722737142859</v>
          </cell>
          <cell r="G133">
            <v>3308.9984975645089</v>
          </cell>
          <cell r="H133">
            <v>3421.504446481702</v>
          </cell>
          <cell r="I133">
            <v>3537.8355976620792</v>
          </cell>
          <cell r="J133">
            <v>3658.1220079825907</v>
          </cell>
          <cell r="K133">
            <v>3782.4981562539988</v>
          </cell>
        </row>
        <row r="134">
          <cell r="B134">
            <v>915.28832987428586</v>
          </cell>
          <cell r="C134">
            <v>819.89935639857151</v>
          </cell>
          <cell r="D134">
            <v>1010.0738282328572</v>
          </cell>
          <cell r="E134">
            <v>1107.0253962114286</v>
          </cell>
          <cell r="F134">
            <v>964.18801662857152</v>
          </cell>
          <cell r="G134">
            <v>827.24962439112687</v>
          </cell>
          <cell r="H134">
            <v>855.37611162042526</v>
          </cell>
          <cell r="I134">
            <v>884.4588994155198</v>
          </cell>
          <cell r="J134">
            <v>914.53050199564757</v>
          </cell>
          <cell r="K134">
            <v>945.6245390634997</v>
          </cell>
        </row>
      </sheetData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7945.0799648777929</v>
          </cell>
          <cell r="C128">
            <v>8247.6805119861765</v>
          </cell>
          <cell r="D128">
            <v>8763.3118442588693</v>
          </cell>
          <cell r="E128">
            <v>7780.46526725083</v>
          </cell>
          <cell r="F128">
            <v>7371.3493275602896</v>
          </cell>
          <cell r="G128">
            <v>8212.5788485216053</v>
          </cell>
          <cell r="H128">
            <v>4001.0992799406517</v>
          </cell>
          <cell r="I128">
            <v>4236.4580611136316</v>
          </cell>
          <cell r="J128">
            <v>4471.8168422866111</v>
          </cell>
          <cell r="K128">
            <v>4707.1756234595905</v>
          </cell>
        </row>
        <row r="129">
          <cell r="B129">
            <v>14705.989619999998</v>
          </cell>
          <cell r="C129">
            <v>18427.329899999997</v>
          </cell>
          <cell r="D129">
            <v>17105.622240000004</v>
          </cell>
          <cell r="E129">
            <v>20584.13322</v>
          </cell>
          <cell r="F129">
            <v>24189.913020000004</v>
          </cell>
          <cell r="G129">
            <v>25667.996760000002</v>
          </cell>
          <cell r="H129">
            <v>30650.059298339689</v>
          </cell>
          <cell r="I129">
            <v>34633.196972329933</v>
          </cell>
          <cell r="J129">
            <v>39154.608548852382</v>
          </cell>
          <cell r="K129">
            <v>43699.992110642888</v>
          </cell>
        </row>
        <row r="130">
          <cell r="B130">
            <v>369.27126311367607</v>
          </cell>
          <cell r="C130">
            <v>402.49911326646691</v>
          </cell>
          <cell r="D130">
            <v>382.76257046582026</v>
          </cell>
          <cell r="E130">
            <v>428.79872296870093</v>
          </cell>
          <cell r="F130">
            <v>476.68758502951778</v>
          </cell>
          <cell r="G130">
            <v>517.03156752456391</v>
          </cell>
          <cell r="H130">
            <v>381.98097897274562</v>
          </cell>
          <cell r="I130">
            <v>420.71688920794202</v>
          </cell>
          <cell r="J130">
            <v>358.03741564757325</v>
          </cell>
          <cell r="K130">
            <v>510.05048912804835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30711.950133333332</v>
          </cell>
          <cell r="C132">
            <v>38474.481466666664</v>
          </cell>
          <cell r="D132">
            <v>44423.582133333337</v>
          </cell>
          <cell r="E132">
            <v>44309.416800000006</v>
          </cell>
          <cell r="F132">
            <v>44238.65600000001</v>
          </cell>
          <cell r="G132">
            <v>1368.3083333333334</v>
          </cell>
          <cell r="H132">
            <v>1246.6666666666667</v>
          </cell>
          <cell r="I132">
            <v>1320</v>
          </cell>
          <cell r="J132">
            <v>1393.3333333333333</v>
          </cell>
          <cell r="K132">
            <v>1466.6666666666667</v>
          </cell>
        </row>
        <row r="133">
          <cell r="B133">
            <v>91380.677315085704</v>
          </cell>
          <cell r="C133">
            <v>114226.98724737143</v>
          </cell>
          <cell r="D133">
            <v>131777.7518665143</v>
          </cell>
          <cell r="E133">
            <v>131298.0952385143</v>
          </cell>
          <cell r="F133">
            <v>131030.17296600004</v>
          </cell>
          <cell r="G133">
            <v>5225.1003907142849</v>
          </cell>
          <cell r="H133">
            <v>4760.5925714285713</v>
          </cell>
          <cell r="I133">
            <v>5040.627428571428</v>
          </cell>
          <cell r="J133">
            <v>5320.6622857142856</v>
          </cell>
          <cell r="K133">
            <v>5600.6971428571433</v>
          </cell>
        </row>
        <row r="134">
          <cell r="B134">
            <v>29319.601936931431</v>
          </cell>
          <cell r="C134">
            <v>36730.213367602853</v>
          </cell>
          <cell r="D134">
            <v>42409.607306188569</v>
          </cell>
          <cell r="E134">
            <v>42300.617739788584</v>
          </cell>
          <cell r="F134">
            <v>42233.064931200002</v>
          </cell>
          <cell r="G134">
            <v>1306.2750976785712</v>
          </cell>
          <cell r="H134">
            <v>1190.1481428571428</v>
          </cell>
          <cell r="I134">
            <v>1260.156857142857</v>
          </cell>
          <cell r="J134">
            <v>1330.1655714285714</v>
          </cell>
          <cell r="K134">
            <v>1400.1742857142856</v>
          </cell>
        </row>
      </sheetData>
      <sheetData sheetId="1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6147.2967290149663</v>
          </cell>
          <cell r="C128">
            <v>6356.3048178014751</v>
          </cell>
          <cell r="D128">
            <v>6572.4191816067269</v>
          </cell>
          <cell r="E128">
            <v>6795.8814337813546</v>
          </cell>
          <cell r="F128">
            <v>7026.9414025299202</v>
          </cell>
          <cell r="G128">
            <v>7265.8574102159391</v>
          </cell>
          <cell r="H128">
            <v>7512.8965621632815</v>
          </cell>
          <cell r="I128">
            <v>7768.3350452768336</v>
          </cell>
          <cell r="J128">
            <v>8032.4584368162459</v>
          </cell>
          <cell r="K128">
            <v>8310.3964777848068</v>
          </cell>
        </row>
        <row r="129">
          <cell r="B129">
            <v>15969.666045418646</v>
          </cell>
          <cell r="C129">
            <v>16167.942547808078</v>
          </cell>
          <cell r="D129">
            <v>16826.906550197513</v>
          </cell>
          <cell r="E129">
            <v>17255.526802586941</v>
          </cell>
          <cell r="F129">
            <v>17684.147054976384</v>
          </cell>
          <cell r="G129">
            <v>18112.767307365801</v>
          </cell>
          <cell r="H129">
            <v>18541.387559755236</v>
          </cell>
          <cell r="I129">
            <v>18970.007812144668</v>
          </cell>
          <cell r="J129">
            <v>19398.628064534099</v>
          </cell>
          <cell r="K129">
            <v>19827.248316923538</v>
          </cell>
        </row>
        <row r="130">
          <cell r="B130">
            <v>1249.1425836520605</v>
          </cell>
          <cell r="C130">
            <v>1281.4384467123432</v>
          </cell>
          <cell r="D130">
            <v>1313.7343097726252</v>
          </cell>
          <cell r="E130">
            <v>1346.030172832908</v>
          </cell>
          <cell r="F130">
            <v>1378.3260358931905</v>
          </cell>
          <cell r="G130">
            <v>1410.621898953473</v>
          </cell>
          <cell r="H130">
            <v>1442.9177620137555</v>
          </cell>
          <cell r="I130">
            <v>1475.2136250740377</v>
          </cell>
          <cell r="J130">
            <v>1507.5094881343198</v>
          </cell>
          <cell r="K130">
            <v>1539.8053511946023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1024.2090209335533</v>
          </cell>
          <cell r="C132">
            <v>1059.0321276452944</v>
          </cell>
          <cell r="D132">
            <v>1095.0392199852342</v>
          </cell>
          <cell r="E132">
            <v>1132.2705534647323</v>
          </cell>
          <cell r="F132">
            <v>1170.7677522825331</v>
          </cell>
          <cell r="G132">
            <v>1210.5738558601392</v>
          </cell>
          <cell r="H132">
            <v>1251.7333669593841</v>
          </cell>
          <cell r="I132">
            <v>1294.2923014360031</v>
          </cell>
          <cell r="J132">
            <v>1338.2982396848272</v>
          </cell>
          <cell r="K132">
            <v>1384.6058544575105</v>
          </cell>
        </row>
        <row r="133">
          <cell r="B133">
            <v>3911.1030935666349</v>
          </cell>
          <cell r="C133">
            <v>4044.0805987478998</v>
          </cell>
          <cell r="D133">
            <v>4181.5793391053294</v>
          </cell>
          <cell r="E133">
            <v>4323.753036634911</v>
          </cell>
          <cell r="F133">
            <v>4470.7606398804983</v>
          </cell>
          <cell r="G133">
            <v>4622.7665016364335</v>
          </cell>
          <cell r="H133">
            <v>4779.9405626920734</v>
          </cell>
          <cell r="I133">
            <v>4942.4585418236029</v>
          </cell>
          <cell r="J133">
            <v>5110.502132245605</v>
          </cell>
          <cell r="K133">
            <v>5287.3350361659914</v>
          </cell>
        </row>
        <row r="134">
          <cell r="B134">
            <v>977.77577339165862</v>
          </cell>
          <cell r="C134">
            <v>1011.0201496869748</v>
          </cell>
          <cell r="D134">
            <v>1045.3948347763323</v>
          </cell>
          <cell r="E134">
            <v>1080.9382591587275</v>
          </cell>
          <cell r="F134">
            <v>1117.6901599701241</v>
          </cell>
          <cell r="G134">
            <v>1155.6916254091086</v>
          </cell>
          <cell r="H134">
            <v>1194.9851406730181</v>
          </cell>
          <cell r="I134">
            <v>1235.614635455901</v>
          </cell>
          <cell r="J134">
            <v>1277.6255330614017</v>
          </cell>
          <cell r="K134">
            <v>1321.8337590414976</v>
          </cell>
        </row>
      </sheetData>
      <sheetData sheetId="1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4144.4170931964591</v>
          </cell>
          <cell r="C128">
            <v>3366.1284860336891</v>
          </cell>
          <cell r="D128">
            <v>4240.0388660827084</v>
          </cell>
          <cell r="E128">
            <v>4877.9208193871873</v>
          </cell>
          <cell r="F128">
            <v>4120.2090494277882</v>
          </cell>
          <cell r="G128">
            <v>5200.9356832994918</v>
          </cell>
          <cell r="H128">
            <v>2091.3789077883043</v>
          </cell>
          <cell r="I128">
            <v>2162.4857906531065</v>
          </cell>
          <cell r="J128">
            <v>2236.0103075353127</v>
          </cell>
          <cell r="K128">
            <v>2312.0346579915131</v>
          </cell>
        </row>
        <row r="129">
          <cell r="B129">
            <v>12383.34153</v>
          </cell>
          <cell r="C129">
            <v>10417.720530000001</v>
          </cell>
          <cell r="D129">
            <v>10089.043020000001</v>
          </cell>
          <cell r="E129">
            <v>11981.009669999999</v>
          </cell>
          <cell r="F129">
            <v>15614.261040000003</v>
          </cell>
          <cell r="G129">
            <v>13977.654923399998</v>
          </cell>
          <cell r="H129">
            <v>14245.37658340608</v>
          </cell>
          <cell r="I129">
            <v>14668.342463250352</v>
          </cell>
          <cell r="J129">
            <v>15096.659895639783</v>
          </cell>
          <cell r="K129">
            <v>15524.977328029212</v>
          </cell>
        </row>
        <row r="130">
          <cell r="B130">
            <v>1016.2191386784486</v>
          </cell>
          <cell r="C130">
            <v>1031.3104497067868</v>
          </cell>
          <cell r="D130">
            <v>949.82078148800235</v>
          </cell>
          <cell r="E130">
            <v>1291.8774119049385</v>
          </cell>
          <cell r="F130">
            <v>1918.3054099144542</v>
          </cell>
          <cell r="G130">
            <v>1392.0786486632994</v>
          </cell>
          <cell r="H130">
            <v>1315.3330365785812</v>
          </cell>
          <cell r="I130">
            <v>1353.3312023779972</v>
          </cell>
          <cell r="J130">
            <v>1060.9245589731768</v>
          </cell>
          <cell r="K130">
            <v>1429.3367899738746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958.75413333333336</v>
          </cell>
          <cell r="C132">
            <v>858.83526666666683</v>
          </cell>
          <cell r="D132">
            <v>1058.0408666666669</v>
          </cell>
          <cell r="E132">
            <v>1159.5965333333334</v>
          </cell>
          <cell r="F132">
            <v>1009.9760000000001</v>
          </cell>
          <cell r="G132">
            <v>866.53458893371487</v>
          </cell>
          <cell r="H132">
            <v>651.63401087815362</v>
          </cell>
          <cell r="I132">
            <v>673.78956724801071</v>
          </cell>
          <cell r="J132">
            <v>696.69841253444326</v>
          </cell>
          <cell r="K132">
            <v>720.38615856061426</v>
          </cell>
        </row>
        <row r="133">
          <cell r="B133">
            <v>3424.7659876571433</v>
          </cell>
          <cell r="C133">
            <v>3016.9910763142861</v>
          </cell>
          <cell r="D133">
            <v>3730.4531147714292</v>
          </cell>
          <cell r="E133">
            <v>4122.4211354857143</v>
          </cell>
          <cell r="F133">
            <v>3571.6722737142859</v>
          </cell>
          <cell r="G133">
            <v>3308.9984975645089</v>
          </cell>
          <cell r="H133">
            <v>2488.3668701685106</v>
          </cell>
          <cell r="I133">
            <v>2572.9713437542396</v>
          </cell>
          <cell r="J133">
            <v>2660.452369441884</v>
          </cell>
          <cell r="K133">
            <v>2750.907750002908</v>
          </cell>
        </row>
        <row r="134">
          <cell r="B134">
            <v>915.28832987428586</v>
          </cell>
          <cell r="C134">
            <v>819.89935639857151</v>
          </cell>
          <cell r="D134">
            <v>1010.0738282328572</v>
          </cell>
          <cell r="E134">
            <v>1107.0253962114286</v>
          </cell>
          <cell r="F134">
            <v>964.18801662857152</v>
          </cell>
          <cell r="G134">
            <v>827.24962439112687</v>
          </cell>
          <cell r="H134">
            <v>622.09171754212753</v>
          </cell>
          <cell r="I134">
            <v>643.24283593855989</v>
          </cell>
          <cell r="J134">
            <v>665.11309236047089</v>
          </cell>
          <cell r="K134">
            <v>687.7269375007271</v>
          </cell>
        </row>
      </sheetData>
      <sheetData sheetId="1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2390.6438363632242</v>
          </cell>
          <cell r="C128">
            <v>2471.9257267995745</v>
          </cell>
          <cell r="D128">
            <v>2555.9712015107598</v>
          </cell>
          <cell r="E128">
            <v>2642.8742223621261</v>
          </cell>
          <cell r="F128">
            <v>2732.7319459224377</v>
          </cell>
          <cell r="G128">
            <v>2825.6448320838008</v>
          </cell>
          <cell r="H128">
            <v>2921.7167563746507</v>
          </cell>
          <cell r="I128">
            <v>3021.055126091389</v>
          </cell>
          <cell r="J128">
            <v>3123.7710003784955</v>
          </cell>
          <cell r="K128">
            <v>3231.8593022488417</v>
          </cell>
        </row>
        <row r="129">
          <cell r="B129">
            <v>15953.294760418647</v>
          </cell>
          <cell r="C129">
            <v>16151.268442808077</v>
          </cell>
          <cell r="D129">
            <v>16809.92962519751</v>
          </cell>
          <cell r="E129">
            <v>17238.247057586945</v>
          </cell>
          <cell r="F129">
            <v>17666.564489976379</v>
          </cell>
          <cell r="G129">
            <v>18094.881922365799</v>
          </cell>
          <cell r="H129">
            <v>18523.199354755234</v>
          </cell>
          <cell r="I129">
            <v>18951.516787144672</v>
          </cell>
          <cell r="J129">
            <v>19379.834219534103</v>
          </cell>
          <cell r="K129">
            <v>19808.151651923534</v>
          </cell>
        </row>
        <row r="130">
          <cell r="B130">
            <v>1467.3395837718135</v>
          </cell>
          <cell r="C130">
            <v>1505.342377569752</v>
          </cell>
          <cell r="D130">
            <v>1543.3451713676909</v>
          </cell>
          <cell r="E130">
            <v>1581.3479651656296</v>
          </cell>
          <cell r="F130">
            <v>1619.3507589635683</v>
          </cell>
          <cell r="G130">
            <v>1657.3535527615072</v>
          </cell>
          <cell r="H130">
            <v>1695.3563465594461</v>
          </cell>
          <cell r="I130">
            <v>1733.3591403573841</v>
          </cell>
          <cell r="J130">
            <v>1350.966498810242</v>
          </cell>
          <cell r="K130">
            <v>1809.3647279532618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744.87928795167511</v>
          </cell>
          <cell r="C132">
            <v>770.20518374203209</v>
          </cell>
          <cell r="D132">
            <v>796.39215998926136</v>
          </cell>
          <cell r="E132">
            <v>823.46949342889627</v>
          </cell>
          <cell r="F132">
            <v>851.4674562054787</v>
          </cell>
          <cell r="G132">
            <v>880.41734971646474</v>
          </cell>
          <cell r="H132">
            <v>910.35153960682476</v>
          </cell>
          <cell r="I132">
            <v>941.30349195345673</v>
          </cell>
          <cell r="J132">
            <v>973.30781067987436</v>
          </cell>
          <cell r="K132">
            <v>1006.9860759690987</v>
          </cell>
        </row>
        <row r="133">
          <cell r="B133">
            <v>2844.4386135030072</v>
          </cell>
          <cell r="C133">
            <v>2941.1495263621091</v>
          </cell>
          <cell r="D133">
            <v>3041.1486102584204</v>
          </cell>
          <cell r="E133">
            <v>3144.5476630072076</v>
          </cell>
          <cell r="F133">
            <v>3251.4622835494529</v>
          </cell>
          <cell r="G133">
            <v>3362.0120011901331</v>
          </cell>
          <cell r="H133">
            <v>3476.3204092305987</v>
          </cell>
          <cell r="I133">
            <v>3594.5153031444393</v>
          </cell>
          <cell r="J133">
            <v>3716.7288234513499</v>
          </cell>
          <cell r="K133">
            <v>3845.3345717570837</v>
          </cell>
        </row>
        <row r="134">
          <cell r="B134">
            <v>711.1096533757518</v>
          </cell>
          <cell r="C134">
            <v>735.28738159052727</v>
          </cell>
          <cell r="D134">
            <v>760.28715256460521</v>
          </cell>
          <cell r="E134">
            <v>786.13691575180178</v>
          </cell>
          <cell r="F134">
            <v>812.86557088736299</v>
          </cell>
          <cell r="G134">
            <v>840.50300029753328</v>
          </cell>
          <cell r="H134">
            <v>869.08010230764967</v>
          </cell>
          <cell r="I134">
            <v>898.62882578610981</v>
          </cell>
          <cell r="J134">
            <v>929.18220586283724</v>
          </cell>
          <cell r="K134">
            <v>961.33364293927104</v>
          </cell>
        </row>
      </sheetData>
      <sheetData sheetId="1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7742.9427994093894</v>
          </cell>
          <cell r="C128">
            <v>8044.3329443293424</v>
          </cell>
          <cell r="D128">
            <v>8388.0871658444667</v>
          </cell>
          <cell r="E128">
            <v>9320.0968509382983</v>
          </cell>
          <cell r="F128">
            <v>6835.1411580842305</v>
          </cell>
          <cell r="G128">
            <v>6042.3277246602574</v>
          </cell>
          <cell r="H128">
            <v>6856.9283974760328</v>
          </cell>
          <cell r="I128">
            <v>7512.9663836070149</v>
          </cell>
          <cell r="J128">
            <v>7792.5692891351637</v>
          </cell>
          <cell r="K128">
            <v>6929.5525287820456</v>
          </cell>
          <cell r="L128">
            <v>5059.4811476522191</v>
          </cell>
        </row>
        <row r="129">
          <cell r="B129">
            <v>4537.28478</v>
          </cell>
          <cell r="C129">
            <v>5445.6612000000005</v>
          </cell>
          <cell r="D129">
            <v>6632.3753999999981</v>
          </cell>
          <cell r="E129">
            <v>7116.19146</v>
          </cell>
          <cell r="F129">
            <v>7518.0403199999992</v>
          </cell>
          <cell r="G129">
            <v>8185.9621199999974</v>
          </cell>
          <cell r="H129">
            <v>8582.7533399999975</v>
          </cell>
          <cell r="I129">
            <v>9643.2016800000001</v>
          </cell>
          <cell r="J129">
            <v>10847.559660000003</v>
          </cell>
          <cell r="K129">
            <v>14108.69628</v>
          </cell>
          <cell r="L129">
            <v>12972.353519999999</v>
          </cell>
        </row>
        <row r="130">
          <cell r="B130">
            <v>648.48542593409172</v>
          </cell>
          <cell r="C130">
            <v>778.92214299697298</v>
          </cell>
          <cell r="D130">
            <v>950.94622376433426</v>
          </cell>
          <cell r="E130">
            <v>938.63356020566016</v>
          </cell>
          <cell r="F130">
            <v>970.07636483679448</v>
          </cell>
          <cell r="G130">
            <v>1022.9731260244574</v>
          </cell>
          <cell r="H130">
            <v>1009.5413403200243</v>
          </cell>
          <cell r="I130">
            <v>930.19656038524272</v>
          </cell>
          <cell r="J130">
            <v>756.77506983112573</v>
          </cell>
          <cell r="K130">
            <v>1472.124658006923</v>
          </cell>
          <cell r="L130">
            <v>1104.2915510128105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1290.0616666666667</v>
          </cell>
          <cell r="C132">
            <v>1340.2766666666669</v>
          </cell>
          <cell r="D132">
            <v>1397.5500000000002</v>
          </cell>
          <cell r="E132">
            <v>1553.0694666666668</v>
          </cell>
          <cell r="F132">
            <v>1139.0478000000001</v>
          </cell>
          <cell r="G132">
            <v>1010.4981333333334</v>
          </cell>
          <cell r="H132">
            <v>1190.8490000000002</v>
          </cell>
          <cell r="I132">
            <v>1330.0232000000001</v>
          </cell>
          <cell r="J132">
            <v>1493.6122666666668</v>
          </cell>
          <cell r="K132">
            <v>1371.7843333333337</v>
          </cell>
          <cell r="L132">
            <v>1106.2553333333333</v>
          </cell>
        </row>
        <row r="133">
          <cell r="B133">
            <v>4926.3031981428576</v>
          </cell>
          <cell r="C133">
            <v>5118.0570665714285</v>
          </cell>
          <cell r="D133">
            <v>5336.7642900000001</v>
          </cell>
          <cell r="E133">
            <v>5930.4317247999998</v>
          </cell>
          <cell r="F133">
            <v>4349.4249300857136</v>
          </cell>
          <cell r="G133">
            <v>3855.416515657143</v>
          </cell>
          <cell r="H133">
            <v>4504.7861147142858</v>
          </cell>
          <cell r="I133">
            <v>5009.9216064857155</v>
          </cell>
          <cell r="J133">
            <v>5531.5048378857136</v>
          </cell>
          <cell r="K133">
            <v>5046.9335981428567</v>
          </cell>
          <cell r="L133">
            <v>3992.3923348571429</v>
          </cell>
        </row>
        <row r="134">
          <cell r="B134">
            <v>1231.5757995357142</v>
          </cell>
          <cell r="C134">
            <v>1279.5142666428571</v>
          </cell>
          <cell r="D134">
            <v>1334.1910724999998</v>
          </cell>
          <cell r="E134">
            <v>1482.6599530599999</v>
          </cell>
          <cell r="F134">
            <v>1087.4082543814284</v>
          </cell>
          <cell r="G134">
            <v>964.68647867428569</v>
          </cell>
          <cell r="H134">
            <v>1136.8610099785712</v>
          </cell>
          <cell r="I134">
            <v>1269.7256482114285</v>
          </cell>
          <cell r="J134">
            <v>1425.8982876914283</v>
          </cell>
          <cell r="K134">
            <v>1309.5935107357143</v>
          </cell>
          <cell r="L134">
            <v>1056.1024576142859</v>
          </cell>
        </row>
        <row r="135">
          <cell r="B135">
            <v>20376.65366968872</v>
          </cell>
          <cell r="C135">
            <v>22006.764287207268</v>
          </cell>
          <cell r="D135">
            <v>24039.914152108795</v>
          </cell>
          <cell r="E135">
            <v>26341.083015670625</v>
          </cell>
          <cell r="F135">
            <v>21899.138827388168</v>
          </cell>
          <cell r="G135">
            <v>21081.864098349473</v>
          </cell>
          <cell r="H135">
            <v>23281.719202488912</v>
          </cell>
          <cell r="I135">
            <v>25696.035078689401</v>
          </cell>
          <cell r="J135">
            <v>27847.919411210099</v>
          </cell>
          <cell r="K135">
            <v>30238.684909000873</v>
          </cell>
          <cell r="L135">
            <v>25290.876344469794</v>
          </cell>
        </row>
      </sheetData>
      <sheetData sheetId="1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11227.507858133335</v>
          </cell>
          <cell r="C2">
            <v>8711.0918176714295</v>
          </cell>
          <cell r="D2">
            <v>10842.678888652381</v>
          </cell>
          <cell r="E2">
            <v>12158.737884676193</v>
          </cell>
          <cell r="F2">
            <v>10436.907238380953</v>
          </cell>
        </row>
        <row r="3">
          <cell r="A3" t="str">
            <v>Terkait pemupukan N</v>
          </cell>
          <cell r="B3">
            <v>10069.853458133335</v>
          </cell>
          <cell r="C3">
            <v>8617.0662076714289</v>
          </cell>
          <cell r="D3">
            <v>10724.242458652381</v>
          </cell>
          <cell r="E3">
            <v>12022.483584676193</v>
          </cell>
          <cell r="F3">
            <v>10321.817998380953</v>
          </cell>
        </row>
        <row r="4">
          <cell r="A4" t="str">
            <v>Pengairan sawah</v>
          </cell>
          <cell r="B4">
            <v>1157.6544000000001</v>
          </cell>
          <cell r="C4">
            <v>94.02561</v>
          </cell>
          <cell r="D4">
            <v>118.43643</v>
          </cell>
          <cell r="E4">
            <v>136.2543</v>
          </cell>
          <cell r="F4">
            <v>115.08924000000002</v>
          </cell>
        </row>
        <row r="5">
          <cell r="A5" t="str">
            <v>Peternakan</v>
          </cell>
          <cell r="B5">
            <v>13015.936590444415</v>
          </cell>
          <cell r="C5">
            <v>11208.038785743985</v>
          </cell>
          <cell r="D5">
            <v>10671.202179704471</v>
          </cell>
          <cell r="E5">
            <v>12770.174200880521</v>
          </cell>
          <cell r="F5">
            <v>16781.935149575806</v>
          </cell>
        </row>
        <row r="6">
          <cell r="A6" t="str">
            <v>Total</v>
          </cell>
          <cell r="B6">
            <v>24243.444448577749</v>
          </cell>
          <cell r="C6">
            <v>19919.130603415415</v>
          </cell>
          <cell r="D6">
            <v>21513.881068356852</v>
          </cell>
          <cell r="E6">
            <v>24928.912085556716</v>
          </cell>
          <cell r="F6">
            <v>27218.842387956756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269.91968802068055</v>
          </cell>
          <cell r="C128">
            <v>176.71871951129759</v>
          </cell>
          <cell r="D128">
            <v>54.468098479509543</v>
          </cell>
          <cell r="E128">
            <v>29.049652522405086</v>
          </cell>
          <cell r="F128">
            <v>73.834533494446276</v>
          </cell>
          <cell r="G128">
            <v>115.01433302818849</v>
          </cell>
          <cell r="H128">
            <v>116.39450502452675</v>
          </cell>
          <cell r="I128">
            <v>117.79123908482106</v>
          </cell>
          <cell r="J128">
            <v>119.20473395383891</v>
          </cell>
          <cell r="K128">
            <v>120.635190761285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10294.026771835071</v>
          </cell>
          <cell r="I129">
            <v>11164.782286806174</v>
          </cell>
          <cell r="J129">
            <v>12140.260737843953</v>
          </cell>
          <cell r="K129">
            <v>13115.739188881727</v>
          </cell>
        </row>
        <row r="130">
          <cell r="B130">
            <v>744.20483568042857</v>
          </cell>
          <cell r="C130">
            <v>744.5307800889201</v>
          </cell>
          <cell r="D130">
            <v>1230.4044633197434</v>
          </cell>
          <cell r="E130">
            <v>1128.4454132972116</v>
          </cell>
          <cell r="F130">
            <v>1182.4789994298287</v>
          </cell>
          <cell r="G130">
            <v>1053.5744189522288</v>
          </cell>
          <cell r="H130">
            <v>1100.4060491599871</v>
          </cell>
          <cell r="I130">
            <v>1143.09256577816</v>
          </cell>
          <cell r="J130">
            <v>1186.4734058071099</v>
          </cell>
          <cell r="K130">
            <v>1229.8542458360598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68.135405922437414</v>
          </cell>
          <cell r="C132">
            <v>59.0002646236968</v>
          </cell>
          <cell r="D132">
            <v>46.789644326503776</v>
          </cell>
          <cell r="E132">
            <v>52.963886160618813</v>
          </cell>
          <cell r="F132">
            <v>73.707745407616287</v>
          </cell>
          <cell r="G132">
            <v>19.16268607437183</v>
          </cell>
          <cell r="H132">
            <v>19.392638307264288</v>
          </cell>
          <cell r="I132">
            <v>19.625349966951461</v>
          </cell>
          <cell r="J132">
            <v>19.860854166554876</v>
          </cell>
          <cell r="K132">
            <v>20.099184416553534</v>
          </cell>
        </row>
        <row r="133">
          <cell r="B133">
            <v>239.77320565387967</v>
          </cell>
          <cell r="C133">
            <v>199.2553695989219</v>
          </cell>
          <cell r="D133">
            <v>145.43838737736723</v>
          </cell>
          <cell r="E133">
            <v>159.84277874780631</v>
          </cell>
          <cell r="F133">
            <v>227.35181743877231</v>
          </cell>
          <cell r="G133">
            <v>73.175728054229083</v>
          </cell>
          <cell r="H133">
            <v>74.053836790879814</v>
          </cell>
          <cell r="I133">
            <v>74.942482832370388</v>
          </cell>
          <cell r="J133">
            <v>75.841792626358838</v>
          </cell>
          <cell r="K133">
            <v>76.751894137875126</v>
          </cell>
        </row>
        <row r="134">
          <cell r="B134">
            <v>65.046438626796601</v>
          </cell>
          <cell r="C134">
            <v>56.325445483935333</v>
          </cell>
          <cell r="D134">
            <v>44.66840237978721</v>
          </cell>
          <cell r="E134">
            <v>50.5627305501799</v>
          </cell>
          <cell r="F134">
            <v>70.366152121172405</v>
          </cell>
          <cell r="G134">
            <v>18.293932013557271</v>
          </cell>
          <cell r="H134">
            <v>18.513459197719953</v>
          </cell>
          <cell r="I134">
            <v>18.735620708092597</v>
          </cell>
          <cell r="J134">
            <v>18.960448156589706</v>
          </cell>
          <cell r="K134">
            <v>19.187973534468778</v>
          </cell>
        </row>
      </sheetData>
      <sheetData sheetId="1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122.0828130504204</v>
          </cell>
          <cell r="C128">
            <v>123.54780680702545</v>
          </cell>
          <cell r="D128">
            <v>125.03038048870977</v>
          </cell>
          <cell r="E128">
            <v>126.53074505457428</v>
          </cell>
          <cell r="F128">
            <v>128.04911399522916</v>
          </cell>
          <cell r="G128">
            <v>129.58570336317194</v>
          </cell>
          <cell r="H128">
            <v>131.14073180352997</v>
          </cell>
          <cell r="I128">
            <v>132.71442058517235</v>
          </cell>
          <cell r="J128">
            <v>134.30699363219443</v>
          </cell>
          <cell r="K128">
            <v>135.93494370920513</v>
          </cell>
        </row>
        <row r="129">
          <cell r="B129">
            <v>14091.21763991951</v>
          </cell>
          <cell r="C129">
            <v>15066.696090957277</v>
          </cell>
          <cell r="D129">
            <v>16042.17454199506</v>
          </cell>
          <cell r="E129">
            <v>17017.652993032829</v>
          </cell>
          <cell r="F129">
            <v>17993.131444070608</v>
          </cell>
          <cell r="G129">
            <v>18968.609895108351</v>
          </cell>
          <cell r="H129">
            <v>19944.088346146171</v>
          </cell>
          <cell r="I129">
            <v>20919.566797183888</v>
          </cell>
          <cell r="J129">
            <v>21895.045248221712</v>
          </cell>
          <cell r="K129">
            <v>22870.523699259433</v>
          </cell>
        </row>
        <row r="130">
          <cell r="B130">
            <v>1273.2350858650095</v>
          </cell>
          <cell r="C130">
            <v>1316.6159258939601</v>
          </cell>
          <cell r="D130">
            <v>1359.9967659229101</v>
          </cell>
          <cell r="E130">
            <v>1403.3776059518598</v>
          </cell>
          <cell r="F130">
            <v>1446.7584459808097</v>
          </cell>
          <cell r="G130">
            <v>1490.1392860097596</v>
          </cell>
          <cell r="H130">
            <v>1533.5201260387103</v>
          </cell>
          <cell r="I130">
            <v>1576.9009660676597</v>
          </cell>
          <cell r="J130">
            <v>1620.2818060966099</v>
          </cell>
          <cell r="K130">
            <v>1663.6626461255596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20.34037462955218</v>
          </cell>
          <cell r="C132">
            <v>20.584459125106804</v>
          </cell>
          <cell r="D132">
            <v>20.831472634608087</v>
          </cell>
          <cell r="E132">
            <v>21.081450306223385</v>
          </cell>
          <cell r="F132">
            <v>21.334427709898065</v>
          </cell>
          <cell r="G132">
            <v>21.590440842416843</v>
          </cell>
          <cell r="H132">
            <v>21.849526132525842</v>
          </cell>
          <cell r="I132">
            <v>22.111720446116152</v>
          </cell>
          <cell r="J132">
            <v>22.377061091469553</v>
          </cell>
          <cell r="K132">
            <v>22.648295949327309</v>
          </cell>
        </row>
        <row r="133">
          <cell r="B133">
            <v>77.672916867529622</v>
          </cell>
          <cell r="C133">
            <v>78.604991869940008</v>
          </cell>
          <cell r="D133">
            <v>79.548251772379274</v>
          </cell>
          <cell r="E133">
            <v>80.502830793647846</v>
          </cell>
          <cell r="F133">
            <v>81.468864763171609</v>
          </cell>
          <cell r="G133">
            <v>82.446491140329655</v>
          </cell>
          <cell r="H133">
            <v>83.4358490340136</v>
          </cell>
          <cell r="I133">
            <v>84.437079222421787</v>
          </cell>
          <cell r="J133">
            <v>85.450324173090848</v>
          </cell>
          <cell r="K133">
            <v>86.486077100441207</v>
          </cell>
        </row>
        <row r="134">
          <cell r="B134">
            <v>19.418229216882409</v>
          </cell>
          <cell r="C134">
            <v>19.651247967484995</v>
          </cell>
          <cell r="D134">
            <v>19.887062943094818</v>
          </cell>
          <cell r="E134">
            <v>20.125707698411951</v>
          </cell>
          <cell r="F134">
            <v>20.367216190792895</v>
          </cell>
          <cell r="G134">
            <v>20.611622785082414</v>
          </cell>
          <cell r="H134">
            <v>20.8589622585034</v>
          </cell>
          <cell r="I134">
            <v>21.10926980560544</v>
          </cell>
          <cell r="J134">
            <v>21.362581043272709</v>
          </cell>
          <cell r="K134">
            <v>21.621519275110305</v>
          </cell>
        </row>
      </sheetData>
      <sheetData sheetId="1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269.91968802068055</v>
          </cell>
          <cell r="C128">
            <v>176.71871951129759</v>
          </cell>
          <cell r="D128">
            <v>54.468098479509543</v>
          </cell>
          <cell r="E128">
            <v>29.049652522405086</v>
          </cell>
          <cell r="F128">
            <v>73.834533494446276</v>
          </cell>
          <cell r="G128">
            <v>115.01433302818849</v>
          </cell>
          <cell r="H128">
            <v>45.265068255135432</v>
          </cell>
          <cell r="I128">
            <v>45.80824907419705</v>
          </cell>
          <cell r="J128">
            <v>46.357948063087406</v>
          </cell>
          <cell r="K128">
            <v>46.914243439844462</v>
          </cell>
        </row>
        <row r="129">
          <cell r="B129">
            <v>6143.7251400000005</v>
          </cell>
          <cell r="C129">
            <v>7501.5649799999983</v>
          </cell>
          <cell r="D129">
            <v>10273.168079999999</v>
          </cell>
          <cell r="E129">
            <v>10082.649779999998</v>
          </cell>
          <cell r="F129">
            <v>10017.293790000002</v>
          </cell>
          <cell r="G129">
            <v>8798.074902119999</v>
          </cell>
          <cell r="H129">
            <v>10291.279600135071</v>
          </cell>
          <cell r="I129">
            <v>11161.988754456173</v>
          </cell>
          <cell r="J129">
            <v>12137.420844843949</v>
          </cell>
          <cell r="K129">
            <v>13112.852935231725</v>
          </cell>
        </row>
        <row r="130">
          <cell r="B130">
            <v>962.43977712403716</v>
          </cell>
          <cell r="C130">
            <v>959.8802149342248</v>
          </cell>
          <cell r="D130">
            <v>1591.3317141077559</v>
          </cell>
          <cell r="E130">
            <v>1458.1505188098736</v>
          </cell>
          <cell r="F130">
            <v>1529.2902857059144</v>
          </cell>
          <cell r="G130">
            <v>1362.6534959575708</v>
          </cell>
          <cell r="H130">
            <v>1387.7184456088205</v>
          </cell>
          <cell r="I130">
            <v>1437.960106702111</v>
          </cell>
          <cell r="J130">
            <v>1144.7640250699612</v>
          </cell>
          <cell r="K130">
            <v>1538.6245567349808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68.135405922437414</v>
          </cell>
          <cell r="C132">
            <v>59.0002646236968</v>
          </cell>
          <cell r="D132">
            <v>46.789644326503776</v>
          </cell>
          <cell r="E132">
            <v>52.963886160618813</v>
          </cell>
          <cell r="F132">
            <v>73.707745407616287</v>
          </cell>
          <cell r="G132">
            <v>19.16268607437183</v>
          </cell>
          <cell r="H132">
            <v>14.103736950737664</v>
          </cell>
          <cell r="I132">
            <v>14.272981794146515</v>
          </cell>
          <cell r="J132">
            <v>14.444257575676273</v>
          </cell>
          <cell r="K132">
            <v>14.617588666584389</v>
          </cell>
        </row>
        <row r="133">
          <cell r="B133">
            <v>239.77320565387967</v>
          </cell>
          <cell r="C133">
            <v>199.2553695989219</v>
          </cell>
          <cell r="D133">
            <v>145.43838737736723</v>
          </cell>
          <cell r="E133">
            <v>159.84277874780631</v>
          </cell>
          <cell r="F133">
            <v>227.35181743877231</v>
          </cell>
          <cell r="G133">
            <v>73.175728054229083</v>
          </cell>
          <cell r="H133">
            <v>53.857335847912594</v>
          </cell>
          <cell r="I133">
            <v>54.503623878087559</v>
          </cell>
          <cell r="J133">
            <v>55.157667364624601</v>
          </cell>
          <cell r="K133">
            <v>55.819559373000089</v>
          </cell>
        </row>
        <row r="134">
          <cell r="B134">
            <v>65.046438626796601</v>
          </cell>
          <cell r="C134">
            <v>56.325445483935333</v>
          </cell>
          <cell r="D134">
            <v>44.66840237978721</v>
          </cell>
          <cell r="E134">
            <v>50.5627305501799</v>
          </cell>
          <cell r="F134">
            <v>70.366152121172405</v>
          </cell>
          <cell r="G134">
            <v>18.293932013557271</v>
          </cell>
          <cell r="H134">
            <v>13.46433396197815</v>
          </cell>
          <cell r="I134">
            <v>13.62590596952189</v>
          </cell>
          <cell r="J134">
            <v>13.78941684115615</v>
          </cell>
          <cell r="K134">
            <v>13.954889843250022</v>
          </cell>
        </row>
      </sheetData>
      <sheetData sheetId="1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47.477214361122584</v>
          </cell>
          <cell r="C128">
            <v>48.046940933456078</v>
          </cell>
          <cell r="D128">
            <v>48.623504224657538</v>
          </cell>
          <cell r="E128">
            <v>49.206986275353451</v>
          </cell>
          <cell r="F128">
            <v>49.797470110657677</v>
          </cell>
          <cell r="G128">
            <v>50.395039751985571</v>
          </cell>
          <cell r="H128">
            <v>50.99978022900941</v>
          </cell>
          <cell r="I128">
            <v>51.611777591757516</v>
          </cell>
          <cell r="J128">
            <v>52.231118922858606</v>
          </cell>
          <cell r="K128">
            <v>52.86421815152336</v>
          </cell>
        </row>
        <row r="129">
          <cell r="B129">
            <v>14088.285025619509</v>
          </cell>
          <cell r="C129">
            <v>15063.717116007278</v>
          </cell>
          <cell r="D129">
            <v>16039.149206395059</v>
          </cell>
          <cell r="E129">
            <v>17014.581296782828</v>
          </cell>
          <cell r="F129">
            <v>17990.013387170609</v>
          </cell>
          <cell r="G129">
            <v>18965.445477558351</v>
          </cell>
          <cell r="H129">
            <v>19940.877567946169</v>
          </cell>
          <cell r="I129">
            <v>20916.309658333892</v>
          </cell>
          <cell r="J129">
            <v>21891.74174872171</v>
          </cell>
          <cell r="K129">
            <v>22867.17383910943</v>
          </cell>
        </row>
        <row r="130">
          <cell r="B130">
            <v>1588.9567817514155</v>
          </cell>
          <cell r="C130">
            <v>1639.2890067678511</v>
          </cell>
          <cell r="D130">
            <v>1689.6212317842862</v>
          </cell>
          <cell r="E130">
            <v>1739.9534568007209</v>
          </cell>
          <cell r="F130">
            <v>1790.2856818171556</v>
          </cell>
          <cell r="G130">
            <v>1840.6179068335907</v>
          </cell>
          <cell r="H130">
            <v>1890.9501318500259</v>
          </cell>
          <cell r="I130">
            <v>1941.2823568664608</v>
          </cell>
          <cell r="J130">
            <v>1533.2555097568363</v>
          </cell>
          <cell r="K130">
            <v>2041.9468068993303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14.792999730583402</v>
          </cell>
          <cell r="C132">
            <v>14.970515727350401</v>
          </cell>
          <cell r="D132">
            <v>15.150161916078607</v>
          </cell>
          <cell r="E132">
            <v>15.331963859071552</v>
          </cell>
          <cell r="F132">
            <v>15.515947425380412</v>
          </cell>
          <cell r="G132">
            <v>15.702138794484975</v>
          </cell>
          <cell r="H132">
            <v>15.890564460018796</v>
          </cell>
          <cell r="I132">
            <v>16.081251233539021</v>
          </cell>
          <cell r="J132">
            <v>16.274226248341488</v>
          </cell>
          <cell r="K132">
            <v>16.471487963147137</v>
          </cell>
        </row>
        <row r="133">
          <cell r="B133">
            <v>56.489394085476086</v>
          </cell>
          <cell r="C133">
            <v>57.167266814501822</v>
          </cell>
          <cell r="D133">
            <v>57.853274016275833</v>
          </cell>
          <cell r="E133">
            <v>58.547513304471153</v>
          </cell>
          <cell r="F133">
            <v>59.250083464124806</v>
          </cell>
          <cell r="G133">
            <v>59.961084465694285</v>
          </cell>
          <cell r="H133">
            <v>60.680617479282638</v>
          </cell>
          <cell r="I133">
            <v>61.408784889034017</v>
          </cell>
          <cell r="J133">
            <v>62.145690307702431</v>
          </cell>
          <cell r="K133">
            <v>62.89896516395725</v>
          </cell>
        </row>
        <row r="134">
          <cell r="B134">
            <v>14.122348521369023</v>
          </cell>
          <cell r="C134">
            <v>14.291816703625452</v>
          </cell>
          <cell r="D134">
            <v>14.463318504068956</v>
          </cell>
          <cell r="E134">
            <v>14.636878326117786</v>
          </cell>
          <cell r="F134">
            <v>14.8125208660312</v>
          </cell>
          <cell r="G134">
            <v>14.990271116423571</v>
          </cell>
          <cell r="H134">
            <v>15.170154369820658</v>
          </cell>
          <cell r="I134">
            <v>15.352196222258506</v>
          </cell>
          <cell r="J134">
            <v>15.536422576925608</v>
          </cell>
          <cell r="K134">
            <v>15.724741290989314</v>
          </cell>
        </row>
      </sheetData>
      <sheetData sheetId="1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22.99764158023736</v>
          </cell>
          <cell r="C128">
            <v>1.2104021884335454</v>
          </cell>
          <cell r="D128">
            <v>6.0520109421677271</v>
          </cell>
          <cell r="E128">
            <v>33.891261276139268</v>
          </cell>
          <cell r="F128">
            <v>42.364076595174083</v>
          </cell>
          <cell r="G128">
            <v>14.524826261202543</v>
          </cell>
          <cell r="H128">
            <v>75.04493568287981</v>
          </cell>
          <cell r="I128">
            <v>174.2979151344305</v>
          </cell>
          <cell r="J128">
            <v>326.80859087705721</v>
          </cell>
          <cell r="K128">
            <v>157.35228449636091</v>
          </cell>
          <cell r="L128">
            <v>231.18681799080716</v>
          </cell>
        </row>
        <row r="129">
          <cell r="B129">
            <v>3642.9409800000003</v>
          </cell>
          <cell r="C129">
            <v>5105.1831600000005</v>
          </cell>
          <cell r="D129">
            <v>4785.19146</v>
          </cell>
          <cell r="E129">
            <v>4535.7261600000002</v>
          </cell>
          <cell r="F129">
            <v>4874.6199599999991</v>
          </cell>
          <cell r="G129">
            <v>5150.1899399999993</v>
          </cell>
          <cell r="H129">
            <v>5274.2054399999997</v>
          </cell>
          <cell r="I129">
            <v>4809.6257999999998</v>
          </cell>
          <cell r="J129">
            <v>4452.9926700000005</v>
          </cell>
          <cell r="K129">
            <v>6544.0512899999994</v>
          </cell>
          <cell r="L129">
            <v>5416.1545199999991</v>
          </cell>
        </row>
        <row r="130">
          <cell r="B130">
            <v>534.12025266270007</v>
          </cell>
          <cell r="C130">
            <v>765.8716721106158</v>
          </cell>
          <cell r="D130">
            <v>844.34432027837579</v>
          </cell>
          <cell r="E130">
            <v>868.26018495511425</v>
          </cell>
          <cell r="F130">
            <v>911.38166112620002</v>
          </cell>
          <cell r="G130">
            <v>886.81077886342871</v>
          </cell>
          <cell r="H130">
            <v>903.14879891499993</v>
          </cell>
          <cell r="I130">
            <v>781.41937159528015</v>
          </cell>
          <cell r="J130">
            <v>591.20071289230293</v>
          </cell>
          <cell r="K130">
            <v>1205.6449157875761</v>
          </cell>
          <cell r="L130">
            <v>882.73403063391549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3.831666666666667</v>
          </cell>
          <cell r="C132">
            <v>0.20166666666666669</v>
          </cell>
          <cell r="D132">
            <v>1.0083333333333335</v>
          </cell>
          <cell r="E132">
            <v>5.6466666666666674</v>
          </cell>
          <cell r="F132">
            <v>7.0583333333333336</v>
          </cell>
          <cell r="G132">
            <v>2.4200000000000004</v>
          </cell>
          <cell r="H132">
            <v>12.503333333333336</v>
          </cell>
          <cell r="I132">
            <v>29.040000000000003</v>
          </cell>
          <cell r="J132">
            <v>54.45000000000001</v>
          </cell>
          <cell r="K132">
            <v>26.216666666666669</v>
          </cell>
          <cell r="L132">
            <v>40.879666666666672</v>
          </cell>
        </row>
        <row r="133">
          <cell r="B133">
            <v>14.631821285714285</v>
          </cell>
          <cell r="C133">
            <v>0.77009585714285722</v>
          </cell>
          <cell r="D133">
            <v>3.8504792857142855</v>
          </cell>
          <cell r="E133">
            <v>21.562683999999997</v>
          </cell>
          <cell r="F133">
            <v>26.953354999999995</v>
          </cell>
          <cell r="G133">
            <v>9.2411502857142853</v>
          </cell>
          <cell r="H133">
            <v>47.745943142857143</v>
          </cell>
          <cell r="I133">
            <v>110.89380342857143</v>
          </cell>
          <cell r="J133">
            <v>207.92588142857142</v>
          </cell>
          <cell r="K133">
            <v>100.11246142857144</v>
          </cell>
          <cell r="L133">
            <v>154.02455671428575</v>
          </cell>
        </row>
        <row r="134">
          <cell r="B134">
            <v>3.6579553214285716</v>
          </cell>
          <cell r="C134">
            <v>0.19252396428571428</v>
          </cell>
          <cell r="D134">
            <v>0.96261982142857161</v>
          </cell>
          <cell r="E134">
            <v>5.3906710000000002</v>
          </cell>
          <cell r="F134">
            <v>6.7383387499999996</v>
          </cell>
          <cell r="G134">
            <v>2.3102875714285713</v>
          </cell>
          <cell r="H134">
            <v>11.936485785714286</v>
          </cell>
          <cell r="I134">
            <v>27.723450857142858</v>
          </cell>
          <cell r="J134">
            <v>51.981470357142861</v>
          </cell>
          <cell r="K134">
            <v>25.028115357142855</v>
          </cell>
          <cell r="L134">
            <v>39.02635777857143</v>
          </cell>
        </row>
        <row r="135">
          <cell r="B135">
            <v>4222.1803175167479</v>
          </cell>
          <cell r="C135">
            <v>5873.4295207871455</v>
          </cell>
          <cell r="D135">
            <v>5641.4092236610186</v>
          </cell>
          <cell r="E135">
            <v>5470.4776278979207</v>
          </cell>
          <cell r="F135">
            <v>5869.1157248047066</v>
          </cell>
          <cell r="G135">
            <v>6065.4969829817728</v>
          </cell>
          <cell r="H135">
            <v>6324.5849368597837</v>
          </cell>
          <cell r="I135">
            <v>5933.0003410154241</v>
          </cell>
          <cell r="J135">
            <v>5685.359325555075</v>
          </cell>
          <cell r="K135">
            <v>8058.4057337363174</v>
          </cell>
          <cell r="L135">
            <v>6764.0059497842458</v>
          </cell>
        </row>
      </sheetData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4871.9267702806765</v>
          </cell>
          <cell r="C128">
            <v>6044.0205612855498</v>
          </cell>
          <cell r="D128">
            <v>6692.9259032697628</v>
          </cell>
          <cell r="E128">
            <v>7400.3273167267016</v>
          </cell>
          <cell r="F128">
            <v>8166.2248016563817</v>
          </cell>
          <cell r="G128">
            <v>8990.6183580587858</v>
          </cell>
          <cell r="H128">
            <v>9873.5079859339221</v>
          </cell>
          <cell r="I128">
            <v>10814.893685281795</v>
          </cell>
          <cell r="J128">
            <v>11814.775456102403</v>
          </cell>
          <cell r="K128">
            <v>12873.153298395739</v>
          </cell>
        </row>
        <row r="129">
          <cell r="B129">
            <v>48270.306041228148</v>
          </cell>
          <cell r="C129">
            <v>52804.219589487657</v>
          </cell>
          <cell r="D129">
            <v>57499.365568688845</v>
          </cell>
          <cell r="E129">
            <v>62162.518594864938</v>
          </cell>
          <cell r="F129">
            <v>66862.143126804673</v>
          </cell>
          <cell r="G129">
            <v>71601.660746374706</v>
          </cell>
          <cell r="H129">
            <v>76384.835266363341</v>
          </cell>
          <cell r="I129">
            <v>81215.809135293224</v>
          </cell>
          <cell r="J129">
            <v>86099.144025575457</v>
          </cell>
          <cell r="K129">
            <v>91039.866137199802</v>
          </cell>
        </row>
        <row r="130">
          <cell r="B130">
            <v>560.94106777005277</v>
          </cell>
          <cell r="C130">
            <v>616.54093179502377</v>
          </cell>
          <cell r="D130">
            <v>677.31804391432979</v>
          </cell>
          <cell r="E130">
            <v>743.78957729226227</v>
          </cell>
          <cell r="F130">
            <v>816.52443390968358</v>
          </cell>
          <cell r="G130">
            <v>896.14842556683038</v>
          </cell>
          <cell r="H130">
            <v>983.34997489627472</v>
          </cell>
          <cell r="I130">
            <v>1078.8863887832117</v>
          </cell>
          <cell r="J130">
            <v>917.39246329628418</v>
          </cell>
          <cell r="K130">
            <v>1298.3795740086473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1518</v>
          </cell>
          <cell r="C132">
            <v>1883.2022000000004</v>
          </cell>
          <cell r="D132">
            <v>2085.3888000000006</v>
          </cell>
          <cell r="E132">
            <v>2305.8016666666667</v>
          </cell>
          <cell r="F132">
            <v>2544.4408000000012</v>
          </cell>
          <cell r="G132">
            <v>2801.3062000000004</v>
          </cell>
          <cell r="H132">
            <v>3076.3978666666658</v>
          </cell>
          <cell r="I132">
            <v>3369.7157999999999</v>
          </cell>
          <cell r="J132">
            <v>3681.26</v>
          </cell>
          <cell r="K132">
            <v>4011.0304666666675</v>
          </cell>
        </row>
        <row r="133">
          <cell r="B133">
            <v>5796.7215428571444</v>
          </cell>
          <cell r="C133">
            <v>7191.3035324742868</v>
          </cell>
          <cell r="D133">
            <v>7963.3848367542887</v>
          </cell>
          <cell r="E133">
            <v>8805.0660044285705</v>
          </cell>
          <cell r="F133">
            <v>9716.3470354971487</v>
          </cell>
          <cell r="G133">
            <v>10697.227929960001</v>
          </cell>
          <cell r="H133">
            <v>11747.708687817141</v>
          </cell>
          <cell r="I133">
            <v>12867.789309068574</v>
          </cell>
          <cell r="J133">
            <v>14057.469793714285</v>
          </cell>
          <cell r="K133">
            <v>15316.750141754288</v>
          </cell>
        </row>
        <row r="134">
          <cell r="B134">
            <v>1449.1803857142859</v>
          </cell>
          <cell r="C134">
            <v>1797.8258831185715</v>
          </cell>
          <cell r="D134">
            <v>1990.8462091885719</v>
          </cell>
          <cell r="E134">
            <v>2201.2665011071426</v>
          </cell>
          <cell r="F134">
            <v>2429.0867588742867</v>
          </cell>
          <cell r="G134">
            <v>2674.3069824899999</v>
          </cell>
          <cell r="H134">
            <v>2936.9271719542849</v>
          </cell>
          <cell r="I134">
            <v>3216.947327267143</v>
          </cell>
          <cell r="J134">
            <v>3514.3674484285712</v>
          </cell>
          <cell r="K134">
            <v>3829.187535438572</v>
          </cell>
        </row>
      </sheetData>
      <sheetData sheetId="1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Peternakan"/>
      <sheetName val="Jumlah ternak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648.59210240476182</v>
          </cell>
          <cell r="C2">
            <v>384.67191823809526</v>
          </cell>
          <cell r="D2">
            <v>127.49769835714287</v>
          </cell>
          <cell r="E2">
            <v>74.025830857142864</v>
          </cell>
          <cell r="F2">
            <v>182.44480649047617</v>
          </cell>
        </row>
        <row r="3">
          <cell r="A3" t="str">
            <v>Terkait pemupukan N</v>
          </cell>
          <cell r="B3">
            <v>573.19580240476182</v>
          </cell>
          <cell r="C3">
            <v>379.73565823809525</v>
          </cell>
          <cell r="D3">
            <v>125.97624835714286</v>
          </cell>
          <cell r="E3">
            <v>73.21439085714286</v>
          </cell>
          <cell r="F3">
            <v>180.38239649047617</v>
          </cell>
        </row>
        <row r="4">
          <cell r="A4" t="str">
            <v>Pengairan sawah</v>
          </cell>
          <cell r="B4">
            <v>75.396299999999997</v>
          </cell>
          <cell r="C4">
            <v>4.9362599999999999</v>
          </cell>
          <cell r="D4">
            <v>1.52145</v>
          </cell>
          <cell r="E4">
            <v>0.81144000000000005</v>
          </cell>
          <cell r="F4">
            <v>2.0624100000000003</v>
          </cell>
        </row>
        <row r="5">
          <cell r="A5" t="str">
            <v>Peternakan</v>
          </cell>
          <cell r="B5">
            <v>6728.8836684123107</v>
          </cell>
          <cell r="C5">
            <v>8111.07534705133</v>
          </cell>
          <cell r="D5">
            <v>11242.228105714357</v>
          </cell>
          <cell r="E5">
            <v>10973.743420373534</v>
          </cell>
          <cell r="F5">
            <v>10949.387407332701</v>
          </cell>
        </row>
        <row r="6">
          <cell r="A6" t="str">
            <v>Total</v>
          </cell>
          <cell r="B6">
            <v>7377.4757708170728</v>
          </cell>
          <cell r="C6">
            <v>8495.7472652894248</v>
          </cell>
          <cell r="D6">
            <v>11369.725804071501</v>
          </cell>
          <cell r="E6">
            <v>11047.769251230677</v>
          </cell>
          <cell r="F6">
            <v>11131.832213823176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90.780164132515893</v>
          </cell>
          <cell r="C128">
            <v>60.520109421677262</v>
          </cell>
          <cell r="D128">
            <v>29.049652522405086</v>
          </cell>
          <cell r="E128">
            <v>75.04493568287981</v>
          </cell>
          <cell r="F128">
            <v>39.943272218307001</v>
          </cell>
          <cell r="G128">
            <v>41.289360492063949</v>
          </cell>
          <cell r="H128">
            <v>42.680811940646507</v>
          </cell>
          <cell r="I128">
            <v>44.119155303046284</v>
          </cell>
          <cell r="J128">
            <v>45.605970836758956</v>
          </cell>
          <cell r="K128">
            <v>47.142892053957723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2999.4615844199993</v>
          </cell>
          <cell r="H129">
            <v>3420.6399724307803</v>
          </cell>
          <cell r="I129">
            <v>3778.697549485094</v>
          </cell>
          <cell r="J129">
            <v>4183.0570676347897</v>
          </cell>
          <cell r="K129">
            <v>4587.4165857844882</v>
          </cell>
        </row>
        <row r="130">
          <cell r="B130">
            <v>149.18600652208002</v>
          </cell>
          <cell r="C130">
            <v>16.177420960108574</v>
          </cell>
          <cell r="D130">
            <v>251.0685638245715</v>
          </cell>
          <cell r="E130">
            <v>275.08212420806859</v>
          </cell>
          <cell r="F130">
            <v>277.7737920006972</v>
          </cell>
          <cell r="G130">
            <v>239.13766644099937</v>
          </cell>
          <cell r="H130">
            <v>254.81138914005135</v>
          </cell>
          <cell r="I130">
            <v>270.06661462731375</v>
          </cell>
          <cell r="J130">
            <v>285.62882655779896</v>
          </cell>
          <cell r="K130">
            <v>301.19103848828416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19.847666666666669</v>
          </cell>
          <cell r="C132">
            <v>14.806000000000003</v>
          </cell>
          <cell r="D132">
            <v>13.813066666666669</v>
          </cell>
          <cell r="E132">
            <v>21.476400000000002</v>
          </cell>
          <cell r="F132">
            <v>18.933933333333332</v>
          </cell>
          <cell r="G132">
            <v>6.8792735000000027</v>
          </cell>
          <cell r="H132">
            <v>7.1111050169500016</v>
          </cell>
          <cell r="I132">
            <v>7.3507492560212171</v>
          </cell>
          <cell r="J132">
            <v>7.5984695059491356</v>
          </cell>
          <cell r="K132">
            <v>7.8545379282996182</v>
          </cell>
        </row>
        <row r="133">
          <cell r="B133">
            <v>71.629685285714302</v>
          </cell>
          <cell r="C133">
            <v>52.377288857142858</v>
          </cell>
          <cell r="D133">
            <v>44.840042971428574</v>
          </cell>
          <cell r="E133">
            <v>74.10368554285715</v>
          </cell>
          <cell r="F133">
            <v>61.481652885714276</v>
          </cell>
          <cell r="G133">
            <v>26.269586888442863</v>
          </cell>
          <cell r="H133">
            <v>27.154871966583386</v>
          </cell>
          <cell r="I133">
            <v>28.069991151857248</v>
          </cell>
          <cell r="J133">
            <v>29.015949853674847</v>
          </cell>
          <cell r="K133">
            <v>29.993787363743689</v>
          </cell>
        </row>
        <row r="134">
          <cell r="B134">
            <v>18.947858521428568</v>
          </cell>
          <cell r="C134">
            <v>14.134759414285712</v>
          </cell>
          <cell r="D134">
            <v>13.186841422857142</v>
          </cell>
          <cell r="E134">
            <v>20.502752065714287</v>
          </cell>
          <cell r="F134">
            <v>18.075549941428569</v>
          </cell>
          <cell r="G134">
            <v>6.5673967221107157</v>
          </cell>
          <cell r="H134">
            <v>6.7887179916458473</v>
          </cell>
          <cell r="I134">
            <v>7.0174977879643121</v>
          </cell>
          <cell r="J134">
            <v>7.2539874634187109</v>
          </cell>
          <cell r="K134">
            <v>7.4984468409359222</v>
          </cell>
        </row>
      </sheetData>
      <sheetData sheetId="1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48.731607516176112</v>
          </cell>
          <cell r="C128">
            <v>50.373862689471252</v>
          </cell>
          <cell r="D128">
            <v>52.071461862106439</v>
          </cell>
          <cell r="E128">
            <v>53.826270126859413</v>
          </cell>
          <cell r="F128">
            <v>55.640215430134589</v>
          </cell>
          <cell r="G128">
            <v>57.515290690130129</v>
          </cell>
          <cell r="H128">
            <v>59.453555986387514</v>
          </cell>
          <cell r="I128">
            <v>61.457140823128782</v>
          </cell>
          <cell r="J128">
            <v>63.528246468868218</v>
          </cell>
          <cell r="K128">
            <v>65.697790143302186</v>
          </cell>
        </row>
        <row r="129">
          <cell r="B129">
            <v>4991.7761039341813</v>
          </cell>
          <cell r="C129">
            <v>5298.2653320838826</v>
          </cell>
          <cell r="D129">
            <v>5800.4951402335719</v>
          </cell>
          <cell r="E129">
            <v>6204.8546583832731</v>
          </cell>
          <cell r="F129">
            <v>6609.2141765329652</v>
          </cell>
          <cell r="G129">
            <v>7013.5736946826546</v>
          </cell>
          <cell r="H129">
            <v>7417.9332128323567</v>
          </cell>
          <cell r="I129">
            <v>7822.292730982047</v>
          </cell>
          <cell r="J129">
            <v>8226.6522491317482</v>
          </cell>
          <cell r="K129">
            <v>8631.0117672814376</v>
          </cell>
        </row>
        <row r="130">
          <cell r="B130">
            <v>316.7532504187692</v>
          </cell>
          <cell r="C130">
            <v>332.31546234925446</v>
          </cell>
          <cell r="D130">
            <v>347.87767427973961</v>
          </cell>
          <cell r="E130">
            <v>363.43988621022481</v>
          </cell>
          <cell r="F130">
            <v>379.0020981407099</v>
          </cell>
          <cell r="G130">
            <v>394.56431007119505</v>
          </cell>
          <cell r="H130">
            <v>410.12652200168031</v>
          </cell>
          <cell r="I130">
            <v>425.68873393216541</v>
          </cell>
          <cell r="J130">
            <v>441.25094586265061</v>
          </cell>
          <cell r="K130">
            <v>456.81315779313576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8.119235856483316</v>
          </cell>
          <cell r="C132">
            <v>8.3928541048468048</v>
          </cell>
          <cell r="D132">
            <v>8.6756932881801436</v>
          </cell>
          <cell r="E132">
            <v>8.9680641519918147</v>
          </cell>
          <cell r="F132">
            <v>9.2702879139139398</v>
          </cell>
          <cell r="G132">
            <v>9.5826966166128376</v>
          </cell>
          <cell r="H132">
            <v>9.9056334925926937</v>
          </cell>
          <cell r="I132">
            <v>10.239453341293068</v>
          </cell>
          <cell r="J132">
            <v>10.584522918894644</v>
          </cell>
          <cell r="K132">
            <v>10.945993383168236</v>
          </cell>
        </row>
        <row r="133">
          <cell r="B133">
            <v>31.004577997901844</v>
          </cell>
          <cell r="C133">
            <v>32.049432276431141</v>
          </cell>
          <cell r="D133">
            <v>33.129498144146879</v>
          </cell>
          <cell r="E133">
            <v>34.245962231604622</v>
          </cell>
          <cell r="F133">
            <v>35.40005115880971</v>
          </cell>
          <cell r="G133">
            <v>36.5930328828616</v>
          </cell>
          <cell r="H133">
            <v>37.826218091014034</v>
          </cell>
          <cell r="I133">
            <v>39.100961640681206</v>
          </cell>
          <cell r="J133">
            <v>40.418664047972179</v>
          </cell>
          <cell r="K133">
            <v>41.798995818302409</v>
          </cell>
        </row>
        <row r="134">
          <cell r="B134">
            <v>7.7511444994754637</v>
          </cell>
          <cell r="C134">
            <v>8.0123580691077851</v>
          </cell>
          <cell r="D134">
            <v>8.282374536036718</v>
          </cell>
          <cell r="E134">
            <v>8.5614905579011538</v>
          </cell>
          <cell r="F134">
            <v>8.8500127897024257</v>
          </cell>
          <cell r="G134">
            <v>9.1482582207153982</v>
          </cell>
          <cell r="H134">
            <v>9.4565545227535068</v>
          </cell>
          <cell r="I134">
            <v>9.7752404101703014</v>
          </cell>
          <cell r="J134">
            <v>10.104666011993043</v>
          </cell>
          <cell r="K134">
            <v>10.449748954575602</v>
          </cell>
        </row>
      </sheetData>
      <sheetData sheetId="1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90.780164132515893</v>
          </cell>
          <cell r="C128">
            <v>60.520109421677262</v>
          </cell>
          <cell r="D128">
            <v>29.049652522405086</v>
          </cell>
          <cell r="E128">
            <v>75.04493568287981</v>
          </cell>
          <cell r="F128">
            <v>39.943272218307001</v>
          </cell>
          <cell r="G128">
            <v>41.289360492063949</v>
          </cell>
          <cell r="H128">
            <v>16.598291004123102</v>
          </cell>
          <cell r="I128">
            <v>17.157653410962045</v>
          </cell>
          <cell r="J128">
            <v>17.735866330911467</v>
          </cell>
          <cell r="K128">
            <v>18.333565026263191</v>
          </cell>
        </row>
        <row r="129">
          <cell r="B129">
            <v>1678.7723399999998</v>
          </cell>
          <cell r="C129">
            <v>1019.55</v>
          </cell>
          <cell r="D129">
            <v>2667.2465399999996</v>
          </cell>
          <cell r="E129">
            <v>3133.6573799999996</v>
          </cell>
          <cell r="F129">
            <v>3293.6727600000004</v>
          </cell>
          <cell r="G129">
            <v>2999.4615844199993</v>
          </cell>
          <cell r="H129">
            <v>3419.9725403507805</v>
          </cell>
          <cell r="I129">
            <v>3778.0048940950946</v>
          </cell>
          <cell r="J129">
            <v>4182.3391889347904</v>
          </cell>
          <cell r="K129">
            <v>4586.6734837744889</v>
          </cell>
        </row>
        <row r="130">
          <cell r="B130">
            <v>191.77127891960973</v>
          </cell>
          <cell r="C130">
            <v>18.594379309106859</v>
          </cell>
          <cell r="D130">
            <v>322.9963472623329</v>
          </cell>
          <cell r="E130">
            <v>353.21225501185489</v>
          </cell>
          <cell r="F130">
            <v>356.33404026646485</v>
          </cell>
          <cell r="G130">
            <v>306.5217858661054</v>
          </cell>
          <cell r="H130">
            <v>302.61753144193085</v>
          </cell>
          <cell r="I130">
            <v>319.70597069201523</v>
          </cell>
          <cell r="J130">
            <v>257.53645475471802</v>
          </cell>
          <cell r="K130">
            <v>353.96293261215516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19.847666666666669</v>
          </cell>
          <cell r="C132">
            <v>14.806000000000003</v>
          </cell>
          <cell r="D132">
            <v>13.813066666666669</v>
          </cell>
          <cell r="E132">
            <v>21.476400000000002</v>
          </cell>
          <cell r="F132">
            <v>18.933933333333332</v>
          </cell>
          <cell r="G132">
            <v>6.8792735000000027</v>
          </cell>
          <cell r="H132">
            <v>5.1717127396000011</v>
          </cell>
          <cell r="I132">
            <v>5.3459994589245214</v>
          </cell>
          <cell r="J132">
            <v>5.5261596406902784</v>
          </cell>
          <cell r="K132">
            <v>5.7123912205815408</v>
          </cell>
        </row>
        <row r="133">
          <cell r="B133">
            <v>71.629685285714302</v>
          </cell>
          <cell r="C133">
            <v>52.377288857142858</v>
          </cell>
          <cell r="D133">
            <v>44.840042971428574</v>
          </cell>
          <cell r="E133">
            <v>74.10368554285715</v>
          </cell>
          <cell r="F133">
            <v>61.481652885714276</v>
          </cell>
          <cell r="G133">
            <v>26.269586888442863</v>
          </cell>
          <cell r="H133">
            <v>19.748997793878829</v>
          </cell>
          <cell r="I133">
            <v>20.414539019532544</v>
          </cell>
          <cell r="J133">
            <v>21.102508984490793</v>
          </cell>
          <cell r="K133">
            <v>21.813663537268134</v>
          </cell>
        </row>
        <row r="134">
          <cell r="B134">
            <v>18.947858521428568</v>
          </cell>
          <cell r="C134">
            <v>14.134759414285712</v>
          </cell>
          <cell r="D134">
            <v>13.186841422857142</v>
          </cell>
          <cell r="E134">
            <v>20.502752065714287</v>
          </cell>
          <cell r="F134">
            <v>18.075549941428569</v>
          </cell>
          <cell r="G134">
            <v>6.5673967221107157</v>
          </cell>
          <cell r="H134">
            <v>4.9372494484697071</v>
          </cell>
          <cell r="I134">
            <v>5.1036347548831351</v>
          </cell>
          <cell r="J134">
            <v>5.2756272461226983</v>
          </cell>
          <cell r="K134">
            <v>5.4534158843170335</v>
          </cell>
        </row>
      </sheetData>
      <sheetData sheetId="1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18.951406167648262</v>
          </cell>
          <cell r="C128">
            <v>19.590068555498</v>
          </cell>
          <cell r="D128">
            <v>20.250253865818291</v>
          </cell>
          <cell r="E128">
            <v>20.932687421096364</v>
          </cell>
          <cell r="F128">
            <v>21.638118987187312</v>
          </cell>
          <cell r="G128">
            <v>22.367323597055531</v>
          </cell>
          <cell r="H128">
            <v>23.121102402276303</v>
          </cell>
          <cell r="I128">
            <v>23.900283553233013</v>
          </cell>
          <cell r="J128">
            <v>24.705723108976969</v>
          </cell>
          <cell r="K128">
            <v>25.549444575768351</v>
          </cell>
        </row>
        <row r="129">
          <cell r="B129">
            <v>4991.0077786141801</v>
          </cell>
          <cell r="C129">
            <v>5297.4717834538824</v>
          </cell>
          <cell r="D129">
            <v>5799.6763682935725</v>
          </cell>
          <cell r="E129">
            <v>6204.0106631332728</v>
          </cell>
          <cell r="F129">
            <v>6608.344957972964</v>
          </cell>
          <cell r="G129">
            <v>7012.6792528126543</v>
          </cell>
          <cell r="H129">
            <v>7417.0135476523556</v>
          </cell>
          <cell r="I129">
            <v>7821.3478424920468</v>
          </cell>
          <cell r="J129">
            <v>8225.6821373317471</v>
          </cell>
          <cell r="K129">
            <v>8630.0164321714383</v>
          </cell>
        </row>
        <row r="130">
          <cell r="B130">
            <v>371.09141357222506</v>
          </cell>
          <cell r="C130">
            <v>388.2198945322952</v>
          </cell>
          <cell r="D130">
            <v>405.34837549236511</v>
          </cell>
          <cell r="E130">
            <v>422.47685645243507</v>
          </cell>
          <cell r="F130">
            <v>439.60533741250509</v>
          </cell>
          <cell r="G130">
            <v>456.73381837257512</v>
          </cell>
          <cell r="H130">
            <v>473.86229933264497</v>
          </cell>
          <cell r="I130">
            <v>490.99078029271487</v>
          </cell>
          <cell r="J130">
            <v>389.10833944788078</v>
          </cell>
          <cell r="K130">
            <v>525.24774221285497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5.9048988047151383</v>
          </cell>
          <cell r="C132">
            <v>6.1038938944340382</v>
          </cell>
          <cell r="D132">
            <v>6.3095951186764667</v>
          </cell>
          <cell r="E132">
            <v>6.5222284741758649</v>
          </cell>
          <cell r="F132">
            <v>6.7420275737555917</v>
          </cell>
          <cell r="G132">
            <v>6.9692339029911556</v>
          </cell>
          <cell r="H132">
            <v>7.2040970855219584</v>
          </cell>
          <cell r="I132">
            <v>7.4468751573040493</v>
          </cell>
          <cell r="J132">
            <v>7.6978348501051945</v>
          </cell>
          <cell r="K132">
            <v>7.9607224604859903</v>
          </cell>
        </row>
        <row r="133">
          <cell r="B133">
            <v>22.548783998474072</v>
          </cell>
          <cell r="C133">
            <v>23.308678019222651</v>
          </cell>
          <cell r="D133">
            <v>24.094180468470459</v>
          </cell>
          <cell r="E133">
            <v>24.906154350257907</v>
          </cell>
          <cell r="F133">
            <v>25.745491751861607</v>
          </cell>
          <cell r="G133">
            <v>26.613114823899338</v>
          </cell>
          <cell r="H133">
            <v>27.509976793464759</v>
          </cell>
          <cell r="I133">
            <v>28.437063011404522</v>
          </cell>
          <cell r="J133">
            <v>29.395392034888847</v>
          </cell>
          <cell r="K133">
            <v>30.399269686038114</v>
          </cell>
        </row>
        <row r="134">
          <cell r="B134">
            <v>5.637195999618517</v>
          </cell>
          <cell r="C134">
            <v>5.8271695048056626</v>
          </cell>
          <cell r="D134">
            <v>6.0235451171176138</v>
          </cell>
          <cell r="E134">
            <v>6.2265385875644759</v>
          </cell>
          <cell r="F134">
            <v>6.4363729379654</v>
          </cell>
          <cell r="G134">
            <v>6.6532787059748353</v>
          </cell>
          <cell r="H134">
            <v>6.877494198366187</v>
          </cell>
          <cell r="I134">
            <v>7.1092657528511287</v>
          </cell>
          <cell r="J134">
            <v>7.3488480087222117</v>
          </cell>
          <cell r="K134">
            <v>7.5998174215095275</v>
          </cell>
        </row>
      </sheetData>
      <sheetData sheetId="1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0</v>
          </cell>
          <cell r="C128">
            <v>154.93148011949381</v>
          </cell>
          <cell r="D128">
            <v>102.88418601685136</v>
          </cell>
          <cell r="E128">
            <v>108.93619695901909</v>
          </cell>
          <cell r="F128">
            <v>223.9244048602059</v>
          </cell>
          <cell r="G128">
            <v>141.61705604672477</v>
          </cell>
          <cell r="H128">
            <v>101.6737838284178</v>
          </cell>
          <cell r="I128">
            <v>174.2979151344305</v>
          </cell>
          <cell r="J128">
            <v>164.61469762696211</v>
          </cell>
          <cell r="K128">
            <v>168.24590419226277</v>
          </cell>
          <cell r="L128">
            <v>99.252979451550686</v>
          </cell>
        </row>
        <row r="129">
          <cell r="B129">
            <v>469.07216999999997</v>
          </cell>
          <cell r="C129">
            <v>430.75913999999995</v>
          </cell>
          <cell r="D129">
            <v>953.88845999999978</v>
          </cell>
          <cell r="E129">
            <v>1139.7573599999998</v>
          </cell>
          <cell r="F129">
            <v>883.33223999999984</v>
          </cell>
          <cell r="G129">
            <v>1715.93037</v>
          </cell>
          <cell r="H129">
            <v>1420.6558800000003</v>
          </cell>
          <cell r="I129">
            <v>1266.8052599999999</v>
          </cell>
          <cell r="J129">
            <v>1190.6069699999998</v>
          </cell>
          <cell r="K129">
            <v>1235.2403699999998</v>
          </cell>
          <cell r="L129">
            <v>1527.45768</v>
          </cell>
        </row>
        <row r="130">
          <cell r="B130">
            <v>32.985785846152858</v>
          </cell>
          <cell r="C130">
            <v>32.933245600891432</v>
          </cell>
          <cell r="D130">
            <v>84.057474257821426</v>
          </cell>
          <cell r="E130">
            <v>92.141030686964285</v>
          </cell>
          <cell r="F130">
            <v>19.232417550075716</v>
          </cell>
          <cell r="G130">
            <v>182.05967184823001</v>
          </cell>
          <cell r="H130">
            <v>167.29315566000719</v>
          </cell>
          <cell r="I130">
            <v>149.39737234841576</v>
          </cell>
          <cell r="J130">
            <v>101.56884560328001</v>
          </cell>
          <cell r="K130">
            <v>130.40275789416543</v>
          </cell>
          <cell r="L130">
            <v>192.08780608365547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0</v>
          </cell>
          <cell r="C132">
            <v>25.813333333333336</v>
          </cell>
          <cell r="D132">
            <v>17.141666666666666</v>
          </cell>
          <cell r="E132">
            <v>18.150000000000002</v>
          </cell>
          <cell r="F132">
            <v>37.308333333333337</v>
          </cell>
          <cell r="G132">
            <v>23.594999999999999</v>
          </cell>
          <cell r="H132">
            <v>16.940000000000001</v>
          </cell>
          <cell r="I132">
            <v>29.040000000000003</v>
          </cell>
          <cell r="J132">
            <v>27.426666666666666</v>
          </cell>
          <cell r="K132">
            <v>28.031666666666666</v>
          </cell>
          <cell r="L132">
            <v>16.536666666666669</v>
          </cell>
        </row>
        <row r="133">
          <cell r="B133">
            <v>0</v>
          </cell>
          <cell r="C133">
            <v>98.572269714285724</v>
          </cell>
          <cell r="D133">
            <v>65.458147857142862</v>
          </cell>
          <cell r="E133">
            <v>69.308627142857134</v>
          </cell>
          <cell r="F133">
            <v>142.4677335714286</v>
          </cell>
          <cell r="G133">
            <v>90.101215285714289</v>
          </cell>
          <cell r="H133">
            <v>64.688051999999999</v>
          </cell>
          <cell r="I133">
            <v>110.89380342857143</v>
          </cell>
          <cell r="J133">
            <v>104.73303657142856</v>
          </cell>
          <cell r="K133">
            <v>107.04332414285714</v>
          </cell>
          <cell r="L133">
            <v>63.147860285714287</v>
          </cell>
        </row>
        <row r="134">
          <cell r="B134">
            <v>0</v>
          </cell>
          <cell r="C134">
            <v>24.643067428571428</v>
          </cell>
          <cell r="D134">
            <v>16.364536964285712</v>
          </cell>
          <cell r="E134">
            <v>17.327156785714287</v>
          </cell>
          <cell r="F134">
            <v>35.616933392857135</v>
          </cell>
          <cell r="G134">
            <v>22.525303821428572</v>
          </cell>
          <cell r="H134">
            <v>16.172012999999996</v>
          </cell>
          <cell r="I134">
            <v>27.723450857142858</v>
          </cell>
          <cell r="J134">
            <v>26.183259142857143</v>
          </cell>
          <cell r="K134">
            <v>26.760831035714286</v>
          </cell>
          <cell r="L134">
            <v>15.78696507142857</v>
          </cell>
        </row>
        <row r="135">
          <cell r="B135">
            <v>502.05795584615282</v>
          </cell>
          <cell r="C135">
            <v>767.65253619657574</v>
          </cell>
          <cell r="D135">
            <v>1239.7944717627679</v>
          </cell>
          <cell r="E135">
            <v>1445.6203715745548</v>
          </cell>
          <cell r="F135">
            <v>1341.8820627079008</v>
          </cell>
          <cell r="G135">
            <v>2175.8286170020979</v>
          </cell>
          <cell r="H135">
            <v>1787.4228844884253</v>
          </cell>
          <cell r="I135">
            <v>1758.1578017685601</v>
          </cell>
          <cell r="J135">
            <v>1615.1334756111946</v>
          </cell>
          <cell r="K135">
            <v>1695.7248539316661</v>
          </cell>
          <cell r="L135">
            <v>1914.2699575590159</v>
          </cell>
        </row>
      </sheetData>
      <sheetData sheetId="1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239.62295564285711</v>
          </cell>
          <cell r="C2">
            <v>153.14422052380951</v>
          </cell>
          <cell r="D2">
            <v>110.18818125714286</v>
          </cell>
          <cell r="E2">
            <v>206.94679863809523</v>
          </cell>
          <cell r="F2">
            <v>151.18587110000001</v>
          </cell>
        </row>
        <row r="3">
          <cell r="A3" t="str">
            <v>Terkait pemupukan N</v>
          </cell>
          <cell r="B3">
            <v>214.26545564285709</v>
          </cell>
          <cell r="C3">
            <v>151.45372052380952</v>
          </cell>
          <cell r="D3">
            <v>109.37674125714285</v>
          </cell>
          <cell r="E3">
            <v>204.85057863809524</v>
          </cell>
          <cell r="F3">
            <v>150.0701411</v>
          </cell>
        </row>
        <row r="4">
          <cell r="A4" t="str">
            <v>Pengairan sawah</v>
          </cell>
          <cell r="B4">
            <v>25.357500000000002</v>
          </cell>
          <cell r="C4">
            <v>1.6905000000000001</v>
          </cell>
          <cell r="D4">
            <v>0.81144000000000005</v>
          </cell>
          <cell r="E4">
            <v>2.0962200000000002</v>
          </cell>
          <cell r="F4">
            <v>1.1157300000000001</v>
          </cell>
        </row>
        <row r="5">
          <cell r="A5" t="str">
            <v>Peternakan</v>
          </cell>
          <cell r="B5">
            <v>1801.5381741407452</v>
          </cell>
          <cell r="C5">
            <v>1072.7820644377252</v>
          </cell>
          <cell r="D5">
            <v>2868.0445838615769</v>
          </cell>
          <cell r="E5">
            <v>3361.7208924255883</v>
          </cell>
          <cell r="F5">
            <v>3517.7033591425757</v>
          </cell>
        </row>
        <row r="6">
          <cell r="A6" t="str">
            <v>Total</v>
          </cell>
          <cell r="B6">
            <v>2041.1611297836023</v>
          </cell>
          <cell r="C6">
            <v>1225.9262849615347</v>
          </cell>
          <cell r="D6">
            <v>2978.2327651187197</v>
          </cell>
          <cell r="E6">
            <v>3568.6676910636834</v>
          </cell>
          <cell r="F6">
            <v>3668.8892302425756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22830.60607823353</v>
          </cell>
          <cell r="C128">
            <v>16092.297095223983</v>
          </cell>
          <cell r="D128">
            <v>15581.507371705022</v>
          </cell>
          <cell r="E128">
            <v>5049.7979301447504</v>
          </cell>
          <cell r="F128">
            <v>6927.1317244051797</v>
          </cell>
          <cell r="G128">
            <v>6584.587905078487</v>
          </cell>
          <cell r="H128">
            <v>7474.2335135771418</v>
          </cell>
          <cell r="I128">
            <v>10037.865348679392</v>
          </cell>
          <cell r="J128">
            <v>10847.624412741432</v>
          </cell>
          <cell r="K128">
            <v>8812.9383339846427</v>
          </cell>
          <cell r="L128">
            <v>8329.9878607996579</v>
          </cell>
        </row>
        <row r="129">
          <cell r="B129">
            <v>10549.548659999997</v>
          </cell>
          <cell r="C129">
            <v>10859.722860000002</v>
          </cell>
          <cell r="D129">
            <v>11426.280600000002</v>
          </cell>
          <cell r="E129">
            <v>5200.5428999999995</v>
          </cell>
          <cell r="F129">
            <v>6327.7015199999987</v>
          </cell>
          <cell r="G129">
            <v>8058.4202999999998</v>
          </cell>
          <cell r="H129">
            <v>8737.3788599999989</v>
          </cell>
          <cell r="I129">
            <v>9765.501479999999</v>
          </cell>
          <cell r="J129">
            <v>11230.3611</v>
          </cell>
          <cell r="K129">
            <v>11892.915300000001</v>
          </cell>
          <cell r="L129">
            <v>13708.816800000001</v>
          </cell>
        </row>
        <row r="130">
          <cell r="B130">
            <v>154.41499935750431</v>
          </cell>
          <cell r="C130">
            <v>149.42127440053</v>
          </cell>
          <cell r="D130">
            <v>169.75865831794573</v>
          </cell>
          <cell r="E130">
            <v>92.43523684853858</v>
          </cell>
          <cell r="F130">
            <v>107.65870509882714</v>
          </cell>
          <cell r="G130">
            <v>216.31996095501</v>
          </cell>
          <cell r="H130">
            <v>256.22105282987718</v>
          </cell>
          <cell r="I130">
            <v>278.93473692622996</v>
          </cell>
          <cell r="J130">
            <v>284.75888299678292</v>
          </cell>
          <cell r="K130">
            <v>205.77172281727283</v>
          </cell>
          <cell r="L130">
            <v>418.07825410256402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</row>
        <row r="132">
          <cell r="B132">
            <v>3803.8366666666666</v>
          </cell>
          <cell r="C132">
            <v>2681.1583333333333</v>
          </cell>
          <cell r="D132">
            <v>2596.0550000000003</v>
          </cell>
          <cell r="E132">
            <v>13173.700026666666</v>
          </cell>
          <cell r="F132">
            <v>15001.351199999999</v>
          </cell>
          <cell r="G132">
            <v>16320.346533333335</v>
          </cell>
          <cell r="H132">
            <v>16810.846800000003</v>
          </cell>
          <cell r="I132">
            <v>17285.20346666667</v>
          </cell>
          <cell r="J132">
            <v>17420.11846666667</v>
          </cell>
          <cell r="K132">
            <v>22982.679133333335</v>
          </cell>
          <cell r="L132">
            <v>26904.438000000006</v>
          </cell>
        </row>
        <row r="133">
          <cell r="B133">
            <v>14525.548057428572</v>
          </cell>
          <cell r="C133">
            <v>10238.424420714287</v>
          </cell>
          <cell r="D133">
            <v>9913.4439690000017</v>
          </cell>
          <cell r="E133">
            <v>39438.22744576</v>
          </cell>
          <cell r="F133">
            <v>45082.457299628579</v>
          </cell>
          <cell r="G133">
            <v>48906.61869405715</v>
          </cell>
          <cell r="H133">
            <v>50478.048296657151</v>
          </cell>
          <cell r="I133">
            <v>52247.836282085715</v>
          </cell>
          <cell r="J133">
            <v>52763.030410514293</v>
          </cell>
          <cell r="K133">
            <v>68803.917088657137</v>
          </cell>
          <cell r="L133">
            <v>80252.895576857147</v>
          </cell>
        </row>
        <row r="134">
          <cell r="B134">
            <v>3631.387014357143</v>
          </cell>
          <cell r="C134">
            <v>2559.6061051785714</v>
          </cell>
          <cell r="D134">
            <v>2478.36099225</v>
          </cell>
          <cell r="E134">
            <v>12576.460926171998</v>
          </cell>
          <cell r="F134">
            <v>14321.254228097145</v>
          </cell>
          <cell r="G134">
            <v>15580.451965854289</v>
          </cell>
          <cell r="H134">
            <v>16048.715052574285</v>
          </cell>
          <cell r="I134">
            <v>16501.566420931431</v>
          </cell>
          <cell r="J134">
            <v>16630.36495303857</v>
          </cell>
          <cell r="K134">
            <v>21940.742958624287</v>
          </cell>
          <cell r="L134">
            <v>25684.706085814283</v>
          </cell>
        </row>
        <row r="135">
          <cell r="B135">
            <v>55495.34147604341</v>
          </cell>
          <cell r="C135">
            <v>42580.63008885071</v>
          </cell>
          <cell r="D135">
            <v>42165.406591272971</v>
          </cell>
          <cell r="E135">
            <v>75531.164465591952</v>
          </cell>
          <cell r="F135">
            <v>87767.554677229724</v>
          </cell>
          <cell r="G135">
            <v>95666.745359278269</v>
          </cell>
          <cell r="H135">
            <v>99805.443575638463</v>
          </cell>
          <cell r="I135">
            <v>106116.90773528942</v>
          </cell>
          <cell r="J135">
            <v>109176.25822595775</v>
          </cell>
          <cell r="K135">
            <v>134638.96453741667</v>
          </cell>
          <cell r="L135">
            <v>155298.92257757366</v>
          </cell>
        </row>
      </sheetData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tanian"/>
      <sheetName val="Jumlah ternak"/>
      <sheetName val="Peternakan"/>
      <sheetName val="Rekap"/>
    </sheetNames>
    <sheetDataSet>
      <sheetData sheetId="0"/>
      <sheetData sheetId="1"/>
      <sheetData sheetId="2"/>
      <sheetData sheetId="3">
        <row r="2">
          <cell r="A2" t="str">
            <v>Pertanian</v>
          </cell>
          <cell r="B2">
            <v>179447.61905080001</v>
          </cell>
          <cell r="C2">
            <v>220267.62805856194</v>
          </cell>
          <cell r="D2">
            <v>253420.59881470478</v>
          </cell>
          <cell r="E2">
            <v>251624.23756603815</v>
          </cell>
          <cell r="F2">
            <v>250749.38848957143</v>
          </cell>
        </row>
        <row r="3">
          <cell r="A3" t="str">
            <v>Terkait pemupukan N</v>
          </cell>
          <cell r="B3">
            <v>177228.33065080002</v>
          </cell>
          <cell r="C3">
            <v>220037.24671856195</v>
          </cell>
          <cell r="D3">
            <v>253175.81441470477</v>
          </cell>
          <cell r="E3">
            <v>251406.90688603814</v>
          </cell>
          <cell r="F3">
            <v>250543.48558957144</v>
          </cell>
        </row>
        <row r="4">
          <cell r="A4" t="str">
            <v>Pengairan sawah</v>
          </cell>
          <cell r="B4">
            <v>2219.2883999999999</v>
          </cell>
          <cell r="C4">
            <v>230.38134000000002</v>
          </cell>
          <cell r="D4">
            <v>244.78440000000003</v>
          </cell>
          <cell r="E4">
            <v>217.33068000000003</v>
          </cell>
          <cell r="F4">
            <v>205.90290000000005</v>
          </cell>
        </row>
        <row r="5">
          <cell r="A5" t="str">
            <v>Peternakan</v>
          </cell>
          <cell r="B5">
            <v>14987.626411136813</v>
          </cell>
          <cell r="C5">
            <v>18794.48209495212</v>
          </cell>
          <cell r="D5">
            <v>17400.935864760006</v>
          </cell>
          <cell r="E5">
            <v>20921.483266866311</v>
          </cell>
          <cell r="F5">
            <v>24571.099942707438</v>
          </cell>
        </row>
        <row r="6">
          <cell r="A6" t="str">
            <v>Total</v>
          </cell>
          <cell r="B6">
            <v>194435.24546193684</v>
          </cell>
          <cell r="C6">
            <v>239062.11015351405</v>
          </cell>
          <cell r="D6">
            <v>270821.53467946476</v>
          </cell>
          <cell r="E6">
            <v>272545.72083290445</v>
          </cell>
          <cell r="F6">
            <v>275320.48843227886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isi GRK"/>
      <sheetName val="Rekab Kab"/>
      <sheetName val="Kalimantan Timur"/>
      <sheetName val="Berau"/>
      <sheetName val="Kutai Timur"/>
      <sheetName val="Kutai Kartanegara"/>
      <sheetName val="Kutai Barat"/>
      <sheetName val="Paser"/>
      <sheetName val="PPU"/>
      <sheetName val="Mahulu"/>
    </sheetNames>
    <sheetDataSet>
      <sheetData sheetId="0"/>
      <sheetData sheetId="1"/>
      <sheetData sheetId="2">
        <row r="42">
          <cell r="C42">
            <v>32979189.992910419</v>
          </cell>
        </row>
      </sheetData>
      <sheetData sheetId="3">
        <row r="21">
          <cell r="B21">
            <v>28462.331333333339</v>
          </cell>
          <cell r="C21">
            <v>31740.26973781356</v>
          </cell>
          <cell r="D21">
            <v>35018.208142293784</v>
          </cell>
          <cell r="E21">
            <v>38296.146546774013</v>
          </cell>
          <cell r="F21">
            <v>41574.084951254241</v>
          </cell>
          <cell r="G21">
            <v>44852.023355734455</v>
          </cell>
          <cell r="H21">
            <v>48129.961760214697</v>
          </cell>
          <cell r="I21">
            <v>51407.900164694911</v>
          </cell>
          <cell r="J21">
            <v>54685.838569175132</v>
          </cell>
          <cell r="K21">
            <v>57963.77697365536</v>
          </cell>
          <cell r="L21">
            <v>57963.77697365536</v>
          </cell>
          <cell r="M21">
            <v>57963.77697365536</v>
          </cell>
          <cell r="N21">
            <v>57963.77697365536</v>
          </cell>
          <cell r="O21">
            <v>57963.77697365536</v>
          </cell>
          <cell r="P21">
            <v>57963.776973655338</v>
          </cell>
        </row>
        <row r="22">
          <cell r="B22">
            <v>83606.065268000006</v>
          </cell>
          <cell r="C22">
            <v>93234.775192703208</v>
          </cell>
          <cell r="D22">
            <v>102863.4851174064</v>
          </cell>
          <cell r="E22">
            <v>112492.1950421096</v>
          </cell>
          <cell r="F22">
            <v>122120.9049668128</v>
          </cell>
          <cell r="G22">
            <v>131749.61489151602</v>
          </cell>
          <cell r="H22">
            <v>141378.32481621925</v>
          </cell>
          <cell r="I22">
            <v>151007.03474092239</v>
          </cell>
          <cell r="J22">
            <v>160635.74466562559</v>
          </cell>
          <cell r="K22">
            <v>170264.45459032879</v>
          </cell>
          <cell r="L22">
            <v>170264.45459032879</v>
          </cell>
          <cell r="M22">
            <v>170264.45459032879</v>
          </cell>
          <cell r="N22">
            <v>170264.45459032879</v>
          </cell>
          <cell r="O22">
            <v>170264.45459032879</v>
          </cell>
          <cell r="P22">
            <v>170264.45459032874</v>
          </cell>
        </row>
        <row r="23">
          <cell r="B23">
            <v>27171.971212100001</v>
          </cell>
          <cell r="C23">
            <v>30301.301937628545</v>
          </cell>
          <cell r="D23">
            <v>33430.632663157077</v>
          </cell>
          <cell r="E23">
            <v>36559.963388685617</v>
          </cell>
          <cell r="F23">
            <v>39689.294114214157</v>
          </cell>
          <cell r="G23">
            <v>42818.624839742704</v>
          </cell>
          <cell r="H23">
            <v>45947.955565271237</v>
          </cell>
          <cell r="I23">
            <v>49077.28629079977</v>
          </cell>
          <cell r="J23">
            <v>52206.617016328324</v>
          </cell>
          <cell r="K23">
            <v>55335.947741856857</v>
          </cell>
          <cell r="L23">
            <v>55335.947741856857</v>
          </cell>
          <cell r="M23">
            <v>55335.947741856857</v>
          </cell>
          <cell r="N23">
            <v>55335.947741856857</v>
          </cell>
          <cell r="O23">
            <v>55335.947741856857</v>
          </cell>
          <cell r="P23">
            <v>55335.947741856828</v>
          </cell>
        </row>
        <row r="24">
          <cell r="B24">
            <v>139240.36781343335</v>
          </cell>
          <cell r="C24">
            <v>155276.34686814531</v>
          </cell>
          <cell r="D24">
            <v>171312.32592285724</v>
          </cell>
          <cell r="E24">
            <v>187348.30497756921</v>
          </cell>
          <cell r="F24">
            <v>203384.2840322812</v>
          </cell>
          <cell r="G24">
            <v>219420.26308699316</v>
          </cell>
          <cell r="H24">
            <v>235456.24214170518</v>
          </cell>
          <cell r="I24">
            <v>251492.22119641706</v>
          </cell>
          <cell r="J24">
            <v>267528.20025112905</v>
          </cell>
          <cell r="K24">
            <v>283564.17930584098</v>
          </cell>
          <cell r="L24">
            <v>283564.17930584098</v>
          </cell>
          <cell r="M24">
            <v>283564.17930584098</v>
          </cell>
          <cell r="N24">
            <v>283564.17930584098</v>
          </cell>
          <cell r="O24">
            <v>283564.17930584098</v>
          </cell>
          <cell r="P24">
            <v>283564.17930584087</v>
          </cell>
        </row>
        <row r="32">
          <cell r="B32">
            <v>28095.503150000004</v>
          </cell>
          <cell r="C32">
            <v>30922.119927801599</v>
          </cell>
          <cell r="D32">
            <v>33664.243262257885</v>
          </cell>
          <cell r="E32">
            <v>36321.873153368899</v>
          </cell>
          <cell r="F32">
            <v>38895.009601134596</v>
          </cell>
          <cell r="G32">
            <v>41210.234068046018</v>
          </cell>
          <cell r="H32">
            <v>43415.617058608565</v>
          </cell>
          <cell r="I32">
            <v>45511.15857282222</v>
          </cell>
          <cell r="J32">
            <v>47496.858610686984</v>
          </cell>
          <cell r="K32">
            <v>49372.717172202865</v>
          </cell>
          <cell r="L32">
            <v>48401.553890299547</v>
          </cell>
          <cell r="M32">
            <v>47430.390608396214</v>
          </cell>
          <cell r="N32">
            <v>46459.227326492895</v>
          </cell>
          <cell r="O32">
            <v>45488.064044589577</v>
          </cell>
          <cell r="P32">
            <v>44516.900762686237</v>
          </cell>
        </row>
        <row r="33">
          <cell r="B33">
            <v>82528.533681471454</v>
          </cell>
          <cell r="C33">
            <v>90831.518565065227</v>
          </cell>
          <cell r="D33">
            <v>98886.309994078096</v>
          </cell>
          <cell r="E33">
            <v>106692.90796851019</v>
          </cell>
          <cell r="F33">
            <v>114251.31248836135</v>
          </cell>
          <cell r="G33">
            <v>121052.11898673746</v>
          </cell>
          <cell r="H33">
            <v>127530.27399415844</v>
          </cell>
          <cell r="I33">
            <v>133685.77751062435</v>
          </cell>
          <cell r="J33">
            <v>139518.62953613512</v>
          </cell>
          <cell r="K33">
            <v>145028.8300706908</v>
          </cell>
          <cell r="L33">
            <v>142176.10729890561</v>
          </cell>
          <cell r="M33">
            <v>139323.38452712045</v>
          </cell>
          <cell r="N33">
            <v>136470.66175533528</v>
          </cell>
          <cell r="O33">
            <v>133617.93898355012</v>
          </cell>
          <cell r="P33">
            <v>130765.21621176488</v>
          </cell>
        </row>
        <row r="34">
          <cell r="B34">
            <v>26821.773446478219</v>
          </cell>
          <cell r="C34">
            <v>29520.243533646189</v>
          </cell>
          <cell r="D34">
            <v>32138.050748075377</v>
          </cell>
          <cell r="E34">
            <v>34675.195089765803</v>
          </cell>
          <cell r="F34">
            <v>37131.676558717445</v>
          </cell>
          <cell r="G34">
            <v>39341.938670689677</v>
          </cell>
          <cell r="H34">
            <v>41447.339048101494</v>
          </cell>
          <cell r="I34">
            <v>43447.877690952912</v>
          </cell>
          <cell r="J34">
            <v>45343.554599243907</v>
          </cell>
          <cell r="K34">
            <v>47134.369772974496</v>
          </cell>
          <cell r="L34">
            <v>46207.234872144327</v>
          </cell>
          <cell r="M34">
            <v>45280.099971314143</v>
          </cell>
          <cell r="N34">
            <v>44352.965070483959</v>
          </cell>
          <cell r="O34">
            <v>43425.830169653789</v>
          </cell>
          <cell r="P34">
            <v>42498.695268823583</v>
          </cell>
        </row>
        <row r="35">
          <cell r="B35">
            <v>137445.81027794967</v>
          </cell>
          <cell r="C35">
            <v>151273.88202651302</v>
          </cell>
          <cell r="D35">
            <v>164688.60400441138</v>
          </cell>
          <cell r="E35">
            <v>177689.97621164488</v>
          </cell>
          <cell r="F35">
            <v>190277.9986482134</v>
          </cell>
          <cell r="G35">
            <v>201604.29172547316</v>
          </cell>
          <cell r="H35">
            <v>212393.2301008685</v>
          </cell>
          <cell r="I35">
            <v>222644.81377439949</v>
          </cell>
          <cell r="J35">
            <v>232359.04274606603</v>
          </cell>
          <cell r="K35">
            <v>241535.91701586815</v>
          </cell>
          <cell r="L35">
            <v>236784.89606134949</v>
          </cell>
          <cell r="M35">
            <v>232033.87510683079</v>
          </cell>
          <cell r="N35">
            <v>227282.85415231215</v>
          </cell>
          <cell r="O35">
            <v>222531.83319779349</v>
          </cell>
          <cell r="P35">
            <v>217780.8122432747</v>
          </cell>
        </row>
      </sheetData>
      <sheetData sheetId="4">
        <row r="21">
          <cell r="B21">
            <v>106410.18080000002</v>
          </cell>
          <cell r="C21">
            <v>108763.99888883739</v>
          </cell>
          <cell r="D21">
            <v>111117.81697767478</v>
          </cell>
          <cell r="E21">
            <v>113471.63506651217</v>
          </cell>
          <cell r="F21">
            <v>115825.45315534955</v>
          </cell>
          <cell r="G21">
            <v>118179.27124418695</v>
          </cell>
          <cell r="H21">
            <v>120533.08933302433</v>
          </cell>
          <cell r="I21">
            <v>122886.90742186173</v>
          </cell>
          <cell r="J21">
            <v>125240.72551069911</v>
          </cell>
          <cell r="K21">
            <v>127594.54359953648</v>
          </cell>
          <cell r="L21">
            <v>127594.54359953648</v>
          </cell>
          <cell r="M21">
            <v>127594.54359953648</v>
          </cell>
          <cell r="N21">
            <v>127594.54359953648</v>
          </cell>
          <cell r="O21">
            <v>127594.54359953648</v>
          </cell>
          <cell r="P21">
            <v>127594.54359953648</v>
          </cell>
        </row>
        <row r="22">
          <cell r="B22">
            <v>312572.30537279998</v>
          </cell>
          <cell r="C22">
            <v>319486.47787889634</v>
          </cell>
          <cell r="D22">
            <v>326400.65038499271</v>
          </cell>
          <cell r="E22">
            <v>333314.82289108908</v>
          </cell>
          <cell r="F22">
            <v>340228.99539718538</v>
          </cell>
          <cell r="G22">
            <v>347143.16790328169</v>
          </cell>
          <cell r="H22">
            <v>354057.34040937811</v>
          </cell>
          <cell r="I22">
            <v>360971.51291547442</v>
          </cell>
          <cell r="J22">
            <v>367885.68542157079</v>
          </cell>
          <cell r="K22">
            <v>374799.85792766709</v>
          </cell>
          <cell r="L22">
            <v>374799.85792766709</v>
          </cell>
          <cell r="M22">
            <v>374799.85792766709</v>
          </cell>
          <cell r="N22">
            <v>374799.85792766709</v>
          </cell>
          <cell r="O22">
            <v>374799.85792766709</v>
          </cell>
          <cell r="P22">
            <v>374799.85792766704</v>
          </cell>
        </row>
        <row r="23">
          <cell r="B23">
            <v>101585.99924616</v>
          </cell>
          <cell r="C23">
            <v>103833.10531064133</v>
          </cell>
          <cell r="D23">
            <v>106080.21137512263</v>
          </cell>
          <cell r="E23">
            <v>108327.31743960394</v>
          </cell>
          <cell r="F23">
            <v>110574.42350408525</v>
          </cell>
          <cell r="G23">
            <v>112821.52956856655</v>
          </cell>
          <cell r="H23">
            <v>115068.63563304784</v>
          </cell>
          <cell r="I23">
            <v>117315.74169752917</v>
          </cell>
          <cell r="J23">
            <v>119562.84776201048</v>
          </cell>
          <cell r="K23">
            <v>121809.95382649176</v>
          </cell>
          <cell r="L23">
            <v>121809.95382649176</v>
          </cell>
          <cell r="M23">
            <v>121809.95382649176</v>
          </cell>
          <cell r="N23">
            <v>121809.95382649176</v>
          </cell>
          <cell r="O23">
            <v>121809.95382649176</v>
          </cell>
          <cell r="P23">
            <v>121809.95382649176</v>
          </cell>
        </row>
        <row r="24">
          <cell r="B24">
            <v>520568.48541895999</v>
          </cell>
          <cell r="C24">
            <v>532083.58207837504</v>
          </cell>
          <cell r="D24">
            <v>543598.67873779009</v>
          </cell>
          <cell r="E24">
            <v>555113.77539720514</v>
          </cell>
          <cell r="F24">
            <v>566628.8720566202</v>
          </cell>
          <cell r="G24">
            <v>578143.96871603525</v>
          </cell>
          <cell r="H24">
            <v>589659.0653754503</v>
          </cell>
          <cell r="I24">
            <v>601174.16203486535</v>
          </cell>
          <cell r="J24">
            <v>612689.2586942804</v>
          </cell>
          <cell r="K24">
            <v>624204.35535369534</v>
          </cell>
          <cell r="L24">
            <v>624204.35535369534</v>
          </cell>
          <cell r="M24">
            <v>624204.35535369534</v>
          </cell>
          <cell r="N24">
            <v>624204.35535369534</v>
          </cell>
          <cell r="O24">
            <v>624204.35535369534</v>
          </cell>
          <cell r="P24">
            <v>624204.35535369522</v>
          </cell>
        </row>
        <row r="32">
          <cell r="B32">
            <v>105038.74524000003</v>
          </cell>
          <cell r="C32">
            <v>105960.4548181003</v>
          </cell>
          <cell r="D32">
            <v>106821.49144546346</v>
          </cell>
          <cell r="E32">
            <v>107621.8551220895</v>
          </cell>
          <cell r="F32">
            <v>108361.54584797844</v>
          </cell>
          <cell r="G32">
            <v>108583.62824207741</v>
          </cell>
          <cell r="H32">
            <v>108726.83580021816</v>
          </cell>
          <cell r="I32">
            <v>108791.16852240065</v>
          </cell>
          <cell r="J32">
            <v>108776.62640862488</v>
          </cell>
          <cell r="K32">
            <v>108683.20945889091</v>
          </cell>
          <cell r="L32">
            <v>106545.40646907879</v>
          </cell>
          <cell r="M32">
            <v>104407.60347926669</v>
          </cell>
          <cell r="N32">
            <v>102269.80048945457</v>
          </cell>
          <cell r="O32">
            <v>100131.99749964247</v>
          </cell>
          <cell r="P32">
            <v>97994.194509830326</v>
          </cell>
        </row>
        <row r="33">
          <cell r="B33">
            <v>308543.81137498288</v>
          </cell>
          <cell r="C33">
            <v>311251.26742425404</v>
          </cell>
          <cell r="D33">
            <v>313780.5010145171</v>
          </cell>
          <cell r="E33">
            <v>316131.51214577205</v>
          </cell>
          <cell r="F33">
            <v>318304.30081801896</v>
          </cell>
          <cell r="G33">
            <v>318956.65198765654</v>
          </cell>
          <cell r="H33">
            <v>319377.31396058371</v>
          </cell>
          <cell r="I33">
            <v>319566.28673680028</v>
          </cell>
          <cell r="J33">
            <v>319523.57031630655</v>
          </cell>
          <cell r="K33">
            <v>319249.16469910211</v>
          </cell>
          <cell r="L33">
            <v>312969.52111674257</v>
          </cell>
          <cell r="M33">
            <v>306689.87753438309</v>
          </cell>
          <cell r="N33">
            <v>300410.23395202361</v>
          </cell>
          <cell r="O33">
            <v>294130.59036966413</v>
          </cell>
          <cell r="P33">
            <v>287850.94678730448</v>
          </cell>
        </row>
        <row r="34">
          <cell r="B34">
            <v>100276.73869686943</v>
          </cell>
          <cell r="C34">
            <v>101156.66191288256</v>
          </cell>
          <cell r="D34">
            <v>101978.66282971806</v>
          </cell>
          <cell r="E34">
            <v>102742.74144737593</v>
          </cell>
          <cell r="F34">
            <v>103448.89776585616</v>
          </cell>
          <cell r="G34">
            <v>103660.91189598839</v>
          </cell>
          <cell r="H34">
            <v>103797.62703718973</v>
          </cell>
          <cell r="I34">
            <v>103859.04318946009</v>
          </cell>
          <cell r="J34">
            <v>103845.16035279962</v>
          </cell>
          <cell r="K34">
            <v>103755.97852720818</v>
          </cell>
          <cell r="L34">
            <v>101715.09436294134</v>
          </cell>
          <cell r="M34">
            <v>99674.210198674482</v>
          </cell>
          <cell r="N34">
            <v>97633.326034407655</v>
          </cell>
          <cell r="O34">
            <v>95592.441870140843</v>
          </cell>
          <cell r="P34">
            <v>93551.557705873958</v>
          </cell>
        </row>
        <row r="35">
          <cell r="B35">
            <v>513859.29531185236</v>
          </cell>
          <cell r="C35">
            <v>518368.38415523688</v>
          </cell>
          <cell r="D35">
            <v>522580.65528969862</v>
          </cell>
          <cell r="E35">
            <v>526496.10871523747</v>
          </cell>
          <cell r="F35">
            <v>530114.74443185353</v>
          </cell>
          <cell r="G35">
            <v>531201.1921257223</v>
          </cell>
          <cell r="H35">
            <v>531901.7767979916</v>
          </cell>
          <cell r="I35">
            <v>532216.49844866106</v>
          </cell>
          <cell r="J35">
            <v>532145.35707773105</v>
          </cell>
          <cell r="K35">
            <v>531688.35268520121</v>
          </cell>
          <cell r="L35">
            <v>521230.0219487627</v>
          </cell>
          <cell r="M35">
            <v>510771.69121232425</v>
          </cell>
          <cell r="N35">
            <v>500313.36047588586</v>
          </cell>
          <cell r="O35">
            <v>489855.02973944746</v>
          </cell>
          <cell r="P35">
            <v>479396.69900300878</v>
          </cell>
        </row>
      </sheetData>
      <sheetData sheetId="5">
        <row r="21">
          <cell r="B21">
            <v>47772.843066666675</v>
          </cell>
          <cell r="C21">
            <v>49294.902051006648</v>
          </cell>
          <cell r="D21">
            <v>50816.961035346612</v>
          </cell>
          <cell r="E21">
            <v>52339.020019686584</v>
          </cell>
          <cell r="F21">
            <v>53861.079004026564</v>
          </cell>
          <cell r="G21">
            <v>55383.137988366536</v>
          </cell>
          <cell r="H21">
            <v>56905.196972706508</v>
          </cell>
          <cell r="I21">
            <v>58427.255957046487</v>
          </cell>
          <cell r="J21">
            <v>59949.314941386452</v>
          </cell>
          <cell r="K21">
            <v>61471.373925726424</v>
          </cell>
          <cell r="L21">
            <v>61471.373925726424</v>
          </cell>
          <cell r="M21">
            <v>61471.373925726424</v>
          </cell>
          <cell r="N21">
            <v>61471.373925726424</v>
          </cell>
          <cell r="O21">
            <v>61471.373925726424</v>
          </cell>
          <cell r="P21">
            <v>61471.373925726446</v>
          </cell>
        </row>
        <row r="22">
          <cell r="B22">
            <v>140329.31416240003</v>
          </cell>
          <cell r="C22">
            <v>144800.25371039982</v>
          </cell>
          <cell r="D22">
            <v>149271.19325839961</v>
          </cell>
          <cell r="E22">
            <v>153742.13280639943</v>
          </cell>
          <cell r="F22">
            <v>158213.07235439916</v>
          </cell>
          <cell r="G22">
            <v>162684.01190239895</v>
          </cell>
          <cell r="H22">
            <v>167154.95145039874</v>
          </cell>
          <cell r="I22">
            <v>171625.89099839856</v>
          </cell>
          <cell r="J22">
            <v>176096.8305463983</v>
          </cell>
          <cell r="K22">
            <v>180567.77009439809</v>
          </cell>
          <cell r="L22">
            <v>180567.77009439809</v>
          </cell>
          <cell r="M22">
            <v>180567.77009439809</v>
          </cell>
          <cell r="N22">
            <v>180567.77009439809</v>
          </cell>
          <cell r="O22">
            <v>180567.77009439809</v>
          </cell>
          <cell r="P22">
            <v>180567.77009439812</v>
          </cell>
        </row>
        <row r="23">
          <cell r="B23">
            <v>45607.027102779997</v>
          </cell>
          <cell r="C23">
            <v>47060.082455879943</v>
          </cell>
          <cell r="D23">
            <v>48513.137808979875</v>
          </cell>
          <cell r="E23">
            <v>49966.193162079813</v>
          </cell>
          <cell r="F23">
            <v>51419.248515179723</v>
          </cell>
          <cell r="G23">
            <v>52872.303868279654</v>
          </cell>
          <cell r="H23">
            <v>54325.3592213796</v>
          </cell>
          <cell r="I23">
            <v>55778.414574479531</v>
          </cell>
          <cell r="J23">
            <v>57231.469927579448</v>
          </cell>
          <cell r="K23">
            <v>58684.52528067938</v>
          </cell>
          <cell r="L23">
            <v>58684.52528067938</v>
          </cell>
          <cell r="M23">
            <v>58684.52528067938</v>
          </cell>
          <cell r="N23">
            <v>58684.52528067938</v>
          </cell>
          <cell r="O23">
            <v>58684.52528067938</v>
          </cell>
          <cell r="P23">
            <v>58684.525280679401</v>
          </cell>
        </row>
        <row r="24">
          <cell r="B24">
            <v>233709.18433184671</v>
          </cell>
          <cell r="C24">
            <v>241155.23821728642</v>
          </cell>
          <cell r="D24">
            <v>248601.29210272609</v>
          </cell>
          <cell r="E24">
            <v>256047.34598816582</v>
          </cell>
          <cell r="F24">
            <v>263493.39987360546</v>
          </cell>
          <cell r="G24">
            <v>270939.45375904517</v>
          </cell>
          <cell r="H24">
            <v>278385.50764448487</v>
          </cell>
          <cell r="I24">
            <v>285831.56152992457</v>
          </cell>
          <cell r="J24">
            <v>293277.61541536421</v>
          </cell>
          <cell r="K24">
            <v>300723.66930080391</v>
          </cell>
          <cell r="L24">
            <v>300723.66930080391</v>
          </cell>
          <cell r="M24">
            <v>300723.66930080391</v>
          </cell>
          <cell r="N24">
            <v>300723.66930080391</v>
          </cell>
          <cell r="O24">
            <v>300723.66930080391</v>
          </cell>
          <cell r="P24">
            <v>300723.66930080397</v>
          </cell>
        </row>
      </sheetData>
      <sheetData sheetId="6">
        <row r="21">
          <cell r="B21">
            <v>30100.86053333334</v>
          </cell>
          <cell r="C21">
            <v>35392.293566221684</v>
          </cell>
          <cell r="D21">
            <v>40683.726599110036</v>
          </cell>
          <cell r="E21">
            <v>45975.159631998387</v>
          </cell>
          <cell r="F21">
            <v>51266.592664886739</v>
          </cell>
          <cell r="G21">
            <v>56558.025697775069</v>
          </cell>
          <cell r="H21">
            <v>61849.458730663428</v>
          </cell>
          <cell r="I21">
            <v>67140.891763551786</v>
          </cell>
          <cell r="J21">
            <v>72432.324796440123</v>
          </cell>
          <cell r="K21">
            <v>77723.757829328475</v>
          </cell>
          <cell r="L21">
            <v>77723.757829328475</v>
          </cell>
          <cell r="M21">
            <v>77723.757829328475</v>
          </cell>
          <cell r="N21">
            <v>77723.757829328475</v>
          </cell>
          <cell r="O21">
            <v>77723.757829328475</v>
          </cell>
          <cell r="P21">
            <v>77723.75782932849</v>
          </cell>
        </row>
        <row r="22">
          <cell r="B22">
            <v>88419.12775520001</v>
          </cell>
          <cell r="C22">
            <v>103962.33432980718</v>
          </cell>
          <cell r="D22">
            <v>119505.54090441436</v>
          </cell>
          <cell r="E22">
            <v>135048.74747902155</v>
          </cell>
          <cell r="F22">
            <v>150591.95405362872</v>
          </cell>
          <cell r="G22">
            <v>166135.16062823587</v>
          </cell>
          <cell r="H22">
            <v>181678.36720284302</v>
          </cell>
          <cell r="I22">
            <v>197221.57377745022</v>
          </cell>
          <cell r="J22">
            <v>212764.78035205739</v>
          </cell>
          <cell r="K22">
            <v>228307.98692666466</v>
          </cell>
          <cell r="L22">
            <v>228307.98692666466</v>
          </cell>
          <cell r="M22">
            <v>228307.98692666466</v>
          </cell>
          <cell r="N22">
            <v>228307.98692666466</v>
          </cell>
          <cell r="O22">
            <v>228307.98692666466</v>
          </cell>
          <cell r="P22">
            <v>228307.98692666466</v>
          </cell>
        </row>
        <row r="23">
          <cell r="B23">
            <v>28736.216520440001</v>
          </cell>
          <cell r="C23">
            <v>33787.758657187333</v>
          </cell>
          <cell r="D23">
            <v>38839.300793934664</v>
          </cell>
          <cell r="E23">
            <v>43890.842930681996</v>
          </cell>
          <cell r="F23">
            <v>48942.385067429335</v>
          </cell>
          <cell r="G23">
            <v>53993.92720417666</v>
          </cell>
          <cell r="H23">
            <v>59045.469340923992</v>
          </cell>
          <cell r="I23">
            <v>64097.011477671331</v>
          </cell>
          <cell r="J23">
            <v>69148.553614418663</v>
          </cell>
          <cell r="K23">
            <v>74200.095751165994</v>
          </cell>
          <cell r="L23">
            <v>74200.095751165994</v>
          </cell>
          <cell r="M23">
            <v>74200.095751165994</v>
          </cell>
          <cell r="N23">
            <v>74200.095751165994</v>
          </cell>
          <cell r="O23">
            <v>74200.095751165994</v>
          </cell>
          <cell r="P23">
            <v>74200.095751166009</v>
          </cell>
        </row>
        <row r="24">
          <cell r="B24">
            <v>147256.20480897336</v>
          </cell>
          <cell r="C24">
            <v>173142.3865532162</v>
          </cell>
          <cell r="D24">
            <v>199028.56829745907</v>
          </cell>
          <cell r="E24">
            <v>224914.75004170195</v>
          </cell>
          <cell r="F24">
            <v>250800.93178594479</v>
          </cell>
          <cell r="G24">
            <v>276687.11353018758</v>
          </cell>
          <cell r="H24">
            <v>302573.29527443042</v>
          </cell>
          <cell r="I24">
            <v>328459.47701867332</v>
          </cell>
          <cell r="J24">
            <v>354345.65876291617</v>
          </cell>
          <cell r="K24">
            <v>380231.84050715913</v>
          </cell>
          <cell r="L24">
            <v>380231.84050715913</v>
          </cell>
          <cell r="M24">
            <v>380231.84050715913</v>
          </cell>
          <cell r="N24">
            <v>380231.84050715913</v>
          </cell>
          <cell r="O24">
            <v>380231.84050715913</v>
          </cell>
          <cell r="P24">
            <v>380231.84050715913</v>
          </cell>
        </row>
        <row r="32">
          <cell r="B32">
            <v>29712.914659999999</v>
          </cell>
          <cell r="C32">
            <v>34480.007738272485</v>
          </cell>
          <cell r="D32">
            <v>39110.706735262458</v>
          </cell>
          <cell r="E32">
            <v>43605.011650969893</v>
          </cell>
          <cell r="F32">
            <v>47962.922485394811</v>
          </cell>
          <cell r="G32">
            <v>51965.759915575305</v>
          </cell>
          <cell r="H32">
            <v>55791.2850400885</v>
          </cell>
          <cell r="I32">
            <v>59439.497858934432</v>
          </cell>
          <cell r="J32">
            <v>62910.398372113086</v>
          </cell>
          <cell r="K32">
            <v>66203.986579624427</v>
          </cell>
          <cell r="L32">
            <v>64901.751568788321</v>
          </cell>
          <cell r="M32">
            <v>63599.516557952214</v>
          </cell>
          <cell r="N32">
            <v>62297.281547116116</v>
          </cell>
          <cell r="O32">
            <v>60995.046536279995</v>
          </cell>
          <cell r="P32">
            <v>59692.811525443889</v>
          </cell>
        </row>
        <row r="33">
          <cell r="B33">
            <v>87279.564462702852</v>
          </cell>
          <cell r="C33">
            <v>101282.55987347986</v>
          </cell>
          <cell r="D33">
            <v>114884.9074129238</v>
          </cell>
          <cell r="E33">
            <v>128086.60708103472</v>
          </cell>
          <cell r="F33">
            <v>140887.65887781259</v>
          </cell>
          <cell r="G33">
            <v>152645.70791200848</v>
          </cell>
          <cell r="H33">
            <v>163882.91471347143</v>
          </cell>
          <cell r="I33">
            <v>174599.27928220137</v>
          </cell>
          <cell r="J33">
            <v>184794.80161819849</v>
          </cell>
          <cell r="K33">
            <v>194469.48172146251</v>
          </cell>
          <cell r="L33">
            <v>190644.25939391792</v>
          </cell>
          <cell r="M33">
            <v>186819.03706637336</v>
          </cell>
          <cell r="N33">
            <v>182993.81473882878</v>
          </cell>
          <cell r="O33">
            <v>179168.59241128419</v>
          </cell>
          <cell r="P33">
            <v>175343.37008373963</v>
          </cell>
        </row>
        <row r="34">
          <cell r="B34">
            <v>28365.85845037843</v>
          </cell>
          <cell r="C34">
            <v>32916.831958880954</v>
          </cell>
          <cell r="D34">
            <v>37337.594909200234</v>
          </cell>
          <cell r="E34">
            <v>41628.147301336285</v>
          </cell>
          <cell r="F34">
            <v>45788.489135289077</v>
          </cell>
          <cell r="G34">
            <v>49609.855071402759</v>
          </cell>
          <cell r="H34">
            <v>53261.947281878201</v>
          </cell>
          <cell r="I34">
            <v>56744.765766715449</v>
          </cell>
          <cell r="J34">
            <v>60058.310525914494</v>
          </cell>
          <cell r="K34">
            <v>63202.581559475315</v>
          </cell>
          <cell r="L34">
            <v>61959.384303023333</v>
          </cell>
          <cell r="M34">
            <v>60716.187046571351</v>
          </cell>
          <cell r="N34">
            <v>59472.989790119362</v>
          </cell>
          <cell r="O34">
            <v>58229.792533667351</v>
          </cell>
          <cell r="P34">
            <v>56986.595277215383</v>
          </cell>
        </row>
        <row r="35">
          <cell r="B35">
            <v>145358.33757308128</v>
          </cell>
          <cell r="C35">
            <v>168679.39957063331</v>
          </cell>
          <cell r="D35">
            <v>191333.2090573865</v>
          </cell>
          <cell r="E35">
            <v>213319.76603334089</v>
          </cell>
          <cell r="F35">
            <v>234639.07049849647</v>
          </cell>
          <cell r="G35">
            <v>254221.32289898655</v>
          </cell>
          <cell r="H35">
            <v>272936.1470354381</v>
          </cell>
          <cell r="I35">
            <v>290783.54290785122</v>
          </cell>
          <cell r="J35">
            <v>307763.51051622606</v>
          </cell>
          <cell r="K35">
            <v>323876.04986056226</v>
          </cell>
          <cell r="L35">
            <v>317505.39526572957</v>
          </cell>
          <cell r="M35">
            <v>311134.74067089695</v>
          </cell>
          <cell r="N35">
            <v>304764.08607606427</v>
          </cell>
          <cell r="O35">
            <v>298393.43148123153</v>
          </cell>
          <cell r="P35">
            <v>292022.7768863989</v>
          </cell>
        </row>
      </sheetData>
      <sheetData sheetId="7">
        <row r="21">
          <cell r="B21">
            <v>42581.687866666667</v>
          </cell>
          <cell r="C21">
            <v>43531.983146715684</v>
          </cell>
          <cell r="D21">
            <v>44482.278426764715</v>
          </cell>
          <cell r="E21">
            <v>45432.573706813731</v>
          </cell>
          <cell r="F21">
            <v>46382.868986862748</v>
          </cell>
          <cell r="G21">
            <v>47333.164266911772</v>
          </cell>
          <cell r="H21">
            <v>48283.459546960796</v>
          </cell>
          <cell r="I21">
            <v>49233.754827009812</v>
          </cell>
          <cell r="J21">
            <v>50184.050107058836</v>
          </cell>
          <cell r="K21">
            <v>51134.34538710786</v>
          </cell>
          <cell r="L21">
            <v>51134.34538710786</v>
          </cell>
          <cell r="M21">
            <v>51134.34538710786</v>
          </cell>
          <cell r="N21">
            <v>51134.34538710786</v>
          </cell>
          <cell r="O21">
            <v>51134.34538710786</v>
          </cell>
          <cell r="P21">
            <v>51134.34538710786</v>
          </cell>
        </row>
        <row r="22">
          <cell r="B22">
            <v>125080.66655920001</v>
          </cell>
          <cell r="C22">
            <v>127872.09106610973</v>
          </cell>
          <cell r="D22">
            <v>130663.51557301944</v>
          </cell>
          <cell r="E22">
            <v>133454.94007992913</v>
          </cell>
          <cell r="F22">
            <v>136246.36458683884</v>
          </cell>
          <cell r="G22">
            <v>139037.78909374855</v>
          </cell>
          <cell r="H22">
            <v>141829.21360065829</v>
          </cell>
          <cell r="I22">
            <v>144620.638107568</v>
          </cell>
          <cell r="J22">
            <v>147412.06261447768</v>
          </cell>
          <cell r="K22">
            <v>150203.48712138738</v>
          </cell>
          <cell r="L22">
            <v>150203.48712138738</v>
          </cell>
          <cell r="M22">
            <v>150203.48712138738</v>
          </cell>
          <cell r="N22">
            <v>150203.48712138738</v>
          </cell>
          <cell r="O22">
            <v>150203.48712138738</v>
          </cell>
          <cell r="P22">
            <v>150203.48712138738</v>
          </cell>
        </row>
        <row r="23">
          <cell r="B23">
            <v>40651.216631740004</v>
          </cell>
          <cell r="C23">
            <v>41558.429596485657</v>
          </cell>
          <cell r="D23">
            <v>42465.642561231303</v>
          </cell>
          <cell r="E23">
            <v>43372.855525976971</v>
          </cell>
          <cell r="F23">
            <v>44280.068490722624</v>
          </cell>
          <cell r="G23">
            <v>45187.281455468285</v>
          </cell>
          <cell r="H23">
            <v>46094.494420213945</v>
          </cell>
          <cell r="I23">
            <v>47001.707384959591</v>
          </cell>
          <cell r="J23">
            <v>47908.920349705229</v>
          </cell>
          <cell r="K23">
            <v>48816.133314450904</v>
          </cell>
          <cell r="L23">
            <v>48816.133314450904</v>
          </cell>
          <cell r="M23">
            <v>48816.133314450904</v>
          </cell>
          <cell r="N23">
            <v>48816.133314450904</v>
          </cell>
          <cell r="O23">
            <v>48816.133314450904</v>
          </cell>
          <cell r="P23">
            <v>48816.133314450904</v>
          </cell>
        </row>
        <row r="24">
          <cell r="B24">
            <v>208313.57105760669</v>
          </cell>
          <cell r="C24">
            <v>212962.50380931108</v>
          </cell>
          <cell r="D24">
            <v>217611.43656101546</v>
          </cell>
          <cell r="E24">
            <v>222260.36931271985</v>
          </cell>
          <cell r="F24">
            <v>226909.30206442421</v>
          </cell>
          <cell r="G24">
            <v>231558.23481612862</v>
          </cell>
          <cell r="H24">
            <v>236207.16756783304</v>
          </cell>
          <cell r="I24">
            <v>240856.10031953739</v>
          </cell>
          <cell r="J24">
            <v>245505.03307124175</v>
          </cell>
          <cell r="K24">
            <v>250153.96582294616</v>
          </cell>
          <cell r="L24">
            <v>250153.96582294616</v>
          </cell>
          <cell r="M24">
            <v>250153.96582294616</v>
          </cell>
          <cell r="N24">
            <v>250153.96582294616</v>
          </cell>
          <cell r="O24">
            <v>250153.96582294616</v>
          </cell>
          <cell r="P24">
            <v>250153.96582294616</v>
          </cell>
        </row>
        <row r="32">
          <cell r="B32">
            <v>42032.886610000001</v>
          </cell>
          <cell r="C32">
            <v>42409.885444486681</v>
          </cell>
          <cell r="D32">
            <v>42762.38909007769</v>
          </cell>
          <cell r="E32">
            <v>43090.397546773027</v>
          </cell>
          <cell r="F32">
            <v>43393.910814572686</v>
          </cell>
          <cell r="G32">
            <v>43489.917124804917</v>
          </cell>
          <cell r="H32">
            <v>43554.079689472775</v>
          </cell>
          <cell r="I32">
            <v>43586.398508576247</v>
          </cell>
          <cell r="J32">
            <v>43586.87358211536</v>
          </cell>
          <cell r="K32">
            <v>43555.504910090087</v>
          </cell>
          <cell r="L32">
            <v>42698.766421383727</v>
          </cell>
          <cell r="M32">
            <v>41842.027932677367</v>
          </cell>
          <cell r="N32">
            <v>40985.289443971014</v>
          </cell>
          <cell r="O32">
            <v>40128.550955264662</v>
          </cell>
          <cell r="P32">
            <v>39271.812466558295</v>
          </cell>
        </row>
        <row r="33">
          <cell r="B33">
            <v>123468.60206783144</v>
          </cell>
          <cell r="C33">
            <v>124576.00921564788</v>
          </cell>
          <cell r="D33">
            <v>125611.46349573965</v>
          </cell>
          <cell r="E33">
            <v>126574.96490810669</v>
          </cell>
          <cell r="F33">
            <v>127466.51345274909</v>
          </cell>
          <cell r="G33">
            <v>127748.52513146268</v>
          </cell>
          <cell r="H33">
            <v>127936.99808213416</v>
          </cell>
          <cell r="I33">
            <v>128031.93230476356</v>
          </cell>
          <cell r="J33">
            <v>128033.32779935087</v>
          </cell>
          <cell r="K33">
            <v>127941.18456589602</v>
          </cell>
          <cell r="L33">
            <v>125424.57645092744</v>
          </cell>
          <cell r="M33">
            <v>122907.96833595885</v>
          </cell>
          <cell r="N33">
            <v>120391.3602209903</v>
          </cell>
          <cell r="O33">
            <v>117874.75210602171</v>
          </cell>
          <cell r="P33">
            <v>115358.1439910531</v>
          </cell>
        </row>
        <row r="34">
          <cell r="B34">
            <v>40127.29567204522</v>
          </cell>
          <cell r="C34">
            <v>40487.202995085565</v>
          </cell>
          <cell r="D34">
            <v>40823.725636115378</v>
          </cell>
          <cell r="E34">
            <v>41136.863595134673</v>
          </cell>
          <cell r="F34">
            <v>41426.616872143451</v>
          </cell>
          <cell r="G34">
            <v>41518.270667725366</v>
          </cell>
          <cell r="H34">
            <v>41579.524376693604</v>
          </cell>
          <cell r="I34">
            <v>41610.377999048149</v>
          </cell>
          <cell r="J34">
            <v>41610.831534789024</v>
          </cell>
          <cell r="K34">
            <v>41580.884983916207</v>
          </cell>
          <cell r="L34">
            <v>40762.987346551425</v>
          </cell>
          <cell r="M34">
            <v>39945.089709186635</v>
          </cell>
          <cell r="N34">
            <v>39127.192071821846</v>
          </cell>
          <cell r="O34">
            <v>38309.29443445705</v>
          </cell>
          <cell r="P34">
            <v>37491.39679709226</v>
          </cell>
        </row>
        <row r="35">
          <cell r="B35">
            <v>205628.78434987663</v>
          </cell>
          <cell r="C35">
            <v>207473.09765522013</v>
          </cell>
          <cell r="D35">
            <v>209197.57822193272</v>
          </cell>
          <cell r="E35">
            <v>210802.22605001437</v>
          </cell>
          <cell r="F35">
            <v>212287.04113946523</v>
          </cell>
          <cell r="G35">
            <v>212756.71292399295</v>
          </cell>
          <cell r="H35">
            <v>213070.60214830056</v>
          </cell>
          <cell r="I35">
            <v>213228.70881238795</v>
          </cell>
          <cell r="J35">
            <v>213231.03291625527</v>
          </cell>
          <cell r="K35">
            <v>213077.57445990233</v>
          </cell>
          <cell r="L35">
            <v>208886.33021886263</v>
          </cell>
          <cell r="M35">
            <v>204695.08597782286</v>
          </cell>
          <cell r="N35">
            <v>200503.84173678316</v>
          </cell>
          <cell r="O35">
            <v>196312.59749574342</v>
          </cell>
          <cell r="P35">
            <v>192121.35325470366</v>
          </cell>
        </row>
      </sheetData>
      <sheetData sheetId="8">
        <row r="21">
          <cell r="B21">
            <v>11136.520266666666</v>
          </cell>
          <cell r="C21">
            <v>11114.663952754714</v>
          </cell>
          <cell r="D21">
            <v>11092.807638842758</v>
          </cell>
          <cell r="E21">
            <v>11070.951324930802</v>
          </cell>
          <cell r="F21">
            <v>11049.09501101885</v>
          </cell>
          <cell r="G21">
            <v>11027.238697106894</v>
          </cell>
          <cell r="H21">
            <v>11005.382383194941</v>
          </cell>
          <cell r="I21">
            <v>10983.526069282985</v>
          </cell>
          <cell r="J21">
            <v>10961.669755371031</v>
          </cell>
          <cell r="K21">
            <v>10939.813441459075</v>
          </cell>
          <cell r="L21">
            <v>10939.813441459075</v>
          </cell>
          <cell r="M21">
            <v>10939.813441459075</v>
          </cell>
          <cell r="N21">
            <v>10939.813441459075</v>
          </cell>
          <cell r="O21">
            <v>10939.813441459075</v>
          </cell>
          <cell r="P21">
            <v>10939.813441459073</v>
          </cell>
        </row>
        <row r="22">
          <cell r="B22">
            <v>32712.732817600008</v>
          </cell>
          <cell r="C22">
            <v>32648.531456648914</v>
          </cell>
          <cell r="D22">
            <v>32584.330095697824</v>
          </cell>
          <cell r="E22">
            <v>32520.128734746737</v>
          </cell>
          <cell r="F22">
            <v>32455.92737379565</v>
          </cell>
          <cell r="G22">
            <v>32391.726012844571</v>
          </cell>
          <cell r="H22">
            <v>32327.52465189348</v>
          </cell>
          <cell r="I22">
            <v>32263.323290942393</v>
          </cell>
          <cell r="J22">
            <v>32199.121929991299</v>
          </cell>
          <cell r="K22">
            <v>32134.920569040216</v>
          </cell>
          <cell r="L22">
            <v>32134.920569040216</v>
          </cell>
          <cell r="M22">
            <v>32134.920569040216</v>
          </cell>
          <cell r="N22">
            <v>32134.920569040216</v>
          </cell>
          <cell r="O22">
            <v>32134.920569040216</v>
          </cell>
          <cell r="P22">
            <v>32134.920569040205</v>
          </cell>
        </row>
        <row r="23">
          <cell r="B23">
            <v>10631.63816572</v>
          </cell>
          <cell r="C23">
            <v>10610.772723410897</v>
          </cell>
          <cell r="D23">
            <v>10589.907281101792</v>
          </cell>
          <cell r="E23">
            <v>10569.041838792689</v>
          </cell>
          <cell r="F23">
            <v>10548.176396483586</v>
          </cell>
          <cell r="G23">
            <v>10527.310954174483</v>
          </cell>
          <cell r="H23">
            <v>10506.44551186538</v>
          </cell>
          <cell r="I23">
            <v>10485.580069556279</v>
          </cell>
          <cell r="J23">
            <v>10464.714627247173</v>
          </cell>
          <cell r="K23">
            <v>10443.849184938066</v>
          </cell>
          <cell r="L23">
            <v>10443.849184938066</v>
          </cell>
          <cell r="M23">
            <v>10443.849184938066</v>
          </cell>
          <cell r="N23">
            <v>10443.849184938066</v>
          </cell>
          <cell r="O23">
            <v>10443.849184938066</v>
          </cell>
          <cell r="P23">
            <v>10443.849184938066</v>
          </cell>
        </row>
        <row r="24">
          <cell r="B24">
            <v>54480.891249986671</v>
          </cell>
          <cell r="C24">
            <v>54373.968132814523</v>
          </cell>
          <cell r="D24">
            <v>54267.045015642369</v>
          </cell>
          <cell r="E24">
            <v>54160.121898470228</v>
          </cell>
          <cell r="F24">
            <v>54053.198781298081</v>
          </cell>
          <cell r="G24">
            <v>53946.275664125948</v>
          </cell>
          <cell r="H24">
            <v>53839.3525469538</v>
          </cell>
          <cell r="I24">
            <v>53732.42942978166</v>
          </cell>
          <cell r="J24">
            <v>53625.506312609505</v>
          </cell>
          <cell r="K24">
            <v>53518.583195437357</v>
          </cell>
          <cell r="L24">
            <v>53518.583195437357</v>
          </cell>
          <cell r="M24">
            <v>53518.583195437357</v>
          </cell>
          <cell r="N24">
            <v>53518.583195437357</v>
          </cell>
          <cell r="O24">
            <v>53518.583195437357</v>
          </cell>
          <cell r="P24">
            <v>53518.583195437343</v>
          </cell>
        </row>
        <row r="32">
          <cell r="B32">
            <v>10992.99058</v>
          </cell>
          <cell r="C32">
            <v>10828.167956456999</v>
          </cell>
          <cell r="D32">
            <v>10663.908709949616</v>
          </cell>
          <cell r="E32">
            <v>10500.212840477849</v>
          </cell>
          <cell r="F32">
            <v>10337.080348041703</v>
          </cell>
          <cell r="G32">
            <v>10131.874859417889</v>
          </cell>
          <cell r="H32">
            <v>9927.4017609403782</v>
          </cell>
          <cell r="I32">
            <v>9723.6610526091736</v>
          </cell>
          <cell r="J32">
            <v>9520.6527344242731</v>
          </cell>
          <cell r="K32">
            <v>9318.3768063856769</v>
          </cell>
          <cell r="L32">
            <v>9135.0839693773796</v>
          </cell>
          <cell r="M32">
            <v>8951.7911323690805</v>
          </cell>
          <cell r="N32">
            <v>8768.4982953607851</v>
          </cell>
          <cell r="O32">
            <v>8585.2054583524878</v>
          </cell>
          <cell r="P32">
            <v>8401.9126213441887</v>
          </cell>
        </row>
        <row r="33">
          <cell r="B33">
            <v>32291.124615137149</v>
          </cell>
          <cell r="C33">
            <v>31806.969931524116</v>
          </cell>
          <cell r="D33">
            <v>31324.470127711993</v>
          </cell>
          <cell r="E33">
            <v>30843.625203700787</v>
          </cell>
          <cell r="F33">
            <v>30364.435159490502</v>
          </cell>
          <cell r="G33">
            <v>29761.658694192945</v>
          </cell>
          <cell r="H33">
            <v>29161.033572636581</v>
          </cell>
          <cell r="I33">
            <v>28562.559794821409</v>
          </cell>
          <cell r="J33">
            <v>27966.237360747418</v>
          </cell>
          <cell r="K33">
            <v>27372.066270414613</v>
          </cell>
          <cell r="L33">
            <v>26833.656654048234</v>
          </cell>
          <cell r="M33">
            <v>26295.247037681867</v>
          </cell>
          <cell r="N33">
            <v>25756.837421315493</v>
          </cell>
          <cell r="O33">
            <v>25218.427804949122</v>
          </cell>
          <cell r="P33">
            <v>24680.018188582741</v>
          </cell>
        </row>
        <row r="34">
          <cell r="B34">
            <v>10494.615499919571</v>
          </cell>
          <cell r="C34">
            <v>10337.265227745336</v>
          </cell>
          <cell r="D34">
            <v>10180.452791506395</v>
          </cell>
          <cell r="E34">
            <v>10024.178191202756</v>
          </cell>
          <cell r="F34">
            <v>9868.4414268344099</v>
          </cell>
          <cell r="G34">
            <v>9672.5390756127053</v>
          </cell>
          <cell r="H34">
            <v>9477.3359111068876</v>
          </cell>
          <cell r="I34">
            <v>9282.8319333169566</v>
          </cell>
          <cell r="J34">
            <v>9089.0271422429105</v>
          </cell>
          <cell r="K34">
            <v>8895.9215378847475</v>
          </cell>
          <cell r="L34">
            <v>8720.9384125656779</v>
          </cell>
          <cell r="M34">
            <v>8545.9552872466047</v>
          </cell>
          <cell r="N34">
            <v>8370.9721619275333</v>
          </cell>
          <cell r="O34">
            <v>8195.9890366084637</v>
          </cell>
          <cell r="P34">
            <v>8021.0059112893905</v>
          </cell>
        </row>
        <row r="35">
          <cell r="B35">
            <v>53778.730695056722</v>
          </cell>
          <cell r="C35">
            <v>52972.403115726454</v>
          </cell>
          <cell r="D35">
            <v>52168.831629168002</v>
          </cell>
          <cell r="E35">
            <v>51368.016235381394</v>
          </cell>
          <cell r="F35">
            <v>50569.956934366615</v>
          </cell>
          <cell r="G35">
            <v>49566.072629223534</v>
          </cell>
          <cell r="H35">
            <v>48565.771244683841</v>
          </cell>
          <cell r="I35">
            <v>47569.052780747537</v>
          </cell>
          <cell r="J35">
            <v>46575.9172374146</v>
          </cell>
          <cell r="K35">
            <v>45586.364614685037</v>
          </cell>
          <cell r="L35">
            <v>44689.679035991292</v>
          </cell>
          <cell r="M35">
            <v>43792.993457297547</v>
          </cell>
          <cell r="N35">
            <v>42896.30787860381</v>
          </cell>
          <cell r="O35">
            <v>41999.622299910079</v>
          </cell>
          <cell r="P35">
            <v>41102.93672121632</v>
          </cell>
        </row>
      </sheetData>
      <sheetData sheetId="9">
        <row r="21">
          <cell r="B21">
            <v>4761.6286666666674</v>
          </cell>
          <cell r="C21">
            <v>6976.0143977154039</v>
          </cell>
          <cell r="D21">
            <v>9190.4001287641422</v>
          </cell>
          <cell r="E21">
            <v>11404.785859812881</v>
          </cell>
          <cell r="F21">
            <v>13619.171590861619</v>
          </cell>
          <cell r="G21">
            <v>15833.557321910355</v>
          </cell>
          <cell r="H21">
            <v>18047.943052959094</v>
          </cell>
          <cell r="I21">
            <v>20262.328784007837</v>
          </cell>
          <cell r="J21">
            <v>22476.714515056574</v>
          </cell>
          <cell r="K21">
            <v>24691.100246105314</v>
          </cell>
          <cell r="L21">
            <v>24691.100246105314</v>
          </cell>
          <cell r="M21">
            <v>24691.100246105314</v>
          </cell>
          <cell r="N21">
            <v>24691.100246105314</v>
          </cell>
          <cell r="O21">
            <v>24691.100246105314</v>
          </cell>
          <cell r="P21">
            <v>24691.100246105314</v>
          </cell>
        </row>
        <row r="22">
          <cell r="B22">
            <v>13986.944092000002</v>
          </cell>
          <cell r="C22">
            <v>20491.544006546308</v>
          </cell>
          <cell r="D22">
            <v>26996.143921092615</v>
          </cell>
          <cell r="E22">
            <v>33500.743835638925</v>
          </cell>
          <cell r="F22">
            <v>40005.343750185224</v>
          </cell>
          <cell r="G22">
            <v>46509.943664731538</v>
          </cell>
          <cell r="H22">
            <v>53014.543579277844</v>
          </cell>
          <cell r="I22">
            <v>59519.143493824173</v>
          </cell>
          <cell r="J22">
            <v>66023.743408370457</v>
          </cell>
          <cell r="K22">
            <v>72528.343322916771</v>
          </cell>
          <cell r="L22">
            <v>72528.343322916771</v>
          </cell>
          <cell r="M22">
            <v>72528.343322916771</v>
          </cell>
          <cell r="N22">
            <v>72528.343322916771</v>
          </cell>
          <cell r="O22">
            <v>72528.343322916771</v>
          </cell>
          <cell r="P22">
            <v>72528.343322916771</v>
          </cell>
        </row>
        <row r="23">
          <cell r="B23">
            <v>4545.7568299000004</v>
          </cell>
          <cell r="C23">
            <v>6659.75180212755</v>
          </cell>
          <cell r="D23">
            <v>8773.7467743550988</v>
          </cell>
          <cell r="E23">
            <v>10887.741746582649</v>
          </cell>
          <cell r="F23">
            <v>13001.736718810198</v>
          </cell>
          <cell r="G23">
            <v>15115.731691037747</v>
          </cell>
          <cell r="H23">
            <v>17229.726663265301</v>
          </cell>
          <cell r="I23">
            <v>19343.721635492853</v>
          </cell>
          <cell r="J23">
            <v>21457.716607720398</v>
          </cell>
          <cell r="K23">
            <v>23571.711579947954</v>
          </cell>
          <cell r="L23">
            <v>23571.711579947954</v>
          </cell>
          <cell r="M23">
            <v>23571.711579947954</v>
          </cell>
          <cell r="N23">
            <v>23571.711579947954</v>
          </cell>
          <cell r="O23">
            <v>23571.711579947954</v>
          </cell>
          <cell r="P23">
            <v>23571.711579947954</v>
          </cell>
        </row>
        <row r="24">
          <cell r="B24">
            <v>23294.32958856667</v>
          </cell>
          <cell r="C24">
            <v>34127.310206389258</v>
          </cell>
          <cell r="D24">
            <v>44960.290824211857</v>
          </cell>
          <cell r="E24">
            <v>55793.271442034456</v>
          </cell>
          <cell r="F24">
            <v>66626.252059857041</v>
          </cell>
          <cell r="G24">
            <v>77459.23267767964</v>
          </cell>
          <cell r="H24">
            <v>88292.213295502239</v>
          </cell>
          <cell r="I24">
            <v>99125.193913324867</v>
          </cell>
          <cell r="J24">
            <v>109958.17453114744</v>
          </cell>
          <cell r="K24">
            <v>120791.15514897004</v>
          </cell>
          <cell r="L24">
            <v>120791.15514897004</v>
          </cell>
          <cell r="M24">
            <v>120791.15514897004</v>
          </cell>
          <cell r="N24">
            <v>120791.15514897004</v>
          </cell>
          <cell r="O24">
            <v>120791.15514897004</v>
          </cell>
          <cell r="P24">
            <v>120791.15514897004</v>
          </cell>
        </row>
        <row r="32">
          <cell r="B32">
            <v>4700.2598499999995</v>
          </cell>
          <cell r="C32">
            <v>6796.1978775258458</v>
          </cell>
          <cell r="D32">
            <v>8835.0570181954663</v>
          </cell>
          <cell r="E32">
            <v>10816.837272008863</v>
          </cell>
          <cell r="F32">
            <v>12741.538638966029</v>
          </cell>
          <cell r="G32">
            <v>14547.94130892481</v>
          </cell>
          <cell r="H32">
            <v>16280.141425970492</v>
          </cell>
          <cell r="I32">
            <v>17938.138990103085</v>
          </cell>
          <cell r="J32">
            <v>19521.934001322585</v>
          </cell>
          <cell r="K32">
            <v>21031.526459628989</v>
          </cell>
          <cell r="L32">
            <v>20617.835509853405</v>
          </cell>
          <cell r="M32">
            <v>20204.144560077824</v>
          </cell>
          <cell r="N32">
            <v>19790.45361030224</v>
          </cell>
          <cell r="O32">
            <v>19376.762660526656</v>
          </cell>
          <cell r="P32">
            <v>18963.071710751068</v>
          </cell>
        </row>
        <row r="33">
          <cell r="B33">
            <v>13806.677576528571</v>
          </cell>
          <cell r="C33">
            <v>19963.345822526637</v>
          </cell>
          <cell r="D33">
            <v>25952.348915447888</v>
          </cell>
          <cell r="E33">
            <v>31773.686855292312</v>
          </cell>
          <cell r="F33">
            <v>37427.359642059928</v>
          </cell>
          <cell r="G33">
            <v>42733.538456301707</v>
          </cell>
          <cell r="H33">
            <v>47821.752571543613</v>
          </cell>
          <cell r="I33">
            <v>52692.001987785654</v>
          </cell>
          <cell r="J33">
            <v>57344.286705027851</v>
          </cell>
          <cell r="K33">
            <v>61778.606723270183</v>
          </cell>
          <cell r="L33">
            <v>60563.419107657966</v>
          </cell>
          <cell r="M33">
            <v>59348.231492045736</v>
          </cell>
          <cell r="N33">
            <v>58133.043876433519</v>
          </cell>
          <cell r="O33">
            <v>56917.856260821289</v>
          </cell>
          <cell r="P33">
            <v>55702.668645209065</v>
          </cell>
        </row>
        <row r="34">
          <cell r="B34">
            <v>4487.170212371786</v>
          </cell>
          <cell r="C34">
            <v>6488.0873923211557</v>
          </cell>
          <cell r="D34">
            <v>8434.5133975205645</v>
          </cell>
          <cell r="E34">
            <v>10326.448227970001</v>
          </cell>
          <cell r="F34">
            <v>12163.891883669477</v>
          </cell>
          <cell r="G34">
            <v>13888.399998298055</v>
          </cell>
          <cell r="H34">
            <v>15542.069585751675</v>
          </cell>
          <cell r="I34">
            <v>17124.900646030339</v>
          </cell>
          <cell r="J34">
            <v>18636.893179134051</v>
          </cell>
          <cell r="K34">
            <v>20078.047185062806</v>
          </cell>
          <cell r="L34">
            <v>19683.111209988838</v>
          </cell>
          <cell r="M34">
            <v>19288.175234914866</v>
          </cell>
          <cell r="N34">
            <v>18893.239259840895</v>
          </cell>
          <cell r="O34">
            <v>18498.30328476692</v>
          </cell>
          <cell r="P34">
            <v>18103.367309692945</v>
          </cell>
        </row>
        <row r="35">
          <cell r="B35">
            <v>22994.107638900357</v>
          </cell>
          <cell r="C35">
            <v>33247.631092373638</v>
          </cell>
          <cell r="D35">
            <v>43221.919331163925</v>
          </cell>
          <cell r="E35">
            <v>52916.97235527118</v>
          </cell>
          <cell r="F35">
            <v>62332.790164695434</v>
          </cell>
          <cell r="G35">
            <v>71169.879763524572</v>
          </cell>
          <cell r="H35">
            <v>79643.96358326578</v>
          </cell>
          <cell r="I35">
            <v>87755.041623919082</v>
          </cell>
          <cell r="J35">
            <v>95503.11388548449</v>
          </cell>
          <cell r="K35">
            <v>102888.18036796198</v>
          </cell>
          <cell r="L35">
            <v>100864.36582750021</v>
          </cell>
          <cell r="M35">
            <v>98840.551287038426</v>
          </cell>
          <cell r="N35">
            <v>96816.736746576644</v>
          </cell>
          <cell r="O35">
            <v>94792.922206114876</v>
          </cell>
          <cell r="P35">
            <v>92769.107665653079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 peternakan"/>
      <sheetName val="Peternakan-CH4"/>
      <sheetName val="Peternakan-N2O"/>
      <sheetName val="EF&amp;SF lahan sawah"/>
      <sheetName val="Lahan sawah"/>
      <sheetName val="EF pupuk-kapur"/>
      <sheetName val="Kapur pertanian-CO2"/>
      <sheetName val="Pupuk Urea-CO2"/>
      <sheetName val="Direct N2O"/>
      <sheetName val="Un-Direct N2O"/>
      <sheetName val="Perhitungan ke CO2-eq"/>
      <sheetName val="Grafi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28">
          <cell r="B128">
            <v>46991.444161555526</v>
          </cell>
          <cell r="C128">
            <v>44800.616200490818</v>
          </cell>
          <cell r="D128">
            <v>44921.656419334162</v>
          </cell>
          <cell r="E128">
            <v>42888.180742765806</v>
          </cell>
          <cell r="F128">
            <v>41156.095211117412</v>
          </cell>
          <cell r="G128">
            <v>40941.683031158609</v>
          </cell>
          <cell r="H128">
            <v>43078.838885385099</v>
          </cell>
          <cell r="I128">
            <v>45327.554275202194</v>
          </cell>
          <cell r="J128">
            <v>47693.652608367753</v>
          </cell>
          <cell r="K128">
            <v>50183.261274524542</v>
          </cell>
        </row>
        <row r="129">
          <cell r="B129">
            <v>34710.833639999997</v>
          </cell>
          <cell r="C129">
            <v>37940.399699999994</v>
          </cell>
          <cell r="D129">
            <v>32947.055399999997</v>
          </cell>
          <cell r="E129">
            <v>35818.351800000004</v>
          </cell>
          <cell r="F129">
            <v>37076.763360000004</v>
          </cell>
          <cell r="G129">
            <v>40670.281188599998</v>
          </cell>
          <cell r="H129">
            <v>42401.403864054177</v>
          </cell>
          <cell r="I129">
            <v>44628.899362697986</v>
          </cell>
          <cell r="J129">
            <v>47006.462463151052</v>
          </cell>
          <cell r="K129">
            <v>49484.719446404124</v>
          </cell>
        </row>
        <row r="130">
          <cell r="B130">
            <v>1123.7529529911144</v>
          </cell>
          <cell r="C130">
            <v>1244.8164545078114</v>
          </cell>
          <cell r="D130">
            <v>571.39259346173719</v>
          </cell>
          <cell r="E130">
            <v>958.1604035550173</v>
          </cell>
          <cell r="F130">
            <v>910.48188833831466</v>
          </cell>
          <cell r="G130">
            <v>1153.6684653217958</v>
          </cell>
          <cell r="H130">
            <v>1228.5278642926019</v>
          </cell>
          <cell r="I130">
            <v>1308.7007275175863</v>
          </cell>
          <cell r="J130">
            <v>1391.891017170557</v>
          </cell>
          <cell r="K130">
            <v>1477.7713806172901</v>
          </cell>
        </row>
        <row r="131"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</row>
        <row r="132">
          <cell r="B132">
            <v>50984.560733333325</v>
          </cell>
          <cell r="C132">
            <v>47852.769800000009</v>
          </cell>
          <cell r="D132">
            <v>49720.207533333334</v>
          </cell>
          <cell r="E132">
            <v>49699.243000000009</v>
          </cell>
          <cell r="F132">
            <v>52044.961466666668</v>
          </cell>
          <cell r="G132">
            <v>6821.3465107018019</v>
          </cell>
          <cell r="H132">
            <v>7177.4207985604362</v>
          </cell>
          <cell r="I132">
            <v>7552.0821642452902</v>
          </cell>
          <cell r="J132">
            <v>7946.3008532188942</v>
          </cell>
          <cell r="K132">
            <v>8361.0977577569192</v>
          </cell>
        </row>
        <row r="133">
          <cell r="B133">
            <v>156662.91266025716</v>
          </cell>
          <cell r="C133">
            <v>147141.8373772286</v>
          </cell>
          <cell r="D133">
            <v>152645.07377334285</v>
          </cell>
          <cell r="E133">
            <v>152284.93171414288</v>
          </cell>
          <cell r="F133">
            <v>158921.00281137144</v>
          </cell>
          <cell r="G133">
            <v>26048.383576995086</v>
          </cell>
          <cell r="H133">
            <v>27408.109199714225</v>
          </cell>
          <cell r="I133">
            <v>28838.8124999393</v>
          </cell>
          <cell r="J133">
            <v>30344.198512436138</v>
          </cell>
          <cell r="K133">
            <v>31928.165674785301</v>
          </cell>
        </row>
        <row r="134">
          <cell r="B134">
            <v>48673.139254944283</v>
          </cell>
          <cell r="C134">
            <v>45683.330300567141</v>
          </cell>
          <cell r="D134">
            <v>47466.106410375723</v>
          </cell>
          <cell r="E134">
            <v>47446.092319135721</v>
          </cell>
          <cell r="F134">
            <v>49685.465963602859</v>
          </cell>
          <cell r="G134">
            <v>6512.0958942487696</v>
          </cell>
          <cell r="H134">
            <v>6852.0272999285544</v>
          </cell>
          <cell r="I134">
            <v>7209.7031249848251</v>
          </cell>
          <cell r="J134">
            <v>7586.0496281090336</v>
          </cell>
          <cell r="K134">
            <v>7982.0414186963262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topLeftCell="A10" workbookViewId="0">
      <selection activeCell="N62" sqref="N62"/>
    </sheetView>
  </sheetViews>
  <sheetFormatPr defaultRowHeight="15" x14ac:dyDescent="0.25"/>
  <cols>
    <col min="2" max="2" width="12.28515625" bestFit="1" customWidth="1"/>
    <col min="3" max="3" width="14.28515625" bestFit="1" customWidth="1"/>
    <col min="5" max="5" width="14.28515625" bestFit="1" customWidth="1"/>
    <col min="6" max="6" width="14.140625" customWidth="1"/>
  </cols>
  <sheetData>
    <row r="3" spans="2:8" x14ac:dyDescent="0.25">
      <c r="B3" t="s">
        <v>54</v>
      </c>
    </row>
    <row r="4" spans="2:8" x14ac:dyDescent="0.25">
      <c r="C4" s="7" t="s">
        <v>22</v>
      </c>
      <c r="D4" s="7"/>
      <c r="E4" s="7" t="s">
        <v>23</v>
      </c>
      <c r="F4" s="7" t="s">
        <v>24</v>
      </c>
      <c r="G4" s="7" t="s">
        <v>25</v>
      </c>
    </row>
    <row r="5" spans="2:8" x14ac:dyDescent="0.25">
      <c r="B5" s="5" t="s">
        <v>12</v>
      </c>
      <c r="C5" s="29">
        <f>PASER!V13</f>
        <v>6102168.6105988715</v>
      </c>
      <c r="D5" s="11">
        <f t="shared" ref="D5:D14" si="0">C5/$C$15</f>
        <v>0.15305889139542023</v>
      </c>
      <c r="E5" s="29">
        <f>PASER!V25</f>
        <v>5476386.9358972283</v>
      </c>
      <c r="F5" s="29">
        <f>C5-E5</f>
        <v>625781.67470164318</v>
      </c>
      <c r="G5" s="11">
        <f>F5/(C5+E5)</f>
        <v>5.4046609889177158E-2</v>
      </c>
      <c r="H5" s="11">
        <f>F5/$F$15</f>
        <v>0.1213746310704104</v>
      </c>
    </row>
    <row r="6" spans="2:8" x14ac:dyDescent="0.25">
      <c r="B6" s="5" t="s">
        <v>14</v>
      </c>
      <c r="C6" s="29">
        <f>KUKAR!V13</f>
        <v>8503001.9321021661</v>
      </c>
      <c r="D6" s="11">
        <f t="shared" si="0"/>
        <v>0.21327828388749609</v>
      </c>
      <c r="E6" s="29">
        <f>KUKAR!V25</f>
        <v>6692751.2012506612</v>
      </c>
      <c r="F6" s="29">
        <f>C6-E6</f>
        <v>1810250.730851505</v>
      </c>
      <c r="G6" s="11">
        <f>F6/(C6+E6)</f>
        <v>0.11912872728092859</v>
      </c>
      <c r="H6" s="11">
        <f t="shared" ref="H6:H14" si="1">F6/$F$15</f>
        <v>0.35111049665492106</v>
      </c>
    </row>
    <row r="7" spans="2:8" x14ac:dyDescent="0.25">
      <c r="B7" s="6" t="s">
        <v>13</v>
      </c>
      <c r="C7" s="29">
        <f>KUBAR!V13</f>
        <v>5414724.621752738</v>
      </c>
      <c r="D7" s="11">
        <f t="shared" si="0"/>
        <v>0.13581593703875447</v>
      </c>
      <c r="E7" s="29">
        <f>KUBAR!V25</f>
        <v>4774929.9077902315</v>
      </c>
      <c r="F7" s="29">
        <f t="shared" ref="F7:F14" si="2">C7-E7</f>
        <v>639794.7139625065</v>
      </c>
      <c r="G7" s="11">
        <f t="shared" ref="G7:G14" si="3">F7/(C7+E7)</f>
        <v>6.2788656093054299E-2</v>
      </c>
      <c r="H7" s="11">
        <f t="shared" si="1"/>
        <v>0.12409255577038403</v>
      </c>
    </row>
    <row r="8" spans="2:8" x14ac:dyDescent="0.25">
      <c r="B8" s="6" t="s">
        <v>15</v>
      </c>
      <c r="C8" s="29">
        <f>KUTIM!V13</f>
        <v>11817591.369019503</v>
      </c>
      <c r="D8" s="11">
        <f t="shared" si="0"/>
        <v>0.29641715090673243</v>
      </c>
      <c r="E8" s="29">
        <f>KUTIM!V25</f>
        <v>10620463.089067748</v>
      </c>
      <c r="F8" s="29">
        <f t="shared" si="2"/>
        <v>1197128.279951755</v>
      </c>
      <c r="G8" s="11">
        <f t="shared" si="3"/>
        <v>5.3352588219620758E-2</v>
      </c>
      <c r="H8" s="11">
        <f t="shared" si="1"/>
        <v>0.23219120852711941</v>
      </c>
    </row>
    <row r="9" spans="2:8" x14ac:dyDescent="0.25">
      <c r="B9" s="5" t="s">
        <v>16</v>
      </c>
      <c r="C9" s="29">
        <f>BERAU!V13</f>
        <v>4896974.477551884</v>
      </c>
      <c r="D9" s="11">
        <f t="shared" si="0"/>
        <v>0.12282936322406855</v>
      </c>
      <c r="E9" s="29">
        <f>BERAU!V25</f>
        <v>4339814.617793642</v>
      </c>
      <c r="F9" s="29">
        <f t="shared" si="2"/>
        <v>557159.85975824203</v>
      </c>
      <c r="G9" s="11">
        <f t="shared" si="3"/>
        <v>6.0319647228818746E-2</v>
      </c>
      <c r="H9" s="11">
        <f t="shared" si="1"/>
        <v>0.10806496124649247</v>
      </c>
    </row>
    <row r="10" spans="2:8" x14ac:dyDescent="0.25">
      <c r="B10" s="6" t="s">
        <v>17</v>
      </c>
      <c r="C10" s="29">
        <f>PPU!V13</f>
        <v>2129445.3794366377</v>
      </c>
      <c r="D10" s="11">
        <f t="shared" si="0"/>
        <v>5.3412248966303907E-2</v>
      </c>
      <c r="E10" s="29">
        <f>PPU!V25</f>
        <v>1877970.3493164552</v>
      </c>
      <c r="F10" s="29">
        <f t="shared" si="2"/>
        <v>251475.03012018255</v>
      </c>
      <c r="G10" s="11">
        <f t="shared" si="3"/>
        <v>6.2752418800938584E-2</v>
      </c>
      <c r="H10" s="11">
        <f t="shared" si="1"/>
        <v>4.8775300137719663E-2</v>
      </c>
    </row>
    <row r="11" spans="2:8" x14ac:dyDescent="0.25">
      <c r="B11" s="5" t="s">
        <v>18</v>
      </c>
      <c r="C11" s="29">
        <f>SAMARINDA!V13</f>
        <v>581299.46797572915</v>
      </c>
      <c r="D11" s="11">
        <f t="shared" si="0"/>
        <v>1.4580562717092932E-2</v>
      </c>
      <c r="E11" s="29">
        <f>SAMARINDA!V25</f>
        <v>502751.68965667597</v>
      </c>
      <c r="F11" s="29">
        <f t="shared" si="2"/>
        <v>78547.778319053177</v>
      </c>
      <c r="G11" s="11">
        <f>F11/(C11+E11)</f>
        <v>7.2457630588766211E-2</v>
      </c>
      <c r="H11" s="11">
        <f>F11/$F$15</f>
        <v>1.5234878233564269E-2</v>
      </c>
    </row>
    <row r="12" spans="2:8" x14ac:dyDescent="0.25">
      <c r="B12" s="6" t="s">
        <v>19</v>
      </c>
      <c r="C12" s="29">
        <f>BALIKPAPAN!V13</f>
        <v>315615.54241724627</v>
      </c>
      <c r="D12" s="14">
        <f t="shared" si="0"/>
        <v>7.9164913512291459E-3</v>
      </c>
      <c r="E12" s="29">
        <f>BALIKPAPAN!V25</f>
        <v>319674.04564523039</v>
      </c>
      <c r="F12" s="29">
        <f t="shared" si="2"/>
        <v>-4058.5032279841253</v>
      </c>
      <c r="G12" s="11">
        <f t="shared" si="3"/>
        <v>-6.3884302595952477E-3</v>
      </c>
      <c r="H12" s="14">
        <f t="shared" si="1"/>
        <v>-7.8717442825327504E-4</v>
      </c>
    </row>
    <row r="13" spans="2:8" x14ac:dyDescent="0.25">
      <c r="B13" s="5" t="s">
        <v>20</v>
      </c>
      <c r="C13" s="29">
        <f>BONTANG!V13</f>
        <v>107287.89332674655</v>
      </c>
      <c r="D13" s="14">
        <f t="shared" si="0"/>
        <v>2.6910705129025146E-3</v>
      </c>
      <c r="E13" s="29">
        <f>BONTANG!V25</f>
        <v>107581.03697014591</v>
      </c>
      <c r="F13" s="29">
        <f t="shared" si="2"/>
        <v>-293.14364339936583</v>
      </c>
      <c r="G13" s="11">
        <f t="shared" si="3"/>
        <v>-1.3642905141954132E-3</v>
      </c>
      <c r="H13" s="14">
        <f t="shared" si="1"/>
        <v>-5.685721235796448E-5</v>
      </c>
    </row>
    <row r="14" spans="2:8" x14ac:dyDescent="0.25">
      <c r="B14" t="s">
        <v>21</v>
      </c>
      <c r="C14" s="29"/>
      <c r="D14" s="14">
        <f t="shared" si="0"/>
        <v>0</v>
      </c>
      <c r="E14" s="29"/>
      <c r="F14" s="29">
        <f t="shared" si="2"/>
        <v>0</v>
      </c>
      <c r="G14" s="11" t="e">
        <f t="shared" si="3"/>
        <v>#DIV/0!</v>
      </c>
      <c r="H14" s="14">
        <f t="shared" si="1"/>
        <v>0</v>
      </c>
    </row>
    <row r="15" spans="2:8" x14ac:dyDescent="0.25">
      <c r="C15" s="29">
        <f>SUM(C5:C13)</f>
        <v>39868109.294181511</v>
      </c>
      <c r="E15" s="29">
        <f>SUM(E5:E13)</f>
        <v>34712322.873388015</v>
      </c>
      <c r="F15" s="29">
        <f>SUM(F5:F13)</f>
        <v>5155786.4207935035</v>
      </c>
    </row>
    <row r="16" spans="2:8" x14ac:dyDescent="0.25">
      <c r="C16" s="29"/>
      <c r="E16" s="29"/>
      <c r="F16" s="29">
        <f>C15-E15</f>
        <v>5155786.4207934961</v>
      </c>
      <c r="H16" s="11">
        <f>F16/(C15+E15)</f>
        <v>6.9130551686926708E-2</v>
      </c>
    </row>
    <row r="19" spans="2:4" x14ac:dyDescent="0.25">
      <c r="B19" t="s">
        <v>55</v>
      </c>
    </row>
    <row r="20" spans="2:4" x14ac:dyDescent="0.25">
      <c r="B20" s="5" t="s">
        <v>12</v>
      </c>
      <c r="C20" s="9">
        <f>PASER!M36</f>
        <v>0</v>
      </c>
      <c r="D20" s="11">
        <f>C20/$C$30</f>
        <v>0</v>
      </c>
    </row>
    <row r="21" spans="2:4" x14ac:dyDescent="0.25">
      <c r="B21" s="5" t="s">
        <v>14</v>
      </c>
      <c r="C21" s="9">
        <f>KUKAR!M36</f>
        <v>190928.75762348145</v>
      </c>
      <c r="D21" s="11">
        <f t="shared" ref="D21:D28" si="4">C21/$C$30</f>
        <v>0.75972095052932187</v>
      </c>
    </row>
    <row r="22" spans="2:4" x14ac:dyDescent="0.25">
      <c r="B22" s="6" t="s">
        <v>13</v>
      </c>
      <c r="C22" s="9">
        <f>KUBAR!M36</f>
        <v>0</v>
      </c>
      <c r="D22" s="11">
        <f t="shared" si="4"/>
        <v>0</v>
      </c>
    </row>
    <row r="23" spans="2:4" x14ac:dyDescent="0.25">
      <c r="B23" s="6" t="s">
        <v>15</v>
      </c>
      <c r="C23" s="9">
        <f>KUTIM!M36</f>
        <v>0</v>
      </c>
      <c r="D23" s="11">
        <f t="shared" si="4"/>
        <v>0</v>
      </c>
    </row>
    <row r="24" spans="2:4" x14ac:dyDescent="0.25">
      <c r="B24" s="5" t="s">
        <v>16</v>
      </c>
      <c r="C24" s="9">
        <f>BERAU!M36</f>
        <v>46807.350312171431</v>
      </c>
      <c r="D24" s="11">
        <f t="shared" si="4"/>
        <v>0.18625022816651066</v>
      </c>
    </row>
    <row r="25" spans="2:4" x14ac:dyDescent="0.25">
      <c r="B25" s="6" t="s">
        <v>17</v>
      </c>
      <c r="C25" s="9">
        <f>PPU!M36</f>
        <v>0</v>
      </c>
      <c r="D25" s="11">
        <f t="shared" si="4"/>
        <v>0</v>
      </c>
    </row>
    <row r="26" spans="2:4" x14ac:dyDescent="0.25">
      <c r="B26" s="5" t="s">
        <v>18</v>
      </c>
      <c r="C26" s="9">
        <f>SAMARINDA!M36</f>
        <v>13578.216739025715</v>
      </c>
      <c r="D26" s="11">
        <f t="shared" si="4"/>
        <v>5.4028821304167383E-2</v>
      </c>
    </row>
    <row r="27" spans="2:4" x14ac:dyDescent="0.25">
      <c r="B27" s="6" t="s">
        <v>19</v>
      </c>
      <c r="C27" s="9">
        <f>BALIKPAPAN!M36</f>
        <v>0</v>
      </c>
      <c r="D27" s="11">
        <f t="shared" si="4"/>
        <v>0</v>
      </c>
    </row>
    <row r="28" spans="2:4" x14ac:dyDescent="0.25">
      <c r="B28" s="5" t="s">
        <v>20</v>
      </c>
      <c r="C28" s="9">
        <f>BONTANG!M36</f>
        <v>0</v>
      </c>
      <c r="D28" s="11">
        <f t="shared" si="4"/>
        <v>0</v>
      </c>
    </row>
    <row r="29" spans="2:4" x14ac:dyDescent="0.25">
      <c r="B29" t="s">
        <v>21</v>
      </c>
    </row>
    <row r="30" spans="2:4" x14ac:dyDescent="0.25">
      <c r="C30" s="9">
        <f>SUM(C20:C28)</f>
        <v>251314.32467467862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opLeftCell="S49" zoomScale="70" zoomScaleNormal="70" workbookViewId="0">
      <selection activeCell="V60" sqref="V60"/>
    </sheetView>
  </sheetViews>
  <sheetFormatPr defaultRowHeight="15" x14ac:dyDescent="0.25"/>
  <cols>
    <col min="1" max="1" width="37.140625" bestFit="1" customWidth="1"/>
    <col min="2" max="16" width="12.5703125" bestFit="1" customWidth="1"/>
    <col min="17" max="19" width="13.42578125" bestFit="1" customWidth="1"/>
    <col min="20" max="21" width="14.28515625" bestFit="1" customWidth="1"/>
    <col min="22" max="22" width="17.28515625" bestFit="1" customWidth="1"/>
    <col min="23" max="23" width="14.28515625" bestFit="1" customWidth="1"/>
    <col min="24" max="24" width="14.42578125" bestFit="1" customWidth="1"/>
    <col min="25" max="26" width="14.28515625" bestFit="1" customWidth="1"/>
    <col min="27" max="27" width="13.5703125" bestFit="1" customWidth="1"/>
  </cols>
  <sheetData>
    <row r="1" spans="1:25" x14ac:dyDescent="0.25">
      <c r="A1" t="s">
        <v>28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'[21]Perhitungan ke CO2-eq'!B128</f>
        <v>5832.9281460612556</v>
      </c>
      <c r="C6" s="39">
        <f>'[21]Perhitungan ke CO2-eq'!C128</f>
        <v>6135.528693169641</v>
      </c>
      <c r="D6" s="39">
        <f>'[21]Perhitungan ke CO2-eq'!D128</f>
        <v>6139.159899734942</v>
      </c>
      <c r="E6" s="39">
        <f>'[21]Perhitungan ke CO2-eq'!E128</f>
        <v>7348.3516859800529</v>
      </c>
      <c r="F6" s="39">
        <f>'[21]Perhitungan ke CO2-eq'!F128</f>
        <v>6744.3609939517137</v>
      </c>
      <c r="G6" s="39">
        <f>'[21]Perhitungan ke CO2-eq'!G128</f>
        <v>3644.520989373405</v>
      </c>
      <c r="H6" s="39">
        <f>'[21]Perhitungan ke CO2-eq'!H128</f>
        <v>7672.7394724802434</v>
      </c>
      <c r="I6" s="39">
        <f>'[21]Perhitungan ke CO2-eq'!I128</f>
        <v>7959.6047911389933</v>
      </c>
      <c r="J6" s="39">
        <f>'[21]Perhitungan ke CO2-eq'!J128</f>
        <v>8779.0470727085049</v>
      </c>
      <c r="K6" s="39">
        <f>'[21]Perhitungan ke CO2-eq'!K128</f>
        <v>9223.2646758636147</v>
      </c>
      <c r="L6" s="39">
        <f>'[22]Perhitungan ke CO2-eq'!B128</f>
        <v>9683.2175074683637</v>
      </c>
      <c r="M6" s="39">
        <f>'[22]Perhitungan ke CO2-eq'!C128</f>
        <v>9876.8818576177309</v>
      </c>
      <c r="N6" s="39">
        <f>'[22]Perhitungan ke CO2-eq'!D128</f>
        <v>10074.177414332398</v>
      </c>
      <c r="O6" s="39">
        <f>'[22]Perhitungan ke CO2-eq'!E128</f>
        <v>10276.314579800799</v>
      </c>
      <c r="P6" s="39">
        <f>'[22]Perhitungan ke CO2-eq'!F128</f>
        <v>10480.872549646067</v>
      </c>
      <c r="Q6" s="39">
        <f>'[22]Perhitungan ke CO2-eq'!G128</f>
        <v>10691.482530433506</v>
      </c>
      <c r="R6" s="39">
        <f>'[22]Perhitungan ke CO2-eq'!H128</f>
        <v>10904.513315597809</v>
      </c>
      <c r="S6" s="39">
        <f>'[22]Perhitungan ke CO2-eq'!I128</f>
        <v>11122.385709515847</v>
      </c>
      <c r="T6" s="39">
        <f>'[22]Perhitungan ke CO2-eq'!J128</f>
        <v>11345.099712187621</v>
      </c>
      <c r="U6" s="39">
        <f>'[22]Perhitungan ke CO2-eq'!K128</f>
        <v>11572.655323613124</v>
      </c>
      <c r="V6" s="9">
        <f t="shared" ref="V6:V13" si="0">SUM(B6:U6)</f>
        <v>175507.10692067564</v>
      </c>
    </row>
    <row r="7" spans="1:25" x14ac:dyDescent="0.25">
      <c r="A7" s="1" t="s">
        <v>4</v>
      </c>
      <c r="B7" s="39">
        <f>'[21]Perhitungan ke CO2-eq'!B129</f>
        <v>18843.409199999995</v>
      </c>
      <c r="C7" s="39">
        <f>'[21]Perhitungan ke CO2-eq'!C129</f>
        <v>19953.509099999999</v>
      </c>
      <c r="D7" s="39">
        <f>'[21]Perhitungan ke CO2-eq'!D129</f>
        <v>21135.115259999999</v>
      </c>
      <c r="E7" s="39">
        <f>'[21]Perhitungan ke CO2-eq'!E129</f>
        <v>21788.823420000004</v>
      </c>
      <c r="F7" s="39">
        <f>'[21]Perhitungan ke CO2-eq'!F129</f>
        <v>23479.417079999996</v>
      </c>
      <c r="G7" s="39">
        <f>'[21]Perhitungan ke CO2-eq'!G129</f>
        <v>23914.905000000002</v>
      </c>
      <c r="H7" s="39">
        <f>'[21]Perhitungan ke CO2-eq'!H129</f>
        <v>24751.202675207969</v>
      </c>
      <c r="I7" s="39">
        <f>'[21]Perhitungan ke CO2-eq'!I129</f>
        <v>25897.005022354097</v>
      </c>
      <c r="J7" s="39">
        <f>'[21]Perhitungan ke CO2-eq'!J129</f>
        <v>27154.933212022501</v>
      </c>
      <c r="K7" s="39">
        <f>'[21]Perhitungan ke CO2-eq'!K129</f>
        <v>28394.145781690837</v>
      </c>
      <c r="L7" s="39">
        <f>'[22]Perhitungan ke CO2-eq'!B129</f>
        <v>29606.43719135928</v>
      </c>
      <c r="M7" s="39">
        <f>'[22]Perhitungan ke CO2-eq'!C129</f>
        <v>30445.585061027712</v>
      </c>
      <c r="N7" s="39">
        <f>'[22]Perhitungan ke CO2-eq'!D129</f>
        <v>31753.967850696026</v>
      </c>
      <c r="O7" s="39">
        <f>'[22]Perhitungan ke CO2-eq'!E129</f>
        <v>32831.37500036446</v>
      </c>
      <c r="P7" s="39">
        <f>'[22]Perhitungan ke CO2-eq'!F129</f>
        <v>33909.603670032884</v>
      </c>
      <c r="Q7" s="39">
        <f>'[22]Perhitungan ke CO2-eq'!G129</f>
        <v>34992.914759701205</v>
      </c>
      <c r="R7" s="39">
        <f>'[22]Perhitungan ke CO2-eq'!H129</f>
        <v>36078.186829369632</v>
      </c>
      <c r="S7" s="39">
        <f>'[22]Perhitungan ke CO2-eq'!I129</f>
        <v>37166.518179038074</v>
      </c>
      <c r="T7" s="39">
        <f>'[22]Perhitungan ke CO2-eq'!J129</f>
        <v>38254.898668706388</v>
      </c>
      <c r="U7" s="39">
        <f>'[22]Perhitungan ke CO2-eq'!K129</f>
        <v>39348.229698374824</v>
      </c>
      <c r="V7" s="9">
        <f t="shared" si="0"/>
        <v>579700.18265994592</v>
      </c>
    </row>
    <row r="8" spans="1:25" x14ac:dyDescent="0.25">
      <c r="A8" s="1" t="s">
        <v>5</v>
      </c>
      <c r="B8" s="39">
        <f>'[21]Perhitungan ke CO2-eq'!B130</f>
        <v>321.31372022218864</v>
      </c>
      <c r="C8" s="39">
        <f>'[21]Perhitungan ke CO2-eq'!C130</f>
        <v>343.97767338484005</v>
      </c>
      <c r="D8" s="39">
        <f>'[21]Perhitungan ke CO2-eq'!D130</f>
        <v>345.95716736491437</v>
      </c>
      <c r="E8" s="39">
        <f>'[21]Perhitungan ke CO2-eq'!E130</f>
        <v>384.38583591175427</v>
      </c>
      <c r="F8" s="39">
        <f>'[21]Perhitungan ke CO2-eq'!F130</f>
        <v>504.08955816151433</v>
      </c>
      <c r="G8" s="39">
        <f>'[21]Perhitungan ke CO2-eq'!G130</f>
        <v>355.7575208209314</v>
      </c>
      <c r="H8" s="39">
        <f>'[21]Perhitungan ke CO2-eq'!H130</f>
        <v>370.94279151663437</v>
      </c>
      <c r="I8" s="39">
        <f>'[21]Perhitungan ke CO2-eq'!I130</f>
        <v>389.08304178889335</v>
      </c>
      <c r="J8" s="39">
        <f>'[21]Perhitungan ke CO2-eq'!J130</f>
        <v>404.71875304583341</v>
      </c>
      <c r="K8" s="39">
        <f>'[21]Perhitungan ke CO2-eq'!K130</f>
        <v>419.89000558792748</v>
      </c>
      <c r="L8" s="39">
        <f>'[22]Perhitungan ke CO2-eq'!B130</f>
        <v>433.54890569238188</v>
      </c>
      <c r="M8" s="39">
        <f>'[22]Perhitungan ke CO2-eq'!C130</f>
        <v>445.41079400267637</v>
      </c>
      <c r="N8" s="39">
        <f>'[22]Perhitungan ke CO2-eq'!D130</f>
        <v>457.37199889473021</v>
      </c>
      <c r="O8" s="39">
        <f>'[22]Perhitungan ke CO2-eq'!E130</f>
        <v>469.45359396557905</v>
      </c>
      <c r="P8" s="39">
        <f>'[22]Perhitungan ke CO2-eq'!F130</f>
        <v>481.63685343417637</v>
      </c>
      <c r="Q8" s="39">
        <f>'[22]Perhitungan ke CO2-eq'!G130</f>
        <v>493.95356579917882</v>
      </c>
      <c r="R8" s="39">
        <f>'[22]Perhitungan ke CO2-eq'!H130</f>
        <v>506.38886133142756</v>
      </c>
      <c r="S8" s="39">
        <f>'[22]Perhitungan ke CO2-eq'!I130</f>
        <v>518.94737891603643</v>
      </c>
      <c r="T8" s="39">
        <f>'[22]Perhitungan ke CO2-eq'!J130</f>
        <v>531.61825870758742</v>
      </c>
      <c r="U8" s="39">
        <f>'[22]Perhitungan ke CO2-eq'!K130</f>
        <v>544.42537199182459</v>
      </c>
      <c r="V8" s="9">
        <f t="shared" si="0"/>
        <v>8722.8716505410302</v>
      </c>
    </row>
    <row r="9" spans="1:25" x14ac:dyDescent="0.25">
      <c r="A9" s="1" t="s">
        <v>6</v>
      </c>
      <c r="B9" s="39">
        <f>'[21]Perhitungan ke CO2-eq'!B131</f>
        <v>0</v>
      </c>
      <c r="C9" s="39">
        <f>'[21]Perhitungan ke CO2-eq'!C131</f>
        <v>0</v>
      </c>
      <c r="D9" s="39">
        <f>'[21]Perhitungan ke CO2-eq'!D131</f>
        <v>0</v>
      </c>
      <c r="E9" s="39">
        <f>'[21]Perhitungan ke CO2-eq'!E131</f>
        <v>0</v>
      </c>
      <c r="F9" s="39">
        <f>'[21]Perhitungan ke CO2-eq'!F131</f>
        <v>0</v>
      </c>
      <c r="G9" s="39">
        <f>'[21]Perhitungan ke CO2-eq'!G131</f>
        <v>0</v>
      </c>
      <c r="H9" s="39">
        <f>'[21]Perhitungan ke CO2-eq'!H131</f>
        <v>0</v>
      </c>
      <c r="I9" s="39">
        <f>'[21]Perhitungan ke CO2-eq'!I131</f>
        <v>0</v>
      </c>
      <c r="J9" s="39">
        <f>'[21]Perhitungan ke CO2-eq'!J131</f>
        <v>0</v>
      </c>
      <c r="K9" s="39">
        <f>'[21]Perhitungan ke CO2-eq'!K131</f>
        <v>0</v>
      </c>
      <c r="L9" s="39">
        <f>'[22]Perhitungan ke CO2-eq'!B131</f>
        <v>0</v>
      </c>
      <c r="M9" s="39">
        <f>'[22]Perhitungan ke CO2-eq'!C131</f>
        <v>0</v>
      </c>
      <c r="N9" s="39">
        <f>'[22]Perhitungan ke CO2-eq'!D131</f>
        <v>0</v>
      </c>
      <c r="O9" s="39">
        <f>'[22]Perhitungan ke CO2-eq'!E131</f>
        <v>0</v>
      </c>
      <c r="P9" s="39">
        <f>'[22]Perhitungan ke CO2-eq'!F131</f>
        <v>0</v>
      </c>
      <c r="Q9" s="39">
        <f>'[22]Perhitungan ke CO2-eq'!G131</f>
        <v>0</v>
      </c>
      <c r="R9" s="39">
        <f>'[22]Perhitungan ke CO2-eq'!H131</f>
        <v>0</v>
      </c>
      <c r="S9" s="39">
        <f>'[22]Perhitungan ke CO2-eq'!I131</f>
        <v>0</v>
      </c>
      <c r="T9" s="39">
        <f>'[22]Perhitungan ke CO2-eq'!J131</f>
        <v>0</v>
      </c>
      <c r="U9" s="39">
        <f>'[22]Perhitungan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39">
        <f>'[21]Perhitungan ke CO2-eq'!B132</f>
        <v>64875.651133333333</v>
      </c>
      <c r="C10" s="39">
        <f>'[21]Perhitungan ke CO2-eq'!C132</f>
        <v>73602.078733333343</v>
      </c>
      <c r="D10" s="39">
        <f>'[21]Perhitungan ke CO2-eq'!D132</f>
        <v>85917.273200000011</v>
      </c>
      <c r="E10" s="39">
        <f>'[21]Perhitungan ke CO2-eq'!E132</f>
        <v>96642.492466666678</v>
      </c>
      <c r="F10" s="39">
        <f>'[21]Perhitungan ke CO2-eq'!F132</f>
        <v>101317.65746666667</v>
      </c>
      <c r="G10" s="39">
        <f>'[21]Perhitungan ke CO2-eq'!G132+G99</f>
        <v>107017.39913333335</v>
      </c>
      <c r="H10" s="39">
        <f>'[21]Perhitungan ke CO2-eq'!H132+H99</f>
        <v>110042.3638888374</v>
      </c>
      <c r="I10" s="39">
        <f>'[21]Perhitungan ke CO2-eq'!I132+I99</f>
        <v>112443.97697767479</v>
      </c>
      <c r="J10" s="39">
        <f>'[21]Perhitungan ke CO2-eq'!J132+J99</f>
        <v>114934.32339984551</v>
      </c>
      <c r="K10" s="39">
        <f>'[21]Perhitungan ke CO2-eq'!K132+K99</f>
        <v>117362.15315534954</v>
      </c>
      <c r="L10" s="39">
        <f>'[22]Perhitungan ke CO2-eq'!B132+L99</f>
        <v>119792.60457752028</v>
      </c>
      <c r="M10" s="39">
        <f>'[22]Perhitungan ke CO2-eq'!C132+M99</f>
        <v>122178.68933302433</v>
      </c>
      <c r="N10" s="39">
        <f>'[22]Perhitungan ke CO2-eq'!D132+N99</f>
        <v>124565.3790885284</v>
      </c>
      <c r="O10" s="39">
        <f>'[22]Perhitungan ke CO2-eq'!E132+O99</f>
        <v>126952.8755106991</v>
      </c>
      <c r="P10" s="39">
        <f>'[22]Perhitungan ke CO2-eq'!F132+P99</f>
        <v>129340.77526620316</v>
      </c>
      <c r="Q10" s="39">
        <f>'[22]Perhitungan ke CO2-eq'!G132+Q99</f>
        <v>129375.86526620315</v>
      </c>
      <c r="R10" s="39">
        <f>'[22]Perhitungan ke CO2-eq'!H132+R99</f>
        <v>129411.35859953648</v>
      </c>
      <c r="S10" s="39">
        <f>'[22]Perhitungan ke CO2-eq'!I132+S99</f>
        <v>129447.65859953649</v>
      </c>
      <c r="T10" s="39">
        <f>'[22]Perhitungan ke CO2-eq'!J132+T99</f>
        <v>129484.76526620315</v>
      </c>
      <c r="U10" s="39">
        <f>'[22]Perhitungan ke CO2-eq'!K132+U99</f>
        <v>129522.67859953648</v>
      </c>
      <c r="V10" s="9">
        <f t="shared" si="0"/>
        <v>2254228.0196620319</v>
      </c>
    </row>
    <row r="11" spans="1:25" x14ac:dyDescent="0.25">
      <c r="A11" s="1" t="s">
        <v>8</v>
      </c>
      <c r="B11" s="39">
        <f>'[21]Perhitungan ke CO2-eq'!B133</f>
        <v>191423.9970603715</v>
      </c>
      <c r="C11" s="39">
        <f>'[21]Perhitungan ke CO2-eq'!C133</f>
        <v>217101.68342625719</v>
      </c>
      <c r="D11" s="39">
        <f>'[21]Perhitungan ke CO2-eq'!D133</f>
        <v>253277.22065862859</v>
      </c>
      <c r="E11" s="39">
        <f>'[21]Perhitungan ke CO2-eq'!E133</f>
        <v>284959.32288151432</v>
      </c>
      <c r="F11" s="39">
        <f>'[21]Perhitungan ke CO2-eq'!F133</f>
        <v>298603.60662880004</v>
      </c>
      <c r="G11" s="39">
        <f>'[21]Perhitungan ke CO2-eq'!G133+G100</f>
        <v>314891.0639986571</v>
      </c>
      <c r="H11" s="39">
        <f>'[21]Perhitungan ke CO2-eq'!H133+H100</f>
        <v>324368.11551732494</v>
      </c>
      <c r="I11" s="39">
        <f>'[21]Perhitungan ke CO2-eq'!I133+I100</f>
        <v>331464.80074156413</v>
      </c>
      <c r="J11" s="39">
        <f>'[21]Perhitungan ke CO2-eq'!J133+J100</f>
        <v>338900.32814294624</v>
      </c>
      <c r="K11" s="39">
        <f>'[21]Perhitungan ke CO2-eq'!K133+K100</f>
        <v>346097.12582861393</v>
      </c>
      <c r="L11" s="39">
        <f>'[22]Perhitungan ke CO2-eq'!B133+L100</f>
        <v>353303.93476042454</v>
      </c>
      <c r="M11" s="39">
        <f>'[22]Perhitungan ke CO2-eq'!C133+M100</f>
        <v>360341.32260366384</v>
      </c>
      <c r="N11" s="39">
        <f>'[22]Perhitungan ke CO2-eq'!D133+N100</f>
        <v>367381.02073447441</v>
      </c>
      <c r="O11" s="39">
        <f>'[22]Perhitungan ke CO2-eq'!E133+O100</f>
        <v>374423.79924871365</v>
      </c>
      <c r="P11" s="39">
        <f>'[22]Perhitungan ke CO2-eq'!F133+P100</f>
        <v>381468.11795466708</v>
      </c>
      <c r="Q11" s="39">
        <f>'[22]Perhitungan ke CO2-eq'!G133+Q100</f>
        <v>381602.11463380995</v>
      </c>
      <c r="R11" s="39">
        <f>'[22]Perhitungan ke CO2-eq'!H133+R100</f>
        <v>381737.65150466707</v>
      </c>
      <c r="S11" s="39">
        <f>'[22]Perhitungan ke CO2-eq'!I133+S100</f>
        <v>381876.26875895279</v>
      </c>
      <c r="T11" s="39">
        <f>'[22]Perhitungan ke CO2-eq'!J133+T100</f>
        <v>382017.96639666712</v>
      </c>
      <c r="U11" s="39">
        <f>'[22]Perhitungan ke CO2-eq'!K133+U100</f>
        <v>382162.74441780988</v>
      </c>
      <c r="V11" s="9">
        <f t="shared" si="0"/>
        <v>6647402.205898528</v>
      </c>
    </row>
    <row r="12" spans="1:25" x14ac:dyDescent="0.25">
      <c r="A12" s="4" t="s">
        <v>64</v>
      </c>
      <c r="B12" s="39">
        <f>'[21]Perhitungan ke CO2-eq'!B134</f>
        <v>61934.467149452874</v>
      </c>
      <c r="C12" s="39">
        <f>'[21]Perhitungan ke CO2-eq'!C134</f>
        <v>70265.275921044289</v>
      </c>
      <c r="D12" s="39">
        <f>'[21]Perhitungan ke CO2-eq'!D134</f>
        <v>82022.152249997162</v>
      </c>
      <c r="E12" s="39">
        <f>'[21]Perhitungan ke CO2-eq'!E134</f>
        <v>92261.136040338548</v>
      </c>
      <c r="F12" s="39">
        <f>'[21]Perhitungan ke CO2-eq'!F134</f>
        <v>96724.34909566</v>
      </c>
      <c r="G12" s="39">
        <f>'[21]Perhitungan ke CO2-eq'!G134+G101</f>
        <v>102165.68890262429</v>
      </c>
      <c r="H12" s="39">
        <f>'[21]Perhitungan ke CO2-eq'!H134+H101</f>
        <v>105053.51472024848</v>
      </c>
      <c r="I12" s="39">
        <f>'[21]Perhitungan ke CO2-eq'!I134+I101</f>
        <v>107346.24896426548</v>
      </c>
      <c r="J12" s="39">
        <f>'[21]Perhitungan ke CO2-eq'!J134+J101</f>
        <v>109723.69375256823</v>
      </c>
      <c r="K12" s="39">
        <f>'[21]Perhitungan ke CO2-eq'!K134+K101</f>
        <v>112041.45611194239</v>
      </c>
      <c r="L12" s="39">
        <f>'[22]Perhitungan ke CO2-eq'!B134+L101</f>
        <v>114361.72128285226</v>
      </c>
      <c r="M12" s="39">
        <f>'[22]Perhitungan ke CO2-eq'!C134+M101</f>
        <v>116639.63118161928</v>
      </c>
      <c r="N12" s="39">
        <f>'[22]Perhitungan ke CO2-eq'!D134+N101</f>
        <v>118918.11865227917</v>
      </c>
      <c r="O12" s="39">
        <f>'[22]Perhitungan ke CO2-eq'!E134+O101</f>
        <v>121197.3762187962</v>
      </c>
      <c r="P12" s="39">
        <f>'[22]Perhitungan ke CO2-eq'!F134+P101</f>
        <v>123477.01883324176</v>
      </c>
      <c r="Q12" s="39">
        <f>'[22]Perhitungan ke CO2-eq'!G134+Q101</f>
        <v>123510.51800302748</v>
      </c>
      <c r="R12" s="39">
        <f>'[22]Perhitungan ke CO2-eq'!H134+R101</f>
        <v>123544.40222074176</v>
      </c>
      <c r="S12" s="39">
        <f>'[22]Perhitungan ke CO2-eq'!I134+S101</f>
        <v>123579.05653431319</v>
      </c>
      <c r="T12" s="39">
        <f>'[22]Perhitungan ke CO2-eq'!J134+T101</f>
        <v>123614.48094374177</v>
      </c>
      <c r="U12" s="39">
        <f>'[22]Perhitungan ke CO2-eq'!K134+U101</f>
        <v>123650.67544902748</v>
      </c>
      <c r="V12" s="9">
        <f t="shared" si="0"/>
        <v>2152030.9822277823</v>
      </c>
    </row>
    <row r="13" spans="1:25" x14ac:dyDescent="0.25">
      <c r="A13" s="32" t="s">
        <v>9</v>
      </c>
      <c r="B13" s="40">
        <f>SUM(B6:B12)</f>
        <v>343231.76640944113</v>
      </c>
      <c r="C13" s="40">
        <f t="shared" ref="C13:U13" si="1">SUM(C6:C12)</f>
        <v>387402.05354718934</v>
      </c>
      <c r="D13" s="40">
        <f t="shared" si="1"/>
        <v>448836.87843572558</v>
      </c>
      <c r="E13" s="40">
        <f t="shared" si="1"/>
        <v>503384.51233041135</v>
      </c>
      <c r="F13" s="40">
        <f t="shared" si="1"/>
        <v>527373.48082324001</v>
      </c>
      <c r="G13" s="40">
        <f>SUM(G6:G12)</f>
        <v>551989.33554480912</v>
      </c>
      <c r="H13" s="40">
        <f t="shared" si="1"/>
        <v>572258.87906561571</v>
      </c>
      <c r="I13" s="40">
        <f t="shared" si="1"/>
        <v>585500.71953878633</v>
      </c>
      <c r="J13" s="40">
        <f t="shared" si="1"/>
        <v>599897.04433313687</v>
      </c>
      <c r="K13" s="40">
        <f t="shared" si="1"/>
        <v>613538.03555904829</v>
      </c>
      <c r="L13" s="40">
        <f t="shared" si="1"/>
        <v>627181.46422531712</v>
      </c>
      <c r="M13" s="40">
        <f t="shared" si="1"/>
        <v>639927.52083095559</v>
      </c>
      <c r="N13" s="40">
        <f t="shared" si="1"/>
        <v>653150.03573920508</v>
      </c>
      <c r="O13" s="40">
        <f t="shared" si="1"/>
        <v>666151.19415233983</v>
      </c>
      <c r="P13" s="40">
        <f t="shared" si="1"/>
        <v>679158.02512722521</v>
      </c>
      <c r="Q13" s="40">
        <f t="shared" si="1"/>
        <v>680666.84875897435</v>
      </c>
      <c r="R13" s="40">
        <f t="shared" si="1"/>
        <v>682182.50133124413</v>
      </c>
      <c r="S13" s="40">
        <f t="shared" si="1"/>
        <v>683710.83516027243</v>
      </c>
      <c r="T13" s="40">
        <f t="shared" si="1"/>
        <v>685248.82924621366</v>
      </c>
      <c r="U13" s="40">
        <f t="shared" si="1"/>
        <v>686801.40886035352</v>
      </c>
      <c r="V13" s="9">
        <f t="shared" si="0"/>
        <v>11817591.369019503</v>
      </c>
      <c r="W13" s="29">
        <f>V13-V25</f>
        <v>1197128.279951755</v>
      </c>
      <c r="X13" s="29">
        <f>(V7+V8)-(V19+V20)</f>
        <v>2394.4480405369541</v>
      </c>
      <c r="Y13" s="29">
        <f>(V6+V10+V11+V12)-(V18+V22+V23+V24)</f>
        <v>1194733.8319112174</v>
      </c>
    </row>
    <row r="14" spans="1:25" x14ac:dyDescent="0.25">
      <c r="W14" s="14">
        <f>W13/(V13+V25)</f>
        <v>5.3352588219620758E-2</v>
      </c>
      <c r="X14" s="14">
        <f>X13/(V7+V8+V19+V20)</f>
        <v>2.0387795606279539E-3</v>
      </c>
      <c r="Y14" s="14">
        <f>Y13/(V6+V10+V11+V12+V18+V22+V23+V24)</f>
        <v>5.6186801610651864E-2</v>
      </c>
    </row>
    <row r="15" spans="1:25" x14ac:dyDescent="0.25">
      <c r="A15" t="s">
        <v>11</v>
      </c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'[23]Perhitungan ke CO2-eq'!B128</f>
        <v>5832.9281460612556</v>
      </c>
      <c r="C18" s="39">
        <f>'[23]Perhitungan ke CO2-eq'!C128</f>
        <v>6135.528693169641</v>
      </c>
      <c r="D18" s="39">
        <f>'[23]Perhitungan ke CO2-eq'!D128</f>
        <v>6139.159899734942</v>
      </c>
      <c r="E18" s="39">
        <f>'[23]Perhitungan ke CO2-eq'!E128</f>
        <v>7348.3516859800529</v>
      </c>
      <c r="F18" s="39">
        <f>'[23]Perhitungan ke CO2-eq'!F128</f>
        <v>6744.3609939517137</v>
      </c>
      <c r="G18" s="39">
        <f>'[23]Perhitungan ke CO2-eq'!G128</f>
        <v>3644.520989373405</v>
      </c>
      <c r="H18" s="39">
        <f>'[23]Perhitungan ke CO2-eq'!H128</f>
        <v>2983.8786277110353</v>
      </c>
      <c r="I18" s="39">
        <f>'[23]Perhitungan ke CO2-eq'!I128</f>
        <v>3095.4386899870274</v>
      </c>
      <c r="J18" s="39">
        <f>'[23]Perhitungan ke CO2-eq'!J128</f>
        <v>3414.1144796952408</v>
      </c>
      <c r="K18" s="39">
        <f>'[23]Perhitungan ke CO2-eq'!K128</f>
        <v>3586.8678250762091</v>
      </c>
      <c r="L18" s="39">
        <f>'[24]Perhitungan ke CO2-eq'!B128</f>
        <v>3765.7404987676728</v>
      </c>
      <c r="M18" s="39">
        <f>'[24]Perhitungan ke CO2-eq'!C128</f>
        <v>3841.0553087430262</v>
      </c>
      <c r="N18" s="39">
        <f>'[24]Perhitungan ke CO2-eq'!D128</f>
        <v>3917.7822714054182</v>
      </c>
      <c r="O18" s="39">
        <f>'[24]Perhitungan ke CO2-eq'!E128</f>
        <v>3996.3921043171922</v>
      </c>
      <c r="P18" s="39">
        <f>'[24]Perhitungan ke CO2-eq'!F128</f>
        <v>4075.9433723536595</v>
      </c>
      <c r="Q18" s="39">
        <f>'[24]Perhitungan ke CO2-eq'!G128</f>
        <v>4157.8482282018567</v>
      </c>
      <c r="R18" s="39">
        <f>'[24]Perhitungan ke CO2-eq'!H128</f>
        <v>4240.6945191747454</v>
      </c>
      <c r="S18" s="39">
        <f>'[24]Perhitungan ke CO2-eq'!I128</f>
        <v>4325.4236803970189</v>
      </c>
      <c r="T18" s="39">
        <f>'[24]Perhitungan ke CO2-eq'!J128</f>
        <v>4412.0357118686752</v>
      </c>
      <c r="U18" s="39">
        <f>'[24]Perhitungan ke CO2-eq'!K128</f>
        <v>4500.5306135897154</v>
      </c>
      <c r="V18" s="9">
        <f t="shared" ref="V18:V24" si="2">SUM(B18:U18)</f>
        <v>90158.596339559503</v>
      </c>
    </row>
    <row r="19" spans="1:22" x14ac:dyDescent="0.25">
      <c r="A19" s="1" t="s">
        <v>4</v>
      </c>
      <c r="B19" s="39">
        <f>'[23]Perhitungan ke CO2-eq'!B129</f>
        <v>18843.409199999995</v>
      </c>
      <c r="C19" s="39">
        <f>'[23]Perhitungan ke CO2-eq'!C129</f>
        <v>19953.509099999999</v>
      </c>
      <c r="D19" s="39">
        <f>'[23]Perhitungan ke CO2-eq'!D129</f>
        <v>21135.115259999999</v>
      </c>
      <c r="E19" s="39">
        <f>'[23]Perhitungan ke CO2-eq'!E129</f>
        <v>21788.823420000004</v>
      </c>
      <c r="F19" s="39">
        <f>'[23]Perhitungan ke CO2-eq'!F129</f>
        <v>23479.417079999996</v>
      </c>
      <c r="G19" s="39">
        <f>'[23]Perhitungan ke CO2-eq'!G129</f>
        <v>23914.905000000002</v>
      </c>
      <c r="H19" s="39">
        <f>'[23]Perhitungan ke CO2-eq'!H129</f>
        <v>24738.981725207974</v>
      </c>
      <c r="I19" s="39">
        <f>'[23]Perhitungan ke CO2-eq'!I129</f>
        <v>25884.273772354099</v>
      </c>
      <c r="J19" s="39">
        <f>'[23]Perhitungan ke CO2-eq'!J129</f>
        <v>27142.096962022501</v>
      </c>
      <c r="K19" s="39">
        <f>'[23]Perhitungan ke CO2-eq'!K129</f>
        <v>28381.10058169084</v>
      </c>
      <c r="L19" s="39">
        <f>'[24]Perhitungan ke CO2-eq'!B129</f>
        <v>29593.096941359276</v>
      </c>
      <c r="M19" s="39">
        <f>'[24]Perhitungan ke CO2-eq'!C129</f>
        <v>30431.978111027707</v>
      </c>
      <c r="N19" s="39">
        <f>'[24]Perhitungan ke CO2-eq'!D129</f>
        <v>31740.088950696027</v>
      </c>
      <c r="O19" s="39">
        <f>'[24]Perhitungan ke CO2-eq'!E129</f>
        <v>32817.217850364461</v>
      </c>
      <c r="P19" s="39">
        <f>'[24]Perhitungan ke CO2-eq'!F129</f>
        <v>33895.164070032886</v>
      </c>
      <c r="Q19" s="39">
        <f>'[24]Perhitungan ke CO2-eq'!G129</f>
        <v>34978.186409701208</v>
      </c>
      <c r="R19" s="39">
        <f>'[24]Perhitungan ke CO2-eq'!H129</f>
        <v>36063.163429369633</v>
      </c>
      <c r="S19" s="39">
        <f>'[24]Perhitungan ke CO2-eq'!I129</f>
        <v>37151.194479038073</v>
      </c>
      <c r="T19" s="39">
        <f>'[24]Perhitungan ke CO2-eq'!J129</f>
        <v>38239.268368706391</v>
      </c>
      <c r="U19" s="39">
        <f>'[24]Perhitungan ke CO2-eq'!K129</f>
        <v>39332.286498374822</v>
      </c>
      <c r="V19" s="9">
        <f t="shared" si="2"/>
        <v>579503.27720994572</v>
      </c>
    </row>
    <row r="20" spans="1:22" x14ac:dyDescent="0.25">
      <c r="A20" s="1" t="s">
        <v>5</v>
      </c>
      <c r="B20" s="39">
        <f>'[23]Perhitungan ke CO2-eq'!B130</f>
        <v>379.91239914765663</v>
      </c>
      <c r="C20" s="39">
        <f>'[23]Perhitungan ke CO2-eq'!C130</f>
        <v>406.6722684678092</v>
      </c>
      <c r="D20" s="39">
        <f>'[23]Perhitungan ke CO2-eq'!D130</f>
        <v>406.88116782251717</v>
      </c>
      <c r="E20" s="39">
        <f>'[23]Perhitungan ke CO2-eq'!E130</f>
        <v>455.13764782051345</v>
      </c>
      <c r="F20" s="39">
        <f>'[23]Perhitungan ke CO2-eq'!F130</f>
        <v>607.92519155740433</v>
      </c>
      <c r="G20" s="39">
        <f>'[23]Perhitungan ke CO2-eq'!G130</f>
        <v>412.55092547226803</v>
      </c>
      <c r="H20" s="39">
        <f>'[23]Perhitungan ke CO2-eq'!H130</f>
        <v>235.02591057449638</v>
      </c>
      <c r="I20" s="39">
        <f>'[23]Perhitungan ke CO2-eq'!I130</f>
        <v>247.21568617905868</v>
      </c>
      <c r="J20" s="39">
        <f>'[23]Perhitungan ke CO2-eq'!J130</f>
        <v>191.32203795410254</v>
      </c>
      <c r="K20" s="39">
        <f>'[23]Perhitungan ke CO2-eq'!K130</f>
        <v>265.04954501541255</v>
      </c>
      <c r="L20" s="39">
        <f>'[24]Perhitungan ke CO2-eq'!B130</f>
        <v>272.22615590043068</v>
      </c>
      <c r="M20" s="39">
        <f>'[24]Perhitungan ke CO2-eq'!C130</f>
        <v>278.08701747777224</v>
      </c>
      <c r="N20" s="39">
        <f>'[24]Perhitungan ke CO2-eq'!D130</f>
        <v>284.04687717074466</v>
      </c>
      <c r="O20" s="39">
        <f>'[24]Perhitungan ke CO2-eq'!E130</f>
        <v>290.11058095632677</v>
      </c>
      <c r="P20" s="39">
        <f>'[24]Perhitungan ke CO2-eq'!F130</f>
        <v>296.27702691983353</v>
      </c>
      <c r="Q20" s="39">
        <f>'[24]Perhitungan ke CO2-eq'!G130</f>
        <v>302.55281923381614</v>
      </c>
      <c r="R20" s="39">
        <f>'[24]Perhitungan ke CO2-eq'!H130</f>
        <v>308.93726141599541</v>
      </c>
      <c r="S20" s="39">
        <f>'[24]Perhitungan ke CO2-eq'!I130</f>
        <v>315.43314465995701</v>
      </c>
      <c r="T20" s="39">
        <f>'[24]Perhitungan ke CO2-eq'!J130</f>
        <v>241.20029518813502</v>
      </c>
      <c r="U20" s="39">
        <f>'[24]Perhitungan ke CO2-eq'!K130</f>
        <v>328.76510107004003</v>
      </c>
      <c r="V20" s="9">
        <f t="shared" si="2"/>
        <v>6525.3290600042901</v>
      </c>
    </row>
    <row r="21" spans="1:22" x14ac:dyDescent="0.25">
      <c r="A21" s="1" t="s">
        <v>6</v>
      </c>
      <c r="B21" s="39">
        <f>'[23]Perhitungan ke CO2-eq'!B131</f>
        <v>0</v>
      </c>
      <c r="C21" s="39">
        <f>'[23]Perhitungan ke CO2-eq'!C131</f>
        <v>0</v>
      </c>
      <c r="D21" s="39">
        <f>'[23]Perhitungan ke CO2-eq'!D131</f>
        <v>0</v>
      </c>
      <c r="E21" s="39">
        <f>'[23]Perhitungan ke CO2-eq'!E131</f>
        <v>0</v>
      </c>
      <c r="F21" s="39">
        <f>'[23]Perhitungan ke CO2-eq'!F131</f>
        <v>0</v>
      </c>
      <c r="G21" s="39">
        <f>'[23]Perhitungan ke CO2-eq'!G131</f>
        <v>0</v>
      </c>
      <c r="H21" s="39">
        <f>'[23]Perhitungan ke CO2-eq'!H131</f>
        <v>0</v>
      </c>
      <c r="I21" s="39">
        <f>'[23]Perhitungan ke CO2-eq'!I131</f>
        <v>0</v>
      </c>
      <c r="J21" s="39">
        <f>'[23]Perhitungan ke CO2-eq'!J131</f>
        <v>0</v>
      </c>
      <c r="K21" s="39">
        <f>'[23]Perhitungan ke CO2-eq'!K131</f>
        <v>0</v>
      </c>
      <c r="L21" s="39">
        <f>'[24]Perhitungan ke CO2-eq'!B131</f>
        <v>0</v>
      </c>
      <c r="M21" s="39">
        <f>'[24]Perhitungan ke CO2-eq'!C131</f>
        <v>0</v>
      </c>
      <c r="N21" s="39">
        <f>'[24]Perhitungan ke CO2-eq'!D131</f>
        <v>0</v>
      </c>
      <c r="O21" s="39">
        <f>'[24]Perhitungan ke CO2-eq'!E131</f>
        <v>0</v>
      </c>
      <c r="P21" s="39">
        <f>'[24]Perhitungan ke CO2-eq'!F131</f>
        <v>0</v>
      </c>
      <c r="Q21" s="39">
        <f>'[24]Perhitungan ke CO2-eq'!G131</f>
        <v>0</v>
      </c>
      <c r="R21" s="39">
        <f>'[24]Perhitungan ke CO2-eq'!H131</f>
        <v>0</v>
      </c>
      <c r="S21" s="39">
        <f>'[24]Perhitungan ke CO2-eq'!I131</f>
        <v>0</v>
      </c>
      <c r="T21" s="39">
        <f>'[24]Perhitungan ke CO2-eq'!J131</f>
        <v>0</v>
      </c>
      <c r="U21" s="39">
        <f>'[24]Perhitungan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39">
        <f>'[23]Perhitungan ke CO2-eq'!B132</f>
        <v>64875.651133333333</v>
      </c>
      <c r="C22" s="39">
        <f>'[23]Perhitungan ke CO2-eq'!C132</f>
        <v>73602.078733333343</v>
      </c>
      <c r="D22" s="39">
        <f>'[23]Perhitungan ke CO2-eq'!D132</f>
        <v>85917.273200000011</v>
      </c>
      <c r="E22" s="39">
        <f>'[23]Perhitungan ke CO2-eq'!E132</f>
        <v>96642.492466666678</v>
      </c>
      <c r="F22" s="39">
        <f>'[23]Perhitungan ke CO2-eq'!F132</f>
        <v>101317.65746666667</v>
      </c>
      <c r="G22" s="39">
        <f>'[23]Perhitungan ke CO2-eq'!G132+G105</f>
        <v>105645.96357333337</v>
      </c>
      <c r="H22" s="39">
        <f>'[23]Perhitungan ke CO2-eq'!H132+H105</f>
        <v>106890.17481810031</v>
      </c>
      <c r="I22" s="39">
        <f>'[23]Perhitungan ke CO2-eq'!I132+I105</f>
        <v>107785.97144546345</v>
      </c>
      <c r="J22" s="39">
        <f>'[23]Perhitungan ke CO2-eq'!J132+J105</f>
        <v>108685.62845542283</v>
      </c>
      <c r="K22" s="39">
        <f>'[23]Perhitungan ke CO2-eq'!K132+K105</f>
        <v>109479.14584797845</v>
      </c>
      <c r="L22" s="39">
        <f>'[24]Perhitungan ke CO2-eq'!B132+L105</f>
        <v>109756.96157541074</v>
      </c>
      <c r="M22" s="39">
        <f>'[24]Perhitungan ke CO2-eq'!C132+M105</f>
        <v>109923.63580021817</v>
      </c>
      <c r="N22" s="39">
        <f>'[24]Perhitungan ke CO2-eq'!D132+N105</f>
        <v>110011.87518906732</v>
      </c>
      <c r="O22" s="39">
        <f>'[24]Perhitungan ke CO2-eq'!E132+O105</f>
        <v>110021.82640862488</v>
      </c>
      <c r="P22" s="39">
        <f>'[24]Perhitungan ke CO2-eq'!F132+P105</f>
        <v>109953.19612555757</v>
      </c>
      <c r="Q22" s="39">
        <f>'[24]Perhitungan ke CO2-eq'!G132+Q105</f>
        <v>107840.91313574546</v>
      </c>
      <c r="R22" s="39">
        <f>'[24]Perhitungan ke CO2-eq'!H132+R105</f>
        <v>105728.9234792667</v>
      </c>
      <c r="S22" s="39">
        <f>'[24]Perhitungan ke CO2-eq'!I132+S105</f>
        <v>103617.52048945457</v>
      </c>
      <c r="T22" s="39">
        <f>'[24]Perhitungan ke CO2-eq'!J132+T105</f>
        <v>101506.70416630914</v>
      </c>
      <c r="U22" s="39">
        <f>'[24]Perhitungan ke CO2-eq'!K132+U105</f>
        <v>99396.474509830325</v>
      </c>
      <c r="V22" s="9">
        <f t="shared" si="2"/>
        <v>2028600.0680197836</v>
      </c>
    </row>
    <row r="23" spans="1:22" x14ac:dyDescent="0.25">
      <c r="A23" s="1" t="s">
        <v>8</v>
      </c>
      <c r="B23" s="39">
        <f>'[23]Perhitungan ke CO2-eq'!B133</f>
        <v>191423.9970603715</v>
      </c>
      <c r="C23" s="39">
        <f>'[23]Perhitungan ke CO2-eq'!C133</f>
        <v>217101.68342625719</v>
      </c>
      <c r="D23" s="39">
        <f>'[23]Perhitungan ke CO2-eq'!D133</f>
        <v>253277.22065862859</v>
      </c>
      <c r="E23" s="39">
        <f>'[23]Perhitungan ke CO2-eq'!E133</f>
        <v>284959.32288151432</v>
      </c>
      <c r="F23" s="39">
        <f>'[23]Perhitungan ke CO2-eq'!F133</f>
        <v>298603.60662880004</v>
      </c>
      <c r="G23" s="39">
        <f>'[23]Perhitungan ke CO2-eq'!G133+G106</f>
        <v>310862.57000084</v>
      </c>
      <c r="H23" s="39">
        <f>'[23]Perhitungan ke CO2-eq'!H133+H106</f>
        <v>314801.54934311117</v>
      </c>
      <c r="I23" s="39">
        <f>'[23]Perhitungan ke CO2-eq'!I133+I106</f>
        <v>317463.51945565996</v>
      </c>
      <c r="J23" s="39">
        <f>'[23]Perhitungan ke CO2-eq'!J133+J106</f>
        <v>320193.69778348634</v>
      </c>
      <c r="K23" s="39">
        <f>'[23]Perhitungan ke CO2-eq'!K133+K106</f>
        <v>322572.0320408761</v>
      </c>
      <c r="L23" s="39">
        <f>'[24]Perhitungan ke CO2-eq'!B133+L106</f>
        <v>323437.20970194228</v>
      </c>
      <c r="M23" s="39">
        <f>'[24]Perhitungan ke CO2-eq'!C133+M106</f>
        <v>323947.48282915511</v>
      </c>
      <c r="N23" s="39">
        <f>'[24]Perhitungan ke CO2-eq'!D133+N106</f>
        <v>324227.74696880026</v>
      </c>
      <c r="O23" s="39">
        <f>'[24]Perhitungan ke CO2-eq'!E133+O106</f>
        <v>324278.56219059229</v>
      </c>
      <c r="P23" s="39">
        <f>'[24]Perhitungan ke CO2-eq'!F133+P106</f>
        <v>324098.80835510208</v>
      </c>
      <c r="Q23" s="39">
        <f>'[24]Perhitungan ke CO2-eq'!G133+Q106</f>
        <v>317916.61690302828</v>
      </c>
      <c r="R23" s="39">
        <f>'[24]Perhitungan ke CO2-eq'!H133+R106</f>
        <v>311735.54559038312</v>
      </c>
      <c r="S23" s="39">
        <f>'[24]Perhitungan ke CO2-eq'!I133+S106</f>
        <v>305556.71455659502</v>
      </c>
      <c r="T23" s="39">
        <f>'[24]Perhitungan ke CO2-eq'!J133+T106</f>
        <v>299380.12380166416</v>
      </c>
      <c r="U23" s="39">
        <f>'[24]Perhitungan ke CO2-eq'!K133+U106</f>
        <v>293205.77332559018</v>
      </c>
      <c r="V23" s="9">
        <f t="shared" si="2"/>
        <v>5979043.7835023981</v>
      </c>
    </row>
    <row r="24" spans="1:22" x14ac:dyDescent="0.25">
      <c r="A24" s="4" t="s">
        <v>64</v>
      </c>
      <c r="B24" s="39">
        <f>'[23]Perhitungan ke CO2-eq'!B134</f>
        <v>61934.467149452874</v>
      </c>
      <c r="C24" s="39">
        <f>'[23]Perhitungan ke CO2-eq'!C134</f>
        <v>70265.275921044289</v>
      </c>
      <c r="D24" s="39">
        <f>'[23]Perhitungan ke CO2-eq'!D134</f>
        <v>82022.152249997162</v>
      </c>
      <c r="E24" s="39">
        <f>'[23]Perhitungan ke CO2-eq'!E134</f>
        <v>92261.136040338548</v>
      </c>
      <c r="F24" s="39">
        <f>'[23]Perhitungan ke CO2-eq'!F134</f>
        <v>96724.34909566</v>
      </c>
      <c r="G24" s="39">
        <f>'[23]Perhitungan ke CO2-eq'!G134+G107</f>
        <v>100856.42835333371</v>
      </c>
      <c r="H24" s="39">
        <f>'[23]Perhitungan ke CO2-eq'!H134+H107</f>
        <v>102044.23239259684</v>
      </c>
      <c r="I24" s="39">
        <f>'[23]Perhitungan ke CO2-eq'!I134+I107</f>
        <v>102899.41744000377</v>
      </c>
      <c r="J24" s="39">
        <f>'[23]Perhitungan ke CO2-eq'!J134+J107</f>
        <v>103758.2878568045</v>
      </c>
      <c r="K24" s="39">
        <f>'[23]Perhitungan ke CO2-eq'!K134+K107</f>
        <v>104515.83057157045</v>
      </c>
      <c r="L24" s="39">
        <f>'[24]Perhitungan ke CO2-eq'!B134+L107</f>
        <v>104781.05132455983</v>
      </c>
      <c r="M24" s="39">
        <f>'[24]Perhitungan ke CO2-eq'!C134+M107</f>
        <v>104940.16925433258</v>
      </c>
      <c r="N24" s="39">
        <f>'[24]Perhitungan ke CO2-eq'!D134+N107</f>
        <v>105024.40824746009</v>
      </c>
      <c r="O24" s="39">
        <f>'[24]Perhitungan ke CO2-eq'!E134+O107</f>
        <v>105033.90832137105</v>
      </c>
      <c r="P24" s="39">
        <f>'[24]Perhitungan ke CO2-eq'!F134+P107</f>
        <v>104968.38944120817</v>
      </c>
      <c r="Q24" s="39">
        <f>'[24]Perhitungan ke CO2-eq'!G134+Q107</f>
        <v>102951.86830951276</v>
      </c>
      <c r="R24" s="39">
        <f>'[24]Perhitungan ke CO2-eq'!H134+R107</f>
        <v>100935.62721267449</v>
      </c>
      <c r="S24" s="39">
        <f>'[24]Perhitungan ke CO2-eq'!I134+S107</f>
        <v>98919.946185550507</v>
      </c>
      <c r="T24" s="39">
        <f>'[24]Perhitungan ke CO2-eq'!J134+T107</f>
        <v>96904.82522814085</v>
      </c>
      <c r="U24" s="39">
        <f>'[24]Perhitungan ke CO2-eq'!K134+U107</f>
        <v>94890.264340445385</v>
      </c>
      <c r="V24" s="9">
        <f t="shared" si="2"/>
        <v>1936632.0349360579</v>
      </c>
    </row>
    <row r="25" spans="1:22" x14ac:dyDescent="0.25">
      <c r="A25" s="34" t="s">
        <v>9</v>
      </c>
      <c r="B25" s="38">
        <f>SUM(B18:B24)</f>
        <v>343290.36508836661</v>
      </c>
      <c r="C25" s="38">
        <f t="shared" ref="C25:U25" si="3">SUM(C18:C24)</f>
        <v>387464.74814227229</v>
      </c>
      <c r="D25" s="38">
        <f t="shared" si="3"/>
        <v>448897.80243618321</v>
      </c>
      <c r="E25" s="38">
        <f t="shared" si="3"/>
        <v>503455.26414232014</v>
      </c>
      <c r="F25" s="38">
        <f t="shared" si="3"/>
        <v>527477.31645663583</v>
      </c>
      <c r="G25" s="38">
        <f t="shared" si="3"/>
        <v>545336.93884235271</v>
      </c>
      <c r="H25" s="38">
        <f t="shared" si="3"/>
        <v>551693.84281730186</v>
      </c>
      <c r="I25" s="38">
        <f t="shared" si="3"/>
        <v>557375.83648964739</v>
      </c>
      <c r="J25" s="38">
        <f t="shared" si="3"/>
        <v>563385.14757538552</v>
      </c>
      <c r="K25" s="38">
        <f t="shared" si="3"/>
        <v>568800.02641220752</v>
      </c>
      <c r="L25" s="38">
        <f t="shared" si="3"/>
        <v>571606.28619794024</v>
      </c>
      <c r="M25" s="38">
        <f t="shared" si="3"/>
        <v>573362.4083209543</v>
      </c>
      <c r="N25" s="38">
        <f t="shared" si="3"/>
        <v>575205.94850459986</v>
      </c>
      <c r="O25" s="38">
        <f t="shared" si="3"/>
        <v>576438.01745622617</v>
      </c>
      <c r="P25" s="38">
        <f t="shared" si="3"/>
        <v>577287.77839117427</v>
      </c>
      <c r="Q25" s="38">
        <f t="shared" si="3"/>
        <v>568147.98580542335</v>
      </c>
      <c r="R25" s="38">
        <f t="shared" si="3"/>
        <v>559012.89149228472</v>
      </c>
      <c r="S25" s="38">
        <f t="shared" si="3"/>
        <v>549886.23253569519</v>
      </c>
      <c r="T25" s="38">
        <f t="shared" si="3"/>
        <v>540684.15757187735</v>
      </c>
      <c r="U25" s="38">
        <f t="shared" si="3"/>
        <v>531654.09438890044</v>
      </c>
      <c r="V25" s="9">
        <f>SUM(B25:U25)</f>
        <v>10620463.089067748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'[25]Perhitungan ke CO2-eq'!B128</f>
        <v>0</v>
      </c>
      <c r="C30" s="8">
        <f>'[25]Perhitungan ke CO2-eq'!C128</f>
        <v>2590.2606832477868</v>
      </c>
      <c r="D30" s="8">
        <f>'[25]Perhitungan ke CO2-eq'!D128</f>
        <v>3027.2158732722969</v>
      </c>
      <c r="E30" s="8">
        <f>'[25]Perhitungan ke CO2-eq'!E128</f>
        <v>5431.0746195013171</v>
      </c>
      <c r="F30" s="8">
        <f>'[25]Perhitungan ke CO2-eq'!F128</f>
        <v>4340.502247722693</v>
      </c>
      <c r="G30" s="8">
        <f>'[25]Perhitungan ke CO2-eq'!G128</f>
        <v>3999.1688305844341</v>
      </c>
      <c r="H30" s="8">
        <f>'[25]Perhitungan ke CO2-eq'!H128</f>
        <v>3904.7574598866158</v>
      </c>
      <c r="I30" s="8">
        <f>'[25]Perhitungan ke CO2-eq'!I128</f>
        <v>2693.1448692646377</v>
      </c>
      <c r="J30" s="8">
        <f>'[25]Perhitungan ke CO2-eq'!J128</f>
        <v>6266.2521295204633</v>
      </c>
      <c r="K30" s="8">
        <f>'[25]Perhitungan ke CO2-eq'!K128</f>
        <v>4840.3983515457476</v>
      </c>
      <c r="L30" s="39">
        <f>'[25]Perhitungan ke CO2-eq'!L128</f>
        <v>4796.8238727621401</v>
      </c>
    </row>
    <row r="31" spans="1:22" x14ac:dyDescent="0.25">
      <c r="A31" s="1" t="s">
        <v>4</v>
      </c>
      <c r="B31" s="8">
        <f>'[25]Perhitungan ke CO2-eq'!B129</f>
        <v>10024.355460000001</v>
      </c>
      <c r="C31" s="8">
        <f>'[25]Perhitungan ke CO2-eq'!C129</f>
        <v>8799.860999999999</v>
      </c>
      <c r="D31" s="8">
        <f>'[25]Perhitungan ke CO2-eq'!D129</f>
        <v>10378.328099999999</v>
      </c>
      <c r="E31" s="8">
        <f>'[25]Perhitungan ke CO2-eq'!E129</f>
        <v>15280.069559999998</v>
      </c>
      <c r="F31" s="8">
        <f>'[25]Perhitungan ke CO2-eq'!F129</f>
        <v>15949.210199999998</v>
      </c>
      <c r="G31" s="8">
        <f>'[25]Perhitungan ke CO2-eq'!G129</f>
        <v>18206.624519999998</v>
      </c>
      <c r="H31" s="8">
        <f>'[25]Perhitungan ke CO2-eq'!H129</f>
        <v>20563.191180000002</v>
      </c>
      <c r="I31" s="8">
        <f>'[25]Perhitungan ke CO2-eq'!I129</f>
        <v>21177.270660000002</v>
      </c>
      <c r="J31" s="8">
        <f>'[25]Perhitungan ke CO2-eq'!J129</f>
        <v>22308.092099999994</v>
      </c>
      <c r="K31" s="8">
        <f>'[25]Perhitungan ke CO2-eq'!K129</f>
        <v>19828.993379999996</v>
      </c>
      <c r="L31" s="39">
        <f>'[25]Perhitungan ke CO2-eq'!L129</f>
        <v>21914.592839999998</v>
      </c>
    </row>
    <row r="32" spans="1:22" x14ac:dyDescent="0.25">
      <c r="A32" s="1" t="s">
        <v>5</v>
      </c>
      <c r="B32" s="8">
        <f>'[25]Perhitungan ke CO2-eq'!B130</f>
        <v>105.61277524183573</v>
      </c>
      <c r="C32" s="8">
        <f>'[25]Perhitungan ke CO2-eq'!C130</f>
        <v>102.82988652531571</v>
      </c>
      <c r="D32" s="8">
        <f>'[25]Perhitungan ke CO2-eq'!D130</f>
        <v>118.23971232784857</v>
      </c>
      <c r="E32" s="8">
        <f>'[25]Perhitungan ke CO2-eq'!E130</f>
        <v>172.09803680007715</v>
      </c>
      <c r="F32" s="8">
        <f>'[25]Perhitungan ke CO2-eq'!F130</f>
        <v>176.53073509388432</v>
      </c>
      <c r="G32" s="8">
        <f>'[25]Perhitungan ke CO2-eq'!G130</f>
        <v>193.52033612780002</v>
      </c>
      <c r="H32" s="8">
        <f>'[25]Perhitungan ke CO2-eq'!H130</f>
        <v>214.9425566594272</v>
      </c>
      <c r="I32" s="8">
        <f>'[25]Perhitungan ke CO2-eq'!I130</f>
        <v>234.63300822229709</v>
      </c>
      <c r="J32" s="8">
        <f>'[25]Perhitungan ke CO2-eq'!J130</f>
        <v>354.97999786806872</v>
      </c>
      <c r="K32" s="8">
        <f>'[25]Perhitungan ke CO2-eq'!K130</f>
        <v>239.29542530343375</v>
      </c>
      <c r="L32" s="39">
        <f>'[25]Perhitungan ke CO2-eq'!L130</f>
        <v>277.55156219257657</v>
      </c>
    </row>
    <row r="33" spans="1:21" x14ac:dyDescent="0.25">
      <c r="A33" s="1" t="s">
        <v>6</v>
      </c>
      <c r="B33" s="8">
        <f>'[25]Perhitungan ke CO2-eq'!B131</f>
        <v>0</v>
      </c>
      <c r="C33" s="8">
        <f>'[25]Perhitungan ke CO2-eq'!C131</f>
        <v>0</v>
      </c>
      <c r="D33" s="8">
        <f>'[25]Perhitungan ke CO2-eq'!D131</f>
        <v>0</v>
      </c>
      <c r="E33" s="8">
        <f>'[25]Perhitungan ke CO2-eq'!E131</f>
        <v>0</v>
      </c>
      <c r="F33" s="8">
        <f>'[25]Perhitungan ke CO2-eq'!F131</f>
        <v>0</v>
      </c>
      <c r="G33" s="8">
        <f>'[25]Perhitungan ke CO2-eq'!G131</f>
        <v>0</v>
      </c>
      <c r="H33" s="8">
        <f>'[25]Perhitungan ke CO2-eq'!H131</f>
        <v>0</v>
      </c>
      <c r="I33" s="8">
        <f>'[25]Perhitungan ke CO2-eq'!I131</f>
        <v>0</v>
      </c>
      <c r="J33" s="8">
        <f>'[25]Perhitungan ke CO2-eq'!J131</f>
        <v>0</v>
      </c>
      <c r="K33" s="8">
        <f>'[25]Perhitungan ke CO2-eq'!K131</f>
        <v>0</v>
      </c>
      <c r="L33" s="39">
        <f>'[25]Perhitungan ke CO2-eq'!L131</f>
        <v>0</v>
      </c>
    </row>
    <row r="34" spans="1:21" x14ac:dyDescent="0.25">
      <c r="A34" s="1" t="s">
        <v>7</v>
      </c>
      <c r="B34" s="8">
        <f>'[25]Perhitungan ke CO2-eq'!B132</f>
        <v>0</v>
      </c>
      <c r="C34" s="8">
        <f>'[25]Perhitungan ke CO2-eq'!C132</f>
        <v>431.56666666666666</v>
      </c>
      <c r="D34" s="8">
        <f>'[25]Perhitungan ke CO2-eq'!D132</f>
        <v>504.36833333333334</v>
      </c>
      <c r="E34" s="8">
        <f>'[25]Perhitungan ke CO2-eq'!E132</f>
        <v>8268.9324666666671</v>
      </c>
      <c r="F34" s="8">
        <f>'[25]Perhitungan ke CO2-eq'!F132</f>
        <v>10066.500399999999</v>
      </c>
      <c r="G34" s="8">
        <f>'[25]Perhitungan ke CO2-eq'!G132</f>
        <v>10903.6312</v>
      </c>
      <c r="H34" s="8">
        <f>'[25]Perhitungan ke CO2-eq'!H132</f>
        <v>12834.820533333334</v>
      </c>
      <c r="I34" s="8">
        <f>'[25]Perhitungan ke CO2-eq'!I132</f>
        <v>22641.345466666669</v>
      </c>
      <c r="J34" s="8">
        <f>'[25]Perhitungan ke CO2-eq'!J132</f>
        <v>32199.34226666667</v>
      </c>
      <c r="K34" s="8">
        <f>'[25]Perhitungan ke CO2-eq'!K132</f>
        <v>41020.089733333334</v>
      </c>
      <c r="L34" s="39">
        <f>'[25]Perhitungan ke CO2-eq'!L132</f>
        <v>53832.626466666676</v>
      </c>
    </row>
    <row r="35" spans="1:21" x14ac:dyDescent="0.25">
      <c r="A35" s="1" t="s">
        <v>8</v>
      </c>
      <c r="B35" s="8">
        <f>'[25]Perhitungan ke CO2-eq'!B133</f>
        <v>0</v>
      </c>
      <c r="C35" s="8">
        <f>'[25]Perhitungan ke CO2-eq'!C133</f>
        <v>1648.0051342857143</v>
      </c>
      <c r="D35" s="8">
        <f>'[25]Perhitungan ke CO2-eq'!D133</f>
        <v>1926.009738714286</v>
      </c>
      <c r="E35" s="8">
        <f>'[25]Perhitungan ke CO2-eq'!E133</f>
        <v>25086.803123800004</v>
      </c>
      <c r="F35" s="8">
        <f>'[25]Perhitungan ke CO2-eq'!F133</f>
        <v>30206.909830114288</v>
      </c>
      <c r="G35" s="8">
        <f>'[25]Perhitungan ke CO2-eq'!G133</f>
        <v>32615.806291200006</v>
      </c>
      <c r="H35" s="8">
        <f>'[25]Perhitungan ke CO2-eq'!H133</f>
        <v>38274.675290342864</v>
      </c>
      <c r="I35" s="8">
        <f>'[25]Perhitungan ke CO2-eq'!I133</f>
        <v>66902.749672942868</v>
      </c>
      <c r="J35" s="8">
        <f>'[25]Perhitungan ke CO2-eq'!J133</f>
        <v>95503.29555202859</v>
      </c>
      <c r="K35" s="8">
        <f>'[25]Perhitungan ke CO2-eq'!K133</f>
        <v>121204.2635851143</v>
      </c>
      <c r="L35" s="39">
        <f>'[25]Perhitungan ke CO2-eq'!L133</f>
        <v>158833.77733865718</v>
      </c>
    </row>
    <row r="36" spans="1:21" x14ac:dyDescent="0.25">
      <c r="B36" s="8">
        <f>'[25]Perhitungan ke CO2-eq'!B134</f>
        <v>0</v>
      </c>
      <c r="C36" s="8">
        <f>'[25]Perhitungan ke CO2-eq'!C134</f>
        <v>412.00128357142853</v>
      </c>
      <c r="D36" s="8">
        <f>'[25]Perhitungan ke CO2-eq'!D134</f>
        <v>481.50243467857149</v>
      </c>
      <c r="E36" s="8">
        <f>'[25]Perhitungan ke CO2-eq'!E134</f>
        <v>7894.054506909999</v>
      </c>
      <c r="F36" s="8">
        <f>'[25]Perhitungan ke CO2-eq'!F134</f>
        <v>9610.1284140085718</v>
      </c>
      <c r="G36" s="8">
        <f>'[25]Perhitungan ke CO2-eq'!G134</f>
        <v>10409.307291240002</v>
      </c>
      <c r="H36" s="8">
        <f>'[25]Perhitungan ke CO2-eq'!H134</f>
        <v>12252.944776725715</v>
      </c>
      <c r="I36" s="8">
        <f>'[25]Perhitungan ke CO2-eq'!I134</f>
        <v>21614.883897545715</v>
      </c>
      <c r="J36" s="8">
        <f>'[25]Perhitungan ke CO2-eq'!J134</f>
        <v>30739.562085477144</v>
      </c>
      <c r="K36" s="8">
        <f>'[25]Perhitungan ke CO2-eq'!K134</f>
        <v>39160.414665208569</v>
      </c>
      <c r="L36" s="39">
        <f>'[25]Perhitungan ke CO2-eq'!L134</f>
        <v>51392.08589392429</v>
      </c>
      <c r="M36" s="9"/>
    </row>
    <row r="37" spans="1:21" x14ac:dyDescent="0.25">
      <c r="A37" s="4" t="s">
        <v>9</v>
      </c>
      <c r="B37" s="8">
        <f>'[25]Perhitungan ke CO2-eq'!B135</f>
        <v>10129.968235241837</v>
      </c>
      <c r="C37" s="8">
        <f>'[25]Perhitungan ke CO2-eq'!C135</f>
        <v>13984.524654296913</v>
      </c>
      <c r="D37" s="8">
        <f>'[25]Perhitungan ke CO2-eq'!D135</f>
        <v>16435.664192326334</v>
      </c>
      <c r="E37" s="8">
        <f>'[25]Perhitungan ke CO2-eq'!E135</f>
        <v>62133.032313678064</v>
      </c>
      <c r="F37" s="8">
        <f>'[25]Perhitungan ke CO2-eq'!F135</f>
        <v>70349.781826939434</v>
      </c>
      <c r="G37" s="8">
        <f>'[25]Perhitungan ke CO2-eq'!G135</f>
        <v>76328.058469152224</v>
      </c>
      <c r="H37" s="8">
        <f>'[25]Perhitungan ke CO2-eq'!H135</f>
        <v>88045.331796947954</v>
      </c>
      <c r="I37" s="8">
        <f>'[25]Perhitungan ke CO2-eq'!I135</f>
        <v>135264.02757464218</v>
      </c>
      <c r="J37" s="8">
        <f>'[25]Perhitungan ke CO2-eq'!J135</f>
        <v>187371.52413156093</v>
      </c>
      <c r="K37" s="8">
        <f>'[25]Perhitungan ke CO2-eq'!K135</f>
        <v>226293.45514050539</v>
      </c>
      <c r="L37" s="39">
        <f>'[25]Perhitungan ke CO2-eq'!L135</f>
        <v>291047.45797420287</v>
      </c>
    </row>
    <row r="43" spans="1:21" x14ac:dyDescent="0.25">
      <c r="A43" t="s">
        <v>52</v>
      </c>
    </row>
    <row r="44" spans="1:21" x14ac:dyDescent="0.25">
      <c r="A44" s="93" t="s">
        <v>0</v>
      </c>
      <c r="B44" s="95" t="s">
        <v>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</row>
    <row r="45" spans="1:21" x14ac:dyDescent="0.25">
      <c r="A45" s="93"/>
      <c r="B45" s="83" t="s">
        <v>85</v>
      </c>
      <c r="C45" s="83" t="s">
        <v>86</v>
      </c>
      <c r="D45" s="83" t="s">
        <v>87</v>
      </c>
      <c r="E45" s="83" t="s">
        <v>88</v>
      </c>
      <c r="F45" s="83" t="s">
        <v>89</v>
      </c>
      <c r="G45" s="83" t="s">
        <v>90</v>
      </c>
      <c r="H45" s="83" t="s">
        <v>91</v>
      </c>
      <c r="I45" s="83" t="s">
        <v>92</v>
      </c>
      <c r="J45" s="83" t="s">
        <v>93</v>
      </c>
      <c r="K45" s="83" t="s">
        <v>94</v>
      </c>
      <c r="L45" s="83" t="s">
        <v>95</v>
      </c>
      <c r="M45" s="83" t="s">
        <v>96</v>
      </c>
      <c r="N45" s="83" t="s">
        <v>97</v>
      </c>
      <c r="O45" s="83" t="s">
        <v>98</v>
      </c>
      <c r="P45" s="83" t="s">
        <v>99</v>
      </c>
      <c r="Q45" s="83" t="s">
        <v>100</v>
      </c>
      <c r="R45" s="83" t="s">
        <v>101</v>
      </c>
      <c r="S45" s="83" t="s">
        <v>102</v>
      </c>
      <c r="T45" s="83" t="s">
        <v>103</v>
      </c>
      <c r="U45" s="83" t="s">
        <v>104</v>
      </c>
    </row>
    <row r="46" spans="1:21" x14ac:dyDescent="0.25">
      <c r="A46" s="1" t="s">
        <v>3</v>
      </c>
      <c r="B46" s="31">
        <f>B6+L30</f>
        <v>10629.752018823396</v>
      </c>
      <c r="C46" s="31">
        <f>B46+C6</f>
        <v>16765.280711993037</v>
      </c>
      <c r="D46" s="31">
        <f t="shared" ref="D46:U52" si="4">C46+D6</f>
        <v>22904.44061172798</v>
      </c>
      <c r="E46" s="31">
        <f t="shared" si="4"/>
        <v>30252.792297708031</v>
      </c>
      <c r="F46" s="31">
        <f t="shared" si="4"/>
        <v>36997.153291659743</v>
      </c>
      <c r="G46" s="31">
        <f t="shared" si="4"/>
        <v>40641.674281033149</v>
      </c>
      <c r="H46" s="31">
        <f t="shared" si="4"/>
        <v>48314.413753513392</v>
      </c>
      <c r="I46" s="31">
        <f t="shared" si="4"/>
        <v>56274.018544652383</v>
      </c>
      <c r="J46" s="31">
        <f t="shared" si="4"/>
        <v>65053.065617360888</v>
      </c>
      <c r="K46" s="31">
        <f t="shared" si="4"/>
        <v>74276.330293224499</v>
      </c>
      <c r="L46" s="31">
        <f t="shared" si="4"/>
        <v>83959.547800692861</v>
      </c>
      <c r="M46" s="31">
        <f t="shared" si="4"/>
        <v>93836.42965831059</v>
      </c>
      <c r="N46" s="31">
        <f t="shared" si="4"/>
        <v>103910.60707264299</v>
      </c>
      <c r="O46" s="31">
        <f t="shared" si="4"/>
        <v>114186.92165244379</v>
      </c>
      <c r="P46" s="31">
        <f t="shared" si="4"/>
        <v>124667.79420208986</v>
      </c>
      <c r="Q46" s="31">
        <f t="shared" si="4"/>
        <v>135359.27673252337</v>
      </c>
      <c r="R46" s="31">
        <f t="shared" si="4"/>
        <v>146263.79004812118</v>
      </c>
      <c r="S46" s="31">
        <f t="shared" si="4"/>
        <v>157386.17575763704</v>
      </c>
      <c r="T46" s="31">
        <f t="shared" si="4"/>
        <v>168731.27546982467</v>
      </c>
      <c r="U46" s="31">
        <f t="shared" si="4"/>
        <v>180303.93079343779</v>
      </c>
    </row>
    <row r="47" spans="1:21" x14ac:dyDescent="0.25">
      <c r="A47" s="1" t="s">
        <v>4</v>
      </c>
      <c r="B47" s="31">
        <f t="shared" ref="B47:B52" si="5">B7+L31</f>
        <v>40758.002039999992</v>
      </c>
      <c r="C47" s="31">
        <f t="shared" ref="C47:R52" si="6">B47+C7</f>
        <v>60711.511139999988</v>
      </c>
      <c r="D47" s="31">
        <f t="shared" si="6"/>
        <v>81846.626399999979</v>
      </c>
      <c r="E47" s="31">
        <f t="shared" si="6"/>
        <v>103635.44981999998</v>
      </c>
      <c r="F47" s="31">
        <f t="shared" si="6"/>
        <v>127114.86689999998</v>
      </c>
      <c r="G47" s="31">
        <f t="shared" si="6"/>
        <v>151029.77189999999</v>
      </c>
      <c r="H47" s="31">
        <f t="shared" si="6"/>
        <v>175780.97457520798</v>
      </c>
      <c r="I47" s="31">
        <f t="shared" si="6"/>
        <v>201677.97959756208</v>
      </c>
      <c r="J47" s="31">
        <f t="shared" si="6"/>
        <v>228832.91280958458</v>
      </c>
      <c r="K47" s="31">
        <f t="shared" si="6"/>
        <v>257227.05859127542</v>
      </c>
      <c r="L47" s="31">
        <f t="shared" si="6"/>
        <v>286833.49578263471</v>
      </c>
      <c r="M47" s="31">
        <f t="shared" si="6"/>
        <v>317279.08084366244</v>
      </c>
      <c r="N47" s="31">
        <f t="shared" si="6"/>
        <v>349033.04869435844</v>
      </c>
      <c r="O47" s="31">
        <f t="shared" si="6"/>
        <v>381864.42369472288</v>
      </c>
      <c r="P47" s="31">
        <f t="shared" si="6"/>
        <v>415774.02736475575</v>
      </c>
      <c r="Q47" s="31">
        <f t="shared" si="6"/>
        <v>450766.94212445698</v>
      </c>
      <c r="R47" s="31">
        <f t="shared" si="6"/>
        <v>486845.12895382661</v>
      </c>
      <c r="S47" s="31">
        <f t="shared" si="4"/>
        <v>524011.64713286469</v>
      </c>
      <c r="T47" s="31">
        <f t="shared" si="4"/>
        <v>562266.5458015711</v>
      </c>
      <c r="U47" s="31">
        <f t="shared" si="4"/>
        <v>601614.77549994597</v>
      </c>
    </row>
    <row r="48" spans="1:21" x14ac:dyDescent="0.25">
      <c r="A48" s="1" t="s">
        <v>5</v>
      </c>
      <c r="B48" s="31">
        <f t="shared" si="5"/>
        <v>598.86528241476526</v>
      </c>
      <c r="C48" s="31">
        <f t="shared" si="6"/>
        <v>942.84295579960531</v>
      </c>
      <c r="D48" s="31">
        <f t="shared" si="4"/>
        <v>1288.8001231645196</v>
      </c>
      <c r="E48" s="31">
        <f t="shared" si="4"/>
        <v>1673.1859590762738</v>
      </c>
      <c r="F48" s="31">
        <f t="shared" si="4"/>
        <v>2177.2755172377883</v>
      </c>
      <c r="G48" s="31">
        <f t="shared" si="4"/>
        <v>2533.0330380587197</v>
      </c>
      <c r="H48" s="31">
        <f t="shared" si="4"/>
        <v>2903.9758295753541</v>
      </c>
      <c r="I48" s="31">
        <f t="shared" si="4"/>
        <v>3293.0588713642474</v>
      </c>
      <c r="J48" s="31">
        <f t="shared" si="4"/>
        <v>3697.7776244100805</v>
      </c>
      <c r="K48" s="31">
        <f t="shared" si="4"/>
        <v>4117.6676299980081</v>
      </c>
      <c r="L48" s="31">
        <f t="shared" si="4"/>
        <v>4551.2165356903897</v>
      </c>
      <c r="M48" s="31">
        <f t="shared" si="4"/>
        <v>4996.6273296930658</v>
      </c>
      <c r="N48" s="31">
        <f t="shared" si="4"/>
        <v>5453.9993285877963</v>
      </c>
      <c r="O48" s="31">
        <f t="shared" si="4"/>
        <v>5923.4529225533752</v>
      </c>
      <c r="P48" s="31">
        <f t="shared" si="4"/>
        <v>6405.0897759875515</v>
      </c>
      <c r="Q48" s="31">
        <f t="shared" si="4"/>
        <v>6899.0433417867307</v>
      </c>
      <c r="R48" s="31">
        <f t="shared" si="4"/>
        <v>7405.4322031181582</v>
      </c>
      <c r="S48" s="31">
        <f t="shared" si="4"/>
        <v>7924.3795820341948</v>
      </c>
      <c r="T48" s="31">
        <f t="shared" si="4"/>
        <v>8455.9978407417821</v>
      </c>
      <c r="U48" s="31">
        <f t="shared" si="4"/>
        <v>9000.4232127336072</v>
      </c>
    </row>
    <row r="49" spans="1:27" x14ac:dyDescent="0.25">
      <c r="A49" s="1" t="s">
        <v>6</v>
      </c>
      <c r="B49" s="31">
        <f t="shared" si="5"/>
        <v>0</v>
      </c>
      <c r="C49" s="31">
        <f t="shared" si="6"/>
        <v>0</v>
      </c>
      <c r="D49" s="31">
        <f t="shared" si="4"/>
        <v>0</v>
      </c>
      <c r="E49" s="31">
        <f t="shared" si="4"/>
        <v>0</v>
      </c>
      <c r="F49" s="31">
        <f t="shared" si="4"/>
        <v>0</v>
      </c>
      <c r="G49" s="31">
        <f t="shared" si="4"/>
        <v>0</v>
      </c>
      <c r="H49" s="31">
        <f t="shared" si="4"/>
        <v>0</v>
      </c>
      <c r="I49" s="31">
        <f t="shared" si="4"/>
        <v>0</v>
      </c>
      <c r="J49" s="31">
        <f t="shared" si="4"/>
        <v>0</v>
      </c>
      <c r="K49" s="31">
        <f t="shared" si="4"/>
        <v>0</v>
      </c>
      <c r="L49" s="31">
        <f t="shared" si="4"/>
        <v>0</v>
      </c>
      <c r="M49" s="31">
        <f t="shared" si="4"/>
        <v>0</v>
      </c>
      <c r="N49" s="31">
        <f t="shared" si="4"/>
        <v>0</v>
      </c>
      <c r="O49" s="31">
        <f t="shared" si="4"/>
        <v>0</v>
      </c>
      <c r="P49" s="31">
        <f t="shared" si="4"/>
        <v>0</v>
      </c>
      <c r="Q49" s="31">
        <f t="shared" si="4"/>
        <v>0</v>
      </c>
      <c r="R49" s="31">
        <f t="shared" si="4"/>
        <v>0</v>
      </c>
      <c r="S49" s="31">
        <f t="shared" si="4"/>
        <v>0</v>
      </c>
      <c r="T49" s="31">
        <f t="shared" si="4"/>
        <v>0</v>
      </c>
      <c r="U49" s="31">
        <f t="shared" si="4"/>
        <v>0</v>
      </c>
    </row>
    <row r="50" spans="1:27" x14ac:dyDescent="0.25">
      <c r="A50" s="1" t="s">
        <v>7</v>
      </c>
      <c r="B50" s="31">
        <f t="shared" si="5"/>
        <v>118708.2776</v>
      </c>
      <c r="C50" s="31">
        <f t="shared" si="6"/>
        <v>192310.35633333336</v>
      </c>
      <c r="D50" s="31">
        <f t="shared" si="4"/>
        <v>278227.62953333335</v>
      </c>
      <c r="E50" s="31">
        <f t="shared" si="4"/>
        <v>374870.12200000003</v>
      </c>
      <c r="F50" s="31">
        <f t="shared" si="4"/>
        <v>476187.77946666669</v>
      </c>
      <c r="G50" s="31">
        <f t="shared" si="4"/>
        <v>583205.17859999998</v>
      </c>
      <c r="H50" s="31">
        <f t="shared" si="4"/>
        <v>693247.54248883738</v>
      </c>
      <c r="I50" s="31">
        <f t="shared" si="4"/>
        <v>805691.51946651214</v>
      </c>
      <c r="J50" s="31">
        <f t="shared" si="4"/>
        <v>920625.84286635765</v>
      </c>
      <c r="K50" s="31">
        <f t="shared" si="4"/>
        <v>1037987.9960217072</v>
      </c>
      <c r="L50" s="31">
        <f t="shared" si="4"/>
        <v>1157780.6005992275</v>
      </c>
      <c r="M50" s="31">
        <f t="shared" si="4"/>
        <v>1279959.2899322519</v>
      </c>
      <c r="N50" s="31">
        <f t="shared" si="4"/>
        <v>1404524.6690207804</v>
      </c>
      <c r="O50" s="31">
        <f t="shared" si="4"/>
        <v>1531477.5445314795</v>
      </c>
      <c r="P50" s="31">
        <f t="shared" si="4"/>
        <v>1660818.3197976826</v>
      </c>
      <c r="Q50" s="31">
        <f t="shared" si="4"/>
        <v>1790194.1850638858</v>
      </c>
      <c r="R50" s="31">
        <f t="shared" si="4"/>
        <v>1919605.5436634223</v>
      </c>
      <c r="S50" s="31">
        <f t="shared" si="4"/>
        <v>2049053.2022629587</v>
      </c>
      <c r="T50" s="31">
        <f t="shared" si="4"/>
        <v>2178537.9675291618</v>
      </c>
      <c r="U50" s="31">
        <f t="shared" si="4"/>
        <v>2308060.6461286983</v>
      </c>
    </row>
    <row r="51" spans="1:27" x14ac:dyDescent="0.25">
      <c r="A51" s="1" t="s">
        <v>8</v>
      </c>
      <c r="B51" s="31">
        <f t="shared" si="5"/>
        <v>350257.77439902868</v>
      </c>
      <c r="C51" s="31">
        <f t="shared" si="6"/>
        <v>567359.45782528585</v>
      </c>
      <c r="D51" s="31">
        <f t="shared" si="4"/>
        <v>820636.67848391447</v>
      </c>
      <c r="E51" s="31">
        <f t="shared" si="4"/>
        <v>1105596.0013654288</v>
      </c>
      <c r="F51" s="31">
        <f t="shared" si="4"/>
        <v>1404199.6079942288</v>
      </c>
      <c r="G51" s="31">
        <f t="shared" si="4"/>
        <v>1719090.6719928859</v>
      </c>
      <c r="H51" s="31">
        <f t="shared" si="4"/>
        <v>2043458.7875102109</v>
      </c>
      <c r="I51" s="31">
        <f t="shared" si="4"/>
        <v>2374923.5882517751</v>
      </c>
      <c r="J51" s="31">
        <f t="shared" si="4"/>
        <v>2713823.9163947213</v>
      </c>
      <c r="K51" s="31">
        <f t="shared" si="4"/>
        <v>3059921.0422233352</v>
      </c>
      <c r="L51" s="31">
        <f t="shared" si="4"/>
        <v>3413224.9769837596</v>
      </c>
      <c r="M51" s="31">
        <f t="shared" si="4"/>
        <v>3773566.2995874234</v>
      </c>
      <c r="N51" s="31">
        <f t="shared" si="4"/>
        <v>4140947.320321898</v>
      </c>
      <c r="O51" s="31">
        <f t="shared" si="4"/>
        <v>4515371.119570612</v>
      </c>
      <c r="P51" s="31">
        <f t="shared" si="4"/>
        <v>4896839.2375252787</v>
      </c>
      <c r="Q51" s="31">
        <f t="shared" si="4"/>
        <v>5278441.3521590885</v>
      </c>
      <c r="R51" s="31">
        <f t="shared" si="4"/>
        <v>5660179.003663756</v>
      </c>
      <c r="S51" s="31">
        <f t="shared" si="4"/>
        <v>6042055.2724227086</v>
      </c>
      <c r="T51" s="31">
        <f t="shared" si="4"/>
        <v>6424073.2388193756</v>
      </c>
      <c r="U51" s="31">
        <f t="shared" si="4"/>
        <v>6806235.9832371855</v>
      </c>
    </row>
    <row r="52" spans="1:27" x14ac:dyDescent="0.25">
      <c r="A52" s="4" t="s">
        <v>64</v>
      </c>
      <c r="B52" s="31">
        <f t="shared" si="5"/>
        <v>113326.55304337716</v>
      </c>
      <c r="C52" s="31">
        <f t="shared" si="6"/>
        <v>183591.82896442147</v>
      </c>
      <c r="D52" s="31">
        <f t="shared" si="4"/>
        <v>265613.98121441866</v>
      </c>
      <c r="E52" s="31">
        <f t="shared" si="4"/>
        <v>357875.11725475721</v>
      </c>
      <c r="F52" s="31">
        <f t="shared" si="4"/>
        <v>454599.46635041723</v>
      </c>
      <c r="G52" s="31">
        <f t="shared" si="4"/>
        <v>556765.15525304154</v>
      </c>
      <c r="H52" s="31">
        <f t="shared" si="4"/>
        <v>661818.66997329006</v>
      </c>
      <c r="I52" s="31">
        <f t="shared" si="4"/>
        <v>769164.91893755551</v>
      </c>
      <c r="J52" s="31">
        <f t="shared" si="4"/>
        <v>878888.61269012373</v>
      </c>
      <c r="K52" s="31">
        <f t="shared" si="4"/>
        <v>990930.06880206615</v>
      </c>
      <c r="L52" s="31">
        <f t="shared" si="4"/>
        <v>1105291.7900849185</v>
      </c>
      <c r="M52" s="31">
        <f t="shared" si="4"/>
        <v>1221931.4212665379</v>
      </c>
      <c r="N52" s="31">
        <f t="shared" si="4"/>
        <v>1340849.5399188171</v>
      </c>
      <c r="O52" s="31">
        <f t="shared" si="4"/>
        <v>1462046.9161376134</v>
      </c>
      <c r="P52" s="31">
        <f t="shared" si="4"/>
        <v>1585523.934970855</v>
      </c>
      <c r="Q52" s="31">
        <f t="shared" si="4"/>
        <v>1709034.4529738824</v>
      </c>
      <c r="R52" s="31">
        <f t="shared" si="4"/>
        <v>1832578.8551946243</v>
      </c>
      <c r="S52" s="31">
        <f t="shared" si="4"/>
        <v>1956157.9117289374</v>
      </c>
      <c r="T52" s="31">
        <f t="shared" si="4"/>
        <v>2079772.3926726792</v>
      </c>
      <c r="U52" s="31">
        <f t="shared" si="4"/>
        <v>2203423.0681217066</v>
      </c>
      <c r="W52" s="30">
        <v>291047.45797420287</v>
      </c>
      <c r="X52" s="30">
        <v>291047.45797420287</v>
      </c>
      <c r="AA52">
        <v>2010</v>
      </c>
    </row>
    <row r="53" spans="1:27" x14ac:dyDescent="0.25">
      <c r="A53" s="4" t="s">
        <v>9</v>
      </c>
      <c r="B53" s="31">
        <f>SUM(B46:B52)</f>
        <v>634279.22438364394</v>
      </c>
      <c r="C53" s="31">
        <f t="shared" ref="C53:U53" si="7">SUM(C46:C52)</f>
        <v>1021681.2779308334</v>
      </c>
      <c r="D53" s="31">
        <f t="shared" si="7"/>
        <v>1470518.1563665587</v>
      </c>
      <c r="E53" s="31">
        <f t="shared" si="7"/>
        <v>1973902.6686969702</v>
      </c>
      <c r="F53" s="31">
        <f t="shared" si="7"/>
        <v>2501276.14952021</v>
      </c>
      <c r="G53" s="31">
        <f t="shared" si="7"/>
        <v>3053265.4850650192</v>
      </c>
      <c r="H53" s="31">
        <f t="shared" si="7"/>
        <v>3625524.3641306353</v>
      </c>
      <c r="I53" s="31">
        <f t="shared" si="7"/>
        <v>4211025.0836694213</v>
      </c>
      <c r="J53" s="31">
        <f t="shared" si="7"/>
        <v>4810922.1280025579</v>
      </c>
      <c r="K53" s="31">
        <f t="shared" si="7"/>
        <v>5424460.1635616068</v>
      </c>
      <c r="L53" s="31">
        <f t="shared" si="7"/>
        <v>6051641.6277869232</v>
      </c>
      <c r="M53" s="31">
        <f t="shared" si="7"/>
        <v>6691569.1486178795</v>
      </c>
      <c r="N53" s="31">
        <f t="shared" si="7"/>
        <v>7344719.1843570843</v>
      </c>
      <c r="O53" s="31">
        <f t="shared" si="7"/>
        <v>8010870.3785094246</v>
      </c>
      <c r="P53" s="31">
        <f t="shared" si="7"/>
        <v>8690028.4036366493</v>
      </c>
      <c r="Q53" s="31">
        <f t="shared" si="7"/>
        <v>9370695.2523956224</v>
      </c>
      <c r="R53" s="31">
        <f t="shared" si="7"/>
        <v>10052877.753726868</v>
      </c>
      <c r="S53" s="31">
        <f t="shared" si="7"/>
        <v>10736588.58888714</v>
      </c>
      <c r="T53" s="31">
        <f t="shared" si="7"/>
        <v>11421837.418133354</v>
      </c>
      <c r="U53" s="31">
        <f t="shared" si="7"/>
        <v>12108638.826993708</v>
      </c>
      <c r="W53" s="30">
        <v>343290.36508836661</v>
      </c>
      <c r="X53" s="30">
        <v>343290.36508836661</v>
      </c>
      <c r="Y53" s="30">
        <v>634337.82306256949</v>
      </c>
      <c r="Z53" s="30">
        <v>634337.82306256949</v>
      </c>
      <c r="AA53" s="85">
        <v>2011</v>
      </c>
    </row>
    <row r="54" spans="1:27" x14ac:dyDescent="0.25">
      <c r="W54" s="30">
        <v>387464.74814227229</v>
      </c>
      <c r="X54" s="30">
        <v>387464.74814227229</v>
      </c>
      <c r="Y54" s="30">
        <v>1021802.5712048418</v>
      </c>
      <c r="Z54" s="30">
        <v>1021802.5712048418</v>
      </c>
      <c r="AA54" s="84">
        <v>2012</v>
      </c>
    </row>
    <row r="55" spans="1:27" x14ac:dyDescent="0.25">
      <c r="A55" t="s">
        <v>53</v>
      </c>
      <c r="W55" s="30">
        <v>448897.80243618321</v>
      </c>
      <c r="X55" s="30">
        <v>448897.80243618321</v>
      </c>
      <c r="Y55" s="30">
        <v>1470700.3736410248</v>
      </c>
      <c r="Z55" s="30">
        <v>1470700.3736410248</v>
      </c>
      <c r="AA55" s="84">
        <v>2013</v>
      </c>
    </row>
    <row r="56" spans="1:27" x14ac:dyDescent="0.25">
      <c r="A56" s="93" t="s">
        <v>0</v>
      </c>
      <c r="B56" s="95" t="s">
        <v>1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W56" s="30">
        <v>503455.26414232014</v>
      </c>
      <c r="X56" s="30">
        <v>503455.26414232014</v>
      </c>
      <c r="Y56" s="30">
        <v>1974155.6377833453</v>
      </c>
      <c r="Z56" s="30">
        <v>1974155.6377833453</v>
      </c>
      <c r="AA56" s="84">
        <v>2014</v>
      </c>
    </row>
    <row r="57" spans="1:27" x14ac:dyDescent="0.25">
      <c r="A57" s="93"/>
      <c r="B57" s="83" t="s">
        <v>85</v>
      </c>
      <c r="C57" s="83" t="s">
        <v>86</v>
      </c>
      <c r="D57" s="83" t="s">
        <v>87</v>
      </c>
      <c r="E57" s="83" t="s">
        <v>88</v>
      </c>
      <c r="F57" s="83" t="s">
        <v>89</v>
      </c>
      <c r="G57" s="83" t="s">
        <v>90</v>
      </c>
      <c r="H57" s="83" t="s">
        <v>91</v>
      </c>
      <c r="I57" s="83" t="s">
        <v>92</v>
      </c>
      <c r="J57" s="83" t="s">
        <v>93</v>
      </c>
      <c r="K57" s="83" t="s">
        <v>94</v>
      </c>
      <c r="L57" s="83" t="s">
        <v>95</v>
      </c>
      <c r="M57" s="83" t="s">
        <v>96</v>
      </c>
      <c r="N57" s="83" t="s">
        <v>97</v>
      </c>
      <c r="O57" s="83" t="s">
        <v>98</v>
      </c>
      <c r="P57" s="83" t="s">
        <v>99</v>
      </c>
      <c r="Q57" s="83" t="s">
        <v>100</v>
      </c>
      <c r="R57" s="83" t="s">
        <v>101</v>
      </c>
      <c r="S57" s="83" t="s">
        <v>102</v>
      </c>
      <c r="T57" s="83" t="s">
        <v>103</v>
      </c>
      <c r="U57" s="83" t="s">
        <v>104</v>
      </c>
      <c r="W57" s="30">
        <v>527477.31645663583</v>
      </c>
      <c r="X57" s="30">
        <v>527477.31645663583</v>
      </c>
      <c r="Y57" s="30">
        <v>2501632.9542399808</v>
      </c>
      <c r="Z57" s="30">
        <v>2501632.9542399808</v>
      </c>
      <c r="AA57" s="84">
        <v>2015</v>
      </c>
    </row>
    <row r="58" spans="1:27" x14ac:dyDescent="0.25">
      <c r="A58" s="1" t="s">
        <v>3</v>
      </c>
      <c r="B58" s="31">
        <f t="shared" ref="B58:B64" si="8">B18+L30</f>
        <v>10629.752018823396</v>
      </c>
      <c r="C58" s="31">
        <f>B58+C18</f>
        <v>16765.280711993037</v>
      </c>
      <c r="D58" s="31">
        <f t="shared" ref="D58:U64" si="9">C58+D18</f>
        <v>22904.44061172798</v>
      </c>
      <c r="E58" s="31">
        <f t="shared" si="9"/>
        <v>30252.792297708031</v>
      </c>
      <c r="F58" s="31">
        <f t="shared" si="9"/>
        <v>36997.153291659743</v>
      </c>
      <c r="G58" s="31">
        <f t="shared" si="9"/>
        <v>40641.674281033149</v>
      </c>
      <c r="H58" s="31">
        <f t="shared" si="9"/>
        <v>43625.552908744183</v>
      </c>
      <c r="I58" s="31">
        <f t="shared" si="9"/>
        <v>46720.991598731212</v>
      </c>
      <c r="J58" s="31">
        <f t="shared" si="9"/>
        <v>50135.106078426455</v>
      </c>
      <c r="K58" s="31">
        <f t="shared" si="9"/>
        <v>53721.973903502665</v>
      </c>
      <c r="L58" s="31">
        <f t="shared" si="9"/>
        <v>57487.714402270336</v>
      </c>
      <c r="M58" s="31">
        <f t="shared" si="9"/>
        <v>61328.769711013359</v>
      </c>
      <c r="N58" s="31">
        <f t="shared" si="9"/>
        <v>65246.55198241878</v>
      </c>
      <c r="O58" s="31">
        <f t="shared" si="9"/>
        <v>69242.944086735966</v>
      </c>
      <c r="P58" s="31">
        <f t="shared" si="9"/>
        <v>73318.88745908963</v>
      </c>
      <c r="Q58" s="31">
        <f t="shared" si="9"/>
        <v>77476.735687291482</v>
      </c>
      <c r="R58" s="31">
        <f t="shared" si="9"/>
        <v>81717.430206466233</v>
      </c>
      <c r="S58" s="31">
        <f t="shared" si="9"/>
        <v>86042.853886863246</v>
      </c>
      <c r="T58" s="31">
        <f t="shared" si="9"/>
        <v>90454.889598731927</v>
      </c>
      <c r="U58" s="31">
        <f t="shared" si="9"/>
        <v>94955.420212321638</v>
      </c>
      <c r="W58" s="30">
        <v>552046.12894946046</v>
      </c>
      <c r="X58" s="30">
        <v>545336.93884235271</v>
      </c>
      <c r="Y58" s="30">
        <v>3053679.0831894414</v>
      </c>
      <c r="Z58" s="30">
        <v>3046969.8930823342</v>
      </c>
      <c r="AA58" s="84">
        <v>2016</v>
      </c>
    </row>
    <row r="59" spans="1:27" x14ac:dyDescent="0.25">
      <c r="A59" s="1" t="s">
        <v>4</v>
      </c>
      <c r="B59" s="31">
        <f t="shared" si="8"/>
        <v>40758.002039999992</v>
      </c>
      <c r="C59" s="31">
        <f t="shared" ref="C59:R64" si="10">B59+C19</f>
        <v>60711.511139999988</v>
      </c>
      <c r="D59" s="31">
        <f t="shared" si="10"/>
        <v>81846.626399999979</v>
      </c>
      <c r="E59" s="31">
        <f t="shared" si="10"/>
        <v>103635.44981999998</v>
      </c>
      <c r="F59" s="31">
        <f t="shared" si="10"/>
        <v>127114.86689999998</v>
      </c>
      <c r="G59" s="31">
        <f t="shared" si="10"/>
        <v>151029.77189999999</v>
      </c>
      <c r="H59" s="31">
        <f t="shared" si="10"/>
        <v>175768.75362520796</v>
      </c>
      <c r="I59" s="31">
        <f t="shared" si="10"/>
        <v>201653.02739756205</v>
      </c>
      <c r="J59" s="31">
        <f t="shared" si="10"/>
        <v>228795.12435958456</v>
      </c>
      <c r="K59" s="31">
        <f t="shared" si="10"/>
        <v>257176.2249412754</v>
      </c>
      <c r="L59" s="31">
        <f t="shared" si="10"/>
        <v>286769.32188263466</v>
      </c>
      <c r="M59" s="31">
        <f t="shared" si="10"/>
        <v>317201.29999366234</v>
      </c>
      <c r="N59" s="31">
        <f t="shared" si="10"/>
        <v>348941.38894435839</v>
      </c>
      <c r="O59" s="31">
        <f t="shared" si="10"/>
        <v>381758.60679472284</v>
      </c>
      <c r="P59" s="31">
        <f t="shared" si="10"/>
        <v>415653.77086475573</v>
      </c>
      <c r="Q59" s="31">
        <f t="shared" si="10"/>
        <v>450631.95727445692</v>
      </c>
      <c r="R59" s="31">
        <f t="shared" si="10"/>
        <v>486695.12070382654</v>
      </c>
      <c r="S59" s="31">
        <f t="shared" si="9"/>
        <v>523846.31518286461</v>
      </c>
      <c r="T59" s="31">
        <f t="shared" si="9"/>
        <v>562085.58355157101</v>
      </c>
      <c r="U59" s="31">
        <f t="shared" si="9"/>
        <v>601417.87004994578</v>
      </c>
      <c r="W59" s="30">
        <v>572318.53945940686</v>
      </c>
      <c r="X59" s="30">
        <v>551693.84281730186</v>
      </c>
      <c r="Y59" s="30">
        <v>3625997.6226488482</v>
      </c>
      <c r="Z59" s="30">
        <v>3598663.7358996356</v>
      </c>
      <c r="AA59" s="84">
        <v>2017</v>
      </c>
    </row>
    <row r="60" spans="1:27" x14ac:dyDescent="0.25">
      <c r="A60" s="1" t="s">
        <v>5</v>
      </c>
      <c r="B60" s="31">
        <f t="shared" si="8"/>
        <v>657.46396134023325</v>
      </c>
      <c r="C60" s="31">
        <f t="shared" si="10"/>
        <v>1064.1362298080426</v>
      </c>
      <c r="D60" s="31">
        <f t="shared" si="9"/>
        <v>1471.0173976305598</v>
      </c>
      <c r="E60" s="31">
        <f t="shared" si="9"/>
        <v>1926.1550454510732</v>
      </c>
      <c r="F60" s="31">
        <f t="shared" si="9"/>
        <v>2534.0802370084775</v>
      </c>
      <c r="G60" s="31">
        <f t="shared" si="9"/>
        <v>2946.6311624807454</v>
      </c>
      <c r="H60" s="31">
        <f t="shared" si="9"/>
        <v>3181.6570730552417</v>
      </c>
      <c r="I60" s="31">
        <f t="shared" si="9"/>
        <v>3428.8727592343002</v>
      </c>
      <c r="J60" s="31">
        <f t="shared" si="9"/>
        <v>3620.1947971884028</v>
      </c>
      <c r="K60" s="31">
        <f t="shared" si="9"/>
        <v>3885.2443422038154</v>
      </c>
      <c r="L60" s="31">
        <f t="shared" si="9"/>
        <v>4157.470498104246</v>
      </c>
      <c r="M60" s="31">
        <f t="shared" si="9"/>
        <v>4435.5575155820179</v>
      </c>
      <c r="N60" s="31">
        <f t="shared" si="9"/>
        <v>4719.6043927527626</v>
      </c>
      <c r="O60" s="31">
        <f t="shared" si="9"/>
        <v>5009.7149737090895</v>
      </c>
      <c r="P60" s="31">
        <f t="shared" si="9"/>
        <v>5305.9920006289231</v>
      </c>
      <c r="Q60" s="31">
        <f t="shared" si="9"/>
        <v>5608.5448198627391</v>
      </c>
      <c r="R60" s="31">
        <f t="shared" si="9"/>
        <v>5917.4820812787348</v>
      </c>
      <c r="S60" s="31">
        <f t="shared" si="9"/>
        <v>6232.9152259386919</v>
      </c>
      <c r="T60" s="31">
        <f t="shared" si="9"/>
        <v>6474.1155211268269</v>
      </c>
      <c r="U60" s="31">
        <f t="shared" si="9"/>
        <v>6802.8806221968671</v>
      </c>
      <c r="W60" s="30">
        <v>585563.44619058236</v>
      </c>
      <c r="X60" s="30">
        <v>557375.83648964739</v>
      </c>
      <c r="Y60" s="30">
        <v>4211561.0688394308</v>
      </c>
      <c r="Z60" s="30">
        <v>4156039.5723892832</v>
      </c>
      <c r="AA60" s="84">
        <v>2018</v>
      </c>
    </row>
    <row r="61" spans="1:27" x14ac:dyDescent="0.25">
      <c r="A61" s="1" t="s">
        <v>6</v>
      </c>
      <c r="B61" s="31">
        <f t="shared" si="8"/>
        <v>0</v>
      </c>
      <c r="C61" s="31">
        <f t="shared" si="10"/>
        <v>0</v>
      </c>
      <c r="D61" s="31">
        <f t="shared" si="9"/>
        <v>0</v>
      </c>
      <c r="E61" s="31">
        <f t="shared" si="9"/>
        <v>0</v>
      </c>
      <c r="F61" s="31">
        <f t="shared" si="9"/>
        <v>0</v>
      </c>
      <c r="G61" s="31">
        <f t="shared" si="9"/>
        <v>0</v>
      </c>
      <c r="H61" s="31">
        <f t="shared" si="9"/>
        <v>0</v>
      </c>
      <c r="I61" s="31">
        <f t="shared" si="9"/>
        <v>0</v>
      </c>
      <c r="J61" s="31">
        <f t="shared" si="9"/>
        <v>0</v>
      </c>
      <c r="K61" s="31">
        <f t="shared" si="9"/>
        <v>0</v>
      </c>
      <c r="L61" s="31">
        <f t="shared" si="9"/>
        <v>0</v>
      </c>
      <c r="M61" s="31">
        <f t="shared" si="9"/>
        <v>0</v>
      </c>
      <c r="N61" s="31">
        <f t="shared" si="9"/>
        <v>0</v>
      </c>
      <c r="O61" s="31">
        <f t="shared" si="9"/>
        <v>0</v>
      </c>
      <c r="P61" s="31">
        <f t="shared" si="9"/>
        <v>0</v>
      </c>
      <c r="Q61" s="31">
        <f t="shared" si="9"/>
        <v>0</v>
      </c>
      <c r="R61" s="31">
        <f t="shared" si="9"/>
        <v>0</v>
      </c>
      <c r="S61" s="31">
        <f t="shared" si="9"/>
        <v>0</v>
      </c>
      <c r="T61" s="31">
        <f t="shared" si="9"/>
        <v>0</v>
      </c>
      <c r="U61" s="31">
        <f t="shared" si="9"/>
        <v>0</v>
      </c>
      <c r="W61" s="30">
        <v>599897.04433313687</v>
      </c>
      <c r="X61" s="30">
        <v>563385.14757538552</v>
      </c>
      <c r="Y61" s="30">
        <v>4811458.1131725674</v>
      </c>
      <c r="Z61" s="30">
        <v>4719424.7199646682</v>
      </c>
      <c r="AA61" s="84">
        <v>2019</v>
      </c>
    </row>
    <row r="62" spans="1:27" x14ac:dyDescent="0.25">
      <c r="A62" s="1" t="s">
        <v>7</v>
      </c>
      <c r="B62" s="31">
        <f t="shared" si="8"/>
        <v>118708.2776</v>
      </c>
      <c r="C62" s="31">
        <f t="shared" si="10"/>
        <v>192310.35633333336</v>
      </c>
      <c r="D62" s="31">
        <f t="shared" si="9"/>
        <v>278227.62953333335</v>
      </c>
      <c r="E62" s="31">
        <f t="shared" si="9"/>
        <v>374870.12200000003</v>
      </c>
      <c r="F62" s="31">
        <f t="shared" si="9"/>
        <v>476187.77946666669</v>
      </c>
      <c r="G62" s="31">
        <f t="shared" si="9"/>
        <v>581833.74304000009</v>
      </c>
      <c r="H62" s="31">
        <f t="shared" si="9"/>
        <v>688723.91785810038</v>
      </c>
      <c r="I62" s="31">
        <f t="shared" si="9"/>
        <v>796509.88930356386</v>
      </c>
      <c r="J62" s="31">
        <f t="shared" si="9"/>
        <v>905195.51775898668</v>
      </c>
      <c r="K62" s="31">
        <f t="shared" si="9"/>
        <v>1014674.6636069651</v>
      </c>
      <c r="L62" s="31">
        <f t="shared" si="9"/>
        <v>1124431.6251823758</v>
      </c>
      <c r="M62" s="31">
        <f t="shared" si="9"/>
        <v>1234355.260982594</v>
      </c>
      <c r="N62" s="31">
        <f t="shared" si="9"/>
        <v>1344367.1361716613</v>
      </c>
      <c r="O62" s="31">
        <f t="shared" si="9"/>
        <v>1454388.9625802862</v>
      </c>
      <c r="P62" s="31">
        <f t="shared" si="9"/>
        <v>1564342.1587058438</v>
      </c>
      <c r="Q62" s="31">
        <f t="shared" si="9"/>
        <v>1672183.0718415894</v>
      </c>
      <c r="R62" s="31">
        <f t="shared" si="9"/>
        <v>1777911.9953208561</v>
      </c>
      <c r="S62" s="31">
        <f t="shared" si="9"/>
        <v>1881529.5158103106</v>
      </c>
      <c r="T62" s="31">
        <f t="shared" si="9"/>
        <v>1983036.2199766198</v>
      </c>
      <c r="U62" s="31">
        <f t="shared" si="9"/>
        <v>2082432.6944864502</v>
      </c>
      <c r="W62" s="30">
        <v>613605.24528384104</v>
      </c>
      <c r="X62" s="30">
        <v>568800.02641220752</v>
      </c>
      <c r="Y62" s="30">
        <v>5425063.3584564086</v>
      </c>
      <c r="Z62" s="30">
        <v>5288224.7463768758</v>
      </c>
      <c r="AA62" s="84">
        <v>2020</v>
      </c>
    </row>
    <row r="63" spans="1:27" x14ac:dyDescent="0.25">
      <c r="A63" s="1" t="s">
        <v>8</v>
      </c>
      <c r="B63" s="31">
        <f t="shared" si="8"/>
        <v>350257.77439902868</v>
      </c>
      <c r="C63" s="31">
        <f t="shared" si="10"/>
        <v>567359.45782528585</v>
      </c>
      <c r="D63" s="31">
        <f t="shared" si="9"/>
        <v>820636.67848391447</v>
      </c>
      <c r="E63" s="31">
        <f t="shared" si="9"/>
        <v>1105596.0013654288</v>
      </c>
      <c r="F63" s="31">
        <f t="shared" si="9"/>
        <v>1404199.6079942288</v>
      </c>
      <c r="G63" s="31">
        <f t="shared" si="9"/>
        <v>1715062.177995069</v>
      </c>
      <c r="H63" s="31">
        <f t="shared" si="9"/>
        <v>2029863.7273381802</v>
      </c>
      <c r="I63" s="31">
        <f t="shared" si="9"/>
        <v>2347327.2467938401</v>
      </c>
      <c r="J63" s="31">
        <f t="shared" si="9"/>
        <v>2667520.9445773265</v>
      </c>
      <c r="K63" s="31">
        <f t="shared" si="9"/>
        <v>2990092.9766182024</v>
      </c>
      <c r="L63" s="31">
        <f t="shared" si="9"/>
        <v>3313530.1863201447</v>
      </c>
      <c r="M63" s="31">
        <f t="shared" si="9"/>
        <v>3637477.6691492996</v>
      </c>
      <c r="N63" s="31">
        <f t="shared" si="9"/>
        <v>3961705.4161180998</v>
      </c>
      <c r="O63" s="31">
        <f t="shared" si="9"/>
        <v>4285983.9783086926</v>
      </c>
      <c r="P63" s="31">
        <f t="shared" si="9"/>
        <v>4610082.7866637949</v>
      </c>
      <c r="Q63" s="31">
        <f t="shared" si="9"/>
        <v>4927999.4035668233</v>
      </c>
      <c r="R63" s="31">
        <f t="shared" si="9"/>
        <v>5239734.9491572063</v>
      </c>
      <c r="S63" s="31">
        <f t="shared" si="9"/>
        <v>5545291.6637138017</v>
      </c>
      <c r="T63" s="31">
        <f t="shared" si="9"/>
        <v>5844671.7875154661</v>
      </c>
      <c r="U63" s="31">
        <f t="shared" si="9"/>
        <v>6137877.5608410565</v>
      </c>
      <c r="W63" s="30">
        <v>627250.46093439148</v>
      </c>
      <c r="X63" s="30">
        <v>571606.28619794024</v>
      </c>
      <c r="Y63" s="30">
        <v>6052313.8193907999</v>
      </c>
      <c r="Z63" s="30">
        <v>5859831.0325748157</v>
      </c>
      <c r="AA63" s="84">
        <v>2021</v>
      </c>
    </row>
    <row r="64" spans="1:27" x14ac:dyDescent="0.25">
      <c r="A64" s="4" t="s">
        <v>64</v>
      </c>
      <c r="B64" s="31">
        <f t="shared" si="8"/>
        <v>113326.55304337716</v>
      </c>
      <c r="C64" s="31">
        <f t="shared" si="10"/>
        <v>183591.82896442147</v>
      </c>
      <c r="D64" s="31">
        <f t="shared" si="9"/>
        <v>265613.98121441866</v>
      </c>
      <c r="E64" s="31">
        <f t="shared" si="9"/>
        <v>357875.11725475721</v>
      </c>
      <c r="F64" s="31">
        <f t="shared" si="9"/>
        <v>454599.46635041723</v>
      </c>
      <c r="G64" s="31">
        <f t="shared" si="9"/>
        <v>555455.89470375096</v>
      </c>
      <c r="H64" s="31">
        <f t="shared" si="9"/>
        <v>657500.12709634774</v>
      </c>
      <c r="I64" s="31">
        <f t="shared" si="9"/>
        <v>760399.54453635146</v>
      </c>
      <c r="J64" s="31">
        <f t="shared" si="9"/>
        <v>864157.8323931559</v>
      </c>
      <c r="K64" s="31">
        <f t="shared" si="9"/>
        <v>968673.66296472633</v>
      </c>
      <c r="L64" s="31">
        <f t="shared" si="9"/>
        <v>1073454.7142892862</v>
      </c>
      <c r="M64" s="31">
        <f t="shared" si="9"/>
        <v>1178394.8835436187</v>
      </c>
      <c r="N64" s="31">
        <f t="shared" si="9"/>
        <v>1283419.2917910789</v>
      </c>
      <c r="O64" s="31">
        <f t="shared" si="9"/>
        <v>1388453.2001124499</v>
      </c>
      <c r="P64" s="31">
        <f t="shared" si="9"/>
        <v>1493421.5895536582</v>
      </c>
      <c r="Q64" s="31">
        <f t="shared" si="9"/>
        <v>1596373.4578631709</v>
      </c>
      <c r="R64" s="31">
        <f t="shared" si="9"/>
        <v>1697309.0850758455</v>
      </c>
      <c r="S64" s="31">
        <f t="shared" si="9"/>
        <v>1796229.0312613959</v>
      </c>
      <c r="T64" s="31">
        <f t="shared" si="9"/>
        <v>1893133.8564895368</v>
      </c>
      <c r="U64" s="31">
        <f t="shared" si="9"/>
        <v>1988024.1208299822</v>
      </c>
      <c r="V64" s="29">
        <f>U53-U65</f>
        <v>1197128.2799517531</v>
      </c>
      <c r="W64" s="30">
        <v>639997.89851199393</v>
      </c>
      <c r="X64" s="30">
        <v>573362.4083209543</v>
      </c>
      <c r="Y64" s="30">
        <v>6692311.7179027945</v>
      </c>
      <c r="Z64" s="30">
        <v>6433193.4408957707</v>
      </c>
      <c r="AA64" s="84">
        <v>2022</v>
      </c>
    </row>
    <row r="65" spans="1:27" x14ac:dyDescent="0.25">
      <c r="A65" s="4" t="s">
        <v>9</v>
      </c>
      <c r="B65" s="31">
        <f>SUM(B58:B64)</f>
        <v>634337.82306256949</v>
      </c>
      <c r="C65" s="31">
        <f t="shared" ref="C65" si="11">SUM(C58:C64)</f>
        <v>1021802.5712048418</v>
      </c>
      <c r="D65" s="31">
        <f t="shared" ref="D65" si="12">SUM(D58:D64)</f>
        <v>1470700.3736410248</v>
      </c>
      <c r="E65" s="31">
        <f t="shared" ref="E65" si="13">SUM(E58:E64)</f>
        <v>1974155.6377833453</v>
      </c>
      <c r="F65" s="31">
        <f t="shared" ref="F65" si="14">SUM(F58:F64)</f>
        <v>2501632.9542399808</v>
      </c>
      <c r="G65" s="31">
        <f t="shared" ref="G65" si="15">SUM(G58:G64)</f>
        <v>3046969.8930823342</v>
      </c>
      <c r="H65" s="31">
        <f>SUM(H58:H64)</f>
        <v>3598663.7358996356</v>
      </c>
      <c r="I65" s="31">
        <f t="shared" ref="I65" si="16">SUM(I58:I64)</f>
        <v>4156039.5723892832</v>
      </c>
      <c r="J65" s="31">
        <f t="shared" ref="J65" si="17">SUM(J58:J64)</f>
        <v>4719424.7199646682</v>
      </c>
      <c r="K65" s="31">
        <f t="shared" ref="K65" si="18">SUM(K58:K64)</f>
        <v>5288224.7463768758</v>
      </c>
      <c r="L65" s="31">
        <f t="shared" ref="L65" si="19">SUM(L58:L64)</f>
        <v>5859831.0325748157</v>
      </c>
      <c r="M65" s="31">
        <f t="shared" ref="M65" si="20">SUM(M58:M64)</f>
        <v>6433193.4408957707</v>
      </c>
      <c r="N65" s="31">
        <f t="shared" ref="N65" si="21">SUM(N58:N64)</f>
        <v>7008399.3894003695</v>
      </c>
      <c r="O65" s="31">
        <f t="shared" ref="O65" si="22">SUM(O58:O64)</f>
        <v>7584837.4068565965</v>
      </c>
      <c r="P65" s="31">
        <f t="shared" ref="P65" si="23">SUM(P58:P64)</f>
        <v>8162125.1852477714</v>
      </c>
      <c r="Q65" s="31">
        <f t="shared" ref="Q65" si="24">SUM(Q58:Q64)</f>
        <v>8730273.1710531954</v>
      </c>
      <c r="R65" s="31">
        <f t="shared" ref="R65" si="25">SUM(R58:R64)</f>
        <v>9289286.0625454802</v>
      </c>
      <c r="S65" s="31">
        <f t="shared" ref="S65" si="26">SUM(S58:S64)</f>
        <v>9839172.295081174</v>
      </c>
      <c r="T65" s="31">
        <f t="shared" ref="T65" si="27">SUM(T58:T64)</f>
        <v>10379856.452653052</v>
      </c>
      <c r="U65" s="31">
        <f t="shared" ref="U65" si="28">SUM(U58:U64)</f>
        <v>10911510.547041954</v>
      </c>
      <c r="V65" s="14">
        <f>(U53-U65)/U53</f>
        <v>9.8865636101310009E-2</v>
      </c>
      <c r="W65" s="30">
        <v>653221.82025934197</v>
      </c>
      <c r="X65" s="30">
        <v>575205.94850459986</v>
      </c>
      <c r="Y65" s="30">
        <v>7345533.5381621365</v>
      </c>
      <c r="Z65" s="30">
        <v>7008399.3894003695</v>
      </c>
      <c r="AA65" s="84">
        <v>2023</v>
      </c>
    </row>
    <row r="66" spans="1:27" x14ac:dyDescent="0.25">
      <c r="W66" s="30">
        <v>666224.41475952358</v>
      </c>
      <c r="X66" s="30">
        <v>576438.01745622617</v>
      </c>
      <c r="Y66" s="30">
        <v>8011757.9529216606</v>
      </c>
      <c r="Z66" s="30">
        <v>7584837.4068565965</v>
      </c>
      <c r="AA66" s="84">
        <v>2024</v>
      </c>
    </row>
    <row r="67" spans="1:27" x14ac:dyDescent="0.25">
      <c r="W67" s="30">
        <v>679232.70848318306</v>
      </c>
      <c r="X67" s="30">
        <v>577287.77839117427</v>
      </c>
      <c r="Y67" s="30">
        <v>8690990.6614048425</v>
      </c>
      <c r="Z67" s="30">
        <v>8162125.1852477714</v>
      </c>
      <c r="AA67" s="84">
        <v>2025</v>
      </c>
    </row>
    <row r="68" spans="1:27" x14ac:dyDescent="0.25">
      <c r="A68" s="34" t="s">
        <v>70</v>
      </c>
      <c r="B68" s="98" t="s">
        <v>1</v>
      </c>
      <c r="C68" s="99"/>
      <c r="D68" s="99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  <c r="Q68" s="99"/>
      <c r="R68" s="99"/>
      <c r="S68" s="99"/>
      <c r="T68" s="99"/>
      <c r="U68" s="100"/>
      <c r="W68" s="30">
        <v>680743.02653317363</v>
      </c>
      <c r="X68" s="30">
        <v>568147.98580542335</v>
      </c>
      <c r="Y68" s="30">
        <v>9371733.6879380159</v>
      </c>
      <c r="Z68" s="30">
        <v>8730273.1710531954</v>
      </c>
      <c r="AA68" s="84">
        <v>2026</v>
      </c>
    </row>
    <row r="69" spans="1:27" x14ac:dyDescent="0.25">
      <c r="A69" s="34" t="s">
        <v>58</v>
      </c>
      <c r="B69" s="36">
        <v>2011</v>
      </c>
      <c r="C69" s="36">
        <v>2012</v>
      </c>
      <c r="D69" s="36">
        <v>2013</v>
      </c>
      <c r="E69" s="36">
        <v>2014</v>
      </c>
      <c r="F69" s="36">
        <v>2015</v>
      </c>
      <c r="G69" s="36">
        <v>2016</v>
      </c>
      <c r="H69" s="36">
        <v>2017</v>
      </c>
      <c r="I69" s="36">
        <v>2018</v>
      </c>
      <c r="J69" s="36">
        <v>2019</v>
      </c>
      <c r="K69" s="36">
        <v>2020</v>
      </c>
      <c r="L69" s="36">
        <v>2021</v>
      </c>
      <c r="M69" s="36">
        <v>2022</v>
      </c>
      <c r="N69" s="36">
        <v>2023</v>
      </c>
      <c r="O69" s="36">
        <v>2024</v>
      </c>
      <c r="P69" s="36">
        <v>2025</v>
      </c>
      <c r="Q69" s="36">
        <v>2026</v>
      </c>
      <c r="R69" s="36">
        <v>2027</v>
      </c>
      <c r="S69" s="36">
        <v>2028</v>
      </c>
      <c r="T69" s="36">
        <v>2029</v>
      </c>
      <c r="U69" s="36">
        <v>2030</v>
      </c>
      <c r="W69" s="30">
        <v>682260.20316277596</v>
      </c>
      <c r="X69" s="30">
        <v>559012.89149228472</v>
      </c>
      <c r="Y69" s="30">
        <v>10053993.891100792</v>
      </c>
      <c r="Z69" s="30">
        <v>9289286.0625454802</v>
      </c>
      <c r="AA69" s="84">
        <v>2027</v>
      </c>
    </row>
    <row r="70" spans="1:27" x14ac:dyDescent="0.25">
      <c r="A70" s="34" t="s">
        <v>59</v>
      </c>
      <c r="B70" s="38">
        <f>B6+B9+B10+B11+B12</f>
        <v>324067.04348921898</v>
      </c>
      <c r="C70" s="38">
        <f t="shared" ref="C70:T70" si="29">C6+C9+C10+C11+C12</f>
        <v>367104.56677380449</v>
      </c>
      <c r="D70" s="38">
        <f t="shared" si="29"/>
        <v>427355.8060083607</v>
      </c>
      <c r="E70" s="38">
        <f t="shared" si="29"/>
        <v>481211.30307449959</v>
      </c>
      <c r="F70" s="38">
        <f t="shared" si="29"/>
        <v>503389.9741850784</v>
      </c>
      <c r="G70" s="38">
        <f t="shared" si="29"/>
        <v>527718.67302398814</v>
      </c>
      <c r="H70" s="38">
        <f t="shared" si="29"/>
        <v>547136.73359889106</v>
      </c>
      <c r="I70" s="38">
        <f t="shared" si="29"/>
        <v>559214.63147464336</v>
      </c>
      <c r="J70" s="38">
        <f t="shared" si="29"/>
        <v>572337.39236806845</v>
      </c>
      <c r="K70" s="38">
        <f t="shared" si="29"/>
        <v>584723.99977176951</v>
      </c>
      <c r="L70" s="38">
        <f t="shared" si="29"/>
        <v>597141.47812826547</v>
      </c>
      <c r="M70" s="38">
        <f t="shared" si="29"/>
        <v>609036.52497592522</v>
      </c>
      <c r="N70" s="38">
        <f t="shared" si="29"/>
        <v>620938.69588961441</v>
      </c>
      <c r="O70" s="38">
        <f t="shared" si="29"/>
        <v>632850.36555800983</v>
      </c>
      <c r="P70" s="38">
        <f t="shared" si="29"/>
        <v>644766.78460375802</v>
      </c>
      <c r="Q70" s="38">
        <f t="shared" si="29"/>
        <v>645179.98043347406</v>
      </c>
      <c r="R70" s="38">
        <f t="shared" si="29"/>
        <v>645597.92564054311</v>
      </c>
      <c r="S70" s="38">
        <f t="shared" si="29"/>
        <v>646025.36960231839</v>
      </c>
      <c r="T70" s="38">
        <f t="shared" si="29"/>
        <v>646462.31231879967</v>
      </c>
      <c r="U70" s="38">
        <f>U6+U9+U10+U11+U12</f>
        <v>646908.75378998695</v>
      </c>
      <c r="W70" s="30">
        <v>683790.09165736916</v>
      </c>
      <c r="X70" s="30">
        <v>549886.23253569519</v>
      </c>
      <c r="Y70" s="30">
        <v>10737783.982758161</v>
      </c>
      <c r="Z70" s="30">
        <v>9839172.295081174</v>
      </c>
      <c r="AA70" s="84">
        <v>2028</v>
      </c>
    </row>
    <row r="71" spans="1:27" x14ac:dyDescent="0.25">
      <c r="A71" s="34" t="s">
        <v>60</v>
      </c>
      <c r="B71" s="38">
        <f>B7+B8</f>
        <v>19164.722920222182</v>
      </c>
      <c r="C71" s="38">
        <f t="shared" ref="C71:U71" si="30">C7+C8</f>
        <v>20297.48677338484</v>
      </c>
      <c r="D71" s="38">
        <f t="shared" si="30"/>
        <v>21481.072427364914</v>
      </c>
      <c r="E71" s="38">
        <f t="shared" si="30"/>
        <v>22173.209255911759</v>
      </c>
      <c r="F71" s="38">
        <f t="shared" si="30"/>
        <v>23983.506638161511</v>
      </c>
      <c r="G71" s="38">
        <f t="shared" si="30"/>
        <v>24270.662520820933</v>
      </c>
      <c r="H71" s="38">
        <f t="shared" si="30"/>
        <v>25122.145466724603</v>
      </c>
      <c r="I71" s="38">
        <f t="shared" si="30"/>
        <v>26286.08806414299</v>
      </c>
      <c r="J71" s="38">
        <f t="shared" si="30"/>
        <v>27559.651965068333</v>
      </c>
      <c r="K71" s="38">
        <f t="shared" si="30"/>
        <v>28814.035787278764</v>
      </c>
      <c r="L71" s="38">
        <f t="shared" si="30"/>
        <v>30039.986097051664</v>
      </c>
      <c r="M71" s="38">
        <f t="shared" si="30"/>
        <v>30890.995855030389</v>
      </c>
      <c r="N71" s="38">
        <f t="shared" si="30"/>
        <v>32211.339849590757</v>
      </c>
      <c r="O71" s="38">
        <f t="shared" si="30"/>
        <v>33300.828594330036</v>
      </c>
      <c r="P71" s="38">
        <f t="shared" si="30"/>
        <v>34391.240523467059</v>
      </c>
      <c r="Q71" s="38">
        <f t="shared" si="30"/>
        <v>35486.868325500385</v>
      </c>
      <c r="R71" s="38">
        <f t="shared" si="30"/>
        <v>36584.575690701058</v>
      </c>
      <c r="S71" s="38">
        <f t="shared" si="30"/>
        <v>37685.465557954107</v>
      </c>
      <c r="T71" s="38">
        <f t="shared" si="30"/>
        <v>38786.516927413977</v>
      </c>
      <c r="U71" s="38">
        <f t="shared" si="30"/>
        <v>39892.655070366651</v>
      </c>
      <c r="W71" s="30">
        <v>685248.82924621366</v>
      </c>
      <c r="X71" s="30">
        <v>540684.15757187735</v>
      </c>
      <c r="Y71" s="30">
        <v>11423032.812004374</v>
      </c>
      <c r="Z71" s="30">
        <v>10379856.452653052</v>
      </c>
      <c r="AA71" s="84">
        <v>2029</v>
      </c>
    </row>
    <row r="72" spans="1:27" x14ac:dyDescent="0.25">
      <c r="A72" s="34"/>
      <c r="B72" s="38">
        <f>SUM(B70:B71)</f>
        <v>343231.76640944119</v>
      </c>
      <c r="C72" s="38">
        <f t="shared" ref="C72:T72" si="31">SUM(C70:C71)</f>
        <v>387402.05354718934</v>
      </c>
      <c r="D72" s="38">
        <f t="shared" si="31"/>
        <v>448836.87843572564</v>
      </c>
      <c r="E72" s="38">
        <f t="shared" si="31"/>
        <v>503384.51233041135</v>
      </c>
      <c r="F72" s="38">
        <f t="shared" si="31"/>
        <v>527373.48082323989</v>
      </c>
      <c r="G72" s="38">
        <f t="shared" si="31"/>
        <v>551989.33554480912</v>
      </c>
      <c r="H72" s="38">
        <f t="shared" si="31"/>
        <v>572258.87906561571</v>
      </c>
      <c r="I72" s="38">
        <f t="shared" si="31"/>
        <v>585500.71953878633</v>
      </c>
      <c r="J72" s="38">
        <f t="shared" si="31"/>
        <v>599897.04433313676</v>
      </c>
      <c r="K72" s="38">
        <f t="shared" si="31"/>
        <v>613538.03555904829</v>
      </c>
      <c r="L72" s="38">
        <f t="shared" si="31"/>
        <v>627181.46422531712</v>
      </c>
      <c r="M72" s="38">
        <f t="shared" si="31"/>
        <v>639927.52083095559</v>
      </c>
      <c r="N72" s="38">
        <f t="shared" si="31"/>
        <v>653150.0357392052</v>
      </c>
      <c r="O72" s="38">
        <f t="shared" si="31"/>
        <v>666151.19415233983</v>
      </c>
      <c r="P72" s="38">
        <f t="shared" si="31"/>
        <v>679158.02512722509</v>
      </c>
      <c r="Q72" s="38">
        <f t="shared" si="31"/>
        <v>680666.84875897446</v>
      </c>
      <c r="R72" s="38">
        <f t="shared" si="31"/>
        <v>682182.50133124413</v>
      </c>
      <c r="S72" s="38">
        <f t="shared" si="31"/>
        <v>683710.83516027255</v>
      </c>
      <c r="T72" s="38">
        <f t="shared" si="31"/>
        <v>685248.82924621366</v>
      </c>
      <c r="U72" s="38">
        <f>SUM(U70:U71)</f>
        <v>686801.40886035364</v>
      </c>
      <c r="W72" s="30">
        <v>686883.86614264501</v>
      </c>
      <c r="X72" s="30">
        <v>531654.09438890044</v>
      </c>
      <c r="Y72" s="30">
        <v>12109916.67814702</v>
      </c>
      <c r="Z72" s="30">
        <v>10911510.547041954</v>
      </c>
      <c r="AA72" s="84">
        <v>2030</v>
      </c>
    </row>
    <row r="73" spans="1:27" x14ac:dyDescent="0.25">
      <c r="B73" s="41">
        <f>B70/B72</f>
        <v>0.94416390090956615</v>
      </c>
      <c r="C73" s="41">
        <f t="shared" ref="C73:U73" si="32">C70/C72</f>
        <v>0.94760614563724188</v>
      </c>
      <c r="D73" s="41">
        <f t="shared" si="32"/>
        <v>0.95214058055516693</v>
      </c>
      <c r="E73" s="41">
        <f t="shared" si="32"/>
        <v>0.95595174521110871</v>
      </c>
      <c r="F73" s="41">
        <f t="shared" si="32"/>
        <v>0.95452272912789848</v>
      </c>
      <c r="G73" s="41">
        <f t="shared" si="32"/>
        <v>0.95603055900189449</v>
      </c>
      <c r="H73" s="41">
        <f t="shared" si="32"/>
        <v>0.95610003376838104</v>
      </c>
      <c r="I73" s="41">
        <f t="shared" si="32"/>
        <v>0.95510494319315409</v>
      </c>
      <c r="J73" s="41">
        <f t="shared" si="32"/>
        <v>0.95405936364346577</v>
      </c>
      <c r="K73" s="41">
        <f t="shared" si="32"/>
        <v>0.95303626814102271</v>
      </c>
      <c r="L73" s="41">
        <f t="shared" si="32"/>
        <v>0.95210319849908753</v>
      </c>
      <c r="M73" s="41">
        <f t="shared" si="32"/>
        <v>0.95172735216182303</v>
      </c>
      <c r="N73" s="41">
        <f t="shared" si="32"/>
        <v>0.95068309257131789</v>
      </c>
      <c r="O73" s="41">
        <f t="shared" si="32"/>
        <v>0.95001010448280521</v>
      </c>
      <c r="P73" s="41">
        <f t="shared" si="32"/>
        <v>0.94936194633491278</v>
      </c>
      <c r="Q73" s="41">
        <f t="shared" si="32"/>
        <v>0.94786455607438236</v>
      </c>
      <c r="R73" s="41">
        <f t="shared" si="32"/>
        <v>0.94637127803878274</v>
      </c>
      <c r="S73" s="41">
        <f t="shared" si="32"/>
        <v>0.9448809882483139</v>
      </c>
      <c r="T73" s="41">
        <f t="shared" si="32"/>
        <v>0.94339790850853422</v>
      </c>
      <c r="U73" s="41">
        <f t="shared" si="32"/>
        <v>0.94191529814045849</v>
      </c>
      <c r="V73" s="42">
        <f>AVERAGE(B73:U73)</f>
        <v>0.95035159961246607</v>
      </c>
    </row>
    <row r="74" spans="1:27" x14ac:dyDescent="0.25">
      <c r="B74" s="41">
        <f>B71/B72</f>
        <v>5.5836099090433793E-2</v>
      </c>
      <c r="C74" s="41">
        <f t="shared" ref="C74:U74" si="33">C71/C72</f>
        <v>5.239385436275807E-2</v>
      </c>
      <c r="D74" s="41">
        <f t="shared" si="33"/>
        <v>4.7859419444833004E-2</v>
      </c>
      <c r="E74" s="41">
        <f t="shared" si="33"/>
        <v>4.4048254788891308E-2</v>
      </c>
      <c r="F74" s="41">
        <f t="shared" si="33"/>
        <v>4.5477270872101509E-2</v>
      </c>
      <c r="G74" s="41">
        <f t="shared" si="33"/>
        <v>4.3969440998105479E-2</v>
      </c>
      <c r="H74" s="41">
        <f t="shared" si="33"/>
        <v>4.3899966231618882E-2</v>
      </c>
      <c r="I74" s="41">
        <f t="shared" si="33"/>
        <v>4.4895056806845947E-2</v>
      </c>
      <c r="J74" s="41">
        <f t="shared" si="33"/>
        <v>4.594063635653424E-2</v>
      </c>
      <c r="K74" s="41">
        <f t="shared" si="33"/>
        <v>4.6963731858977203E-2</v>
      </c>
      <c r="L74" s="41">
        <f t="shared" si="33"/>
        <v>4.7896801500912495E-2</v>
      </c>
      <c r="M74" s="41">
        <f t="shared" si="33"/>
        <v>4.8272647838176988E-2</v>
      </c>
      <c r="N74" s="41">
        <f t="shared" si="33"/>
        <v>4.9316907428682055E-2</v>
      </c>
      <c r="O74" s="41">
        <f t="shared" si="33"/>
        <v>4.9989895517194828E-2</v>
      </c>
      <c r="P74" s="41">
        <f t="shared" si="33"/>
        <v>5.0638053665087189E-2</v>
      </c>
      <c r="Q74" s="41">
        <f t="shared" si="33"/>
        <v>5.2135443925617656E-2</v>
      </c>
      <c r="R74" s="41">
        <f t="shared" si="33"/>
        <v>5.3628721961217325E-2</v>
      </c>
      <c r="S74" s="41">
        <f t="shared" si="33"/>
        <v>5.5119011751685994E-2</v>
      </c>
      <c r="T74" s="41">
        <f t="shared" si="33"/>
        <v>5.660209149146575E-2</v>
      </c>
      <c r="U74" s="41">
        <f t="shared" si="33"/>
        <v>5.808470185954142E-2</v>
      </c>
      <c r="V74" s="42">
        <f>AVERAGE(B74:U74)</f>
        <v>4.9648400387534056E-2</v>
      </c>
    </row>
    <row r="75" spans="1:27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2"/>
    </row>
    <row r="76" spans="1:27" x14ac:dyDescent="0.25">
      <c r="A76" t="s">
        <v>65</v>
      </c>
    </row>
    <row r="77" spans="1:27" x14ac:dyDescent="0.25">
      <c r="A77" s="30" t="str">
        <f>[26]Rekap!A2</f>
        <v>Pertanian</v>
      </c>
      <c r="B77" s="30">
        <f>[26]Rekap!B2</f>
        <v>361787.38614263333</v>
      </c>
      <c r="C77" s="30">
        <f>[26]Rekap!C2</f>
        <v>409876.70879370952</v>
      </c>
      <c r="D77" s="30">
        <f>[26]Rekap!D2</f>
        <v>477238.01676443807</v>
      </c>
      <c r="E77" s="30">
        <f>[26]Rekap!E2</f>
        <v>537340.58811396675</v>
      </c>
      <c r="F77" s="30">
        <f>[26]Rekap!F2</f>
        <v>562190.83529241895</v>
      </c>
    </row>
    <row r="78" spans="1:27" x14ac:dyDescent="0.25">
      <c r="A78" s="30" t="str">
        <f>[26]Rekap!A3</f>
        <v>Terkait pemupukan N</v>
      </c>
      <c r="B78" s="30">
        <f>[26]Rekap!B3</f>
        <v>361624.45575263334</v>
      </c>
      <c r="C78" s="30">
        <f>[26]Rekap!C3</f>
        <v>409705.32590370951</v>
      </c>
      <c r="D78" s="30">
        <f>[26]Rekap!D3</f>
        <v>477066.53244443808</v>
      </c>
      <c r="E78" s="30">
        <f>[26]Rekap!E3</f>
        <v>537135.3276039667</v>
      </c>
      <c r="F78" s="30">
        <f>[26]Rekap!F3</f>
        <v>562002.44597241899</v>
      </c>
    </row>
    <row r="79" spans="1:27" x14ac:dyDescent="0.25">
      <c r="A79" s="30" t="str">
        <f>[26]Rekap!A4</f>
        <v>Pengairan sawah</v>
      </c>
      <c r="B79" s="30">
        <f>[26]Rekap!B4</f>
        <v>162.93038999999999</v>
      </c>
      <c r="C79" s="30">
        <f>[26]Rekap!C4</f>
        <v>171.38289</v>
      </c>
      <c r="D79" s="30">
        <f>[26]Rekap!D4</f>
        <v>171.48432</v>
      </c>
      <c r="E79" s="30">
        <f>[26]Rekap!E4</f>
        <v>205.26051000000004</v>
      </c>
      <c r="F79" s="30">
        <f>[26]Rekap!F4</f>
        <v>188.38932</v>
      </c>
    </row>
    <row r="80" spans="1:27" x14ac:dyDescent="0.25">
      <c r="A80" s="30" t="str">
        <f>[26]Rekap!A5</f>
        <v>Peternakan</v>
      </c>
      <c r="B80" s="30">
        <f>[26]Rekap!B5</f>
        <v>19138.935493767003</v>
      </c>
      <c r="C80" s="30">
        <f>[26]Rekap!C5</f>
        <v>20407.11276503585</v>
      </c>
      <c r="D80" s="30">
        <f>[26]Rekap!D5</f>
        <v>21456.541935284033</v>
      </c>
      <c r="E80" s="30">
        <f>[26]Rekap!E5</f>
        <v>22140.085229869717</v>
      </c>
      <c r="F80" s="30">
        <f>[26]Rekap!F5</f>
        <v>23923.194561443081</v>
      </c>
    </row>
    <row r="81" spans="1:23" x14ac:dyDescent="0.25">
      <c r="A81" s="30" t="str">
        <f>[26]Rekap!A6</f>
        <v>Total</v>
      </c>
      <c r="B81" s="30">
        <f>[26]Rekap!B6</f>
        <v>380926.32163640036</v>
      </c>
      <c r="C81" s="30">
        <f>[26]Rekap!C6</f>
        <v>430283.82155874535</v>
      </c>
      <c r="D81" s="30">
        <f>[26]Rekap!D6</f>
        <v>498694.55869972211</v>
      </c>
      <c r="E81" s="30">
        <f>[26]Rekap!E6</f>
        <v>559480.67334383645</v>
      </c>
      <c r="F81" s="30">
        <f>[26]Rekap!F6</f>
        <v>586114.02985386201</v>
      </c>
    </row>
    <row r="82" spans="1:23" x14ac:dyDescent="0.25">
      <c r="B82" s="30"/>
      <c r="C82" s="30"/>
      <c r="D82" s="30"/>
      <c r="E82" s="30"/>
      <c r="F82" s="30"/>
    </row>
    <row r="83" spans="1:23" x14ac:dyDescent="0.25">
      <c r="B83" s="29">
        <f>B72-B81</f>
        <v>-37694.555226959172</v>
      </c>
      <c r="C83" s="29">
        <f t="shared" ref="C83:F83" si="34">C72-C81</f>
        <v>-42881.768011556007</v>
      </c>
      <c r="D83" s="29">
        <f t="shared" si="34"/>
        <v>-49857.680263996474</v>
      </c>
      <c r="E83" s="29">
        <f t="shared" si="34"/>
        <v>-56096.161013425095</v>
      </c>
      <c r="F83" s="29">
        <f t="shared" si="34"/>
        <v>-58740.549030622118</v>
      </c>
    </row>
    <row r="86" spans="1:23" x14ac:dyDescent="0.25">
      <c r="A86" s="34" t="s">
        <v>70</v>
      </c>
      <c r="B86" s="97" t="s">
        <v>1</v>
      </c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</row>
    <row r="87" spans="1:23" x14ac:dyDescent="0.25">
      <c r="A87" s="34" t="s">
        <v>67</v>
      </c>
      <c r="B87" s="36">
        <v>2011</v>
      </c>
      <c r="C87" s="36">
        <v>2012</v>
      </c>
      <c r="D87" s="36">
        <v>2013</v>
      </c>
      <c r="E87" s="36">
        <v>2014</v>
      </c>
      <c r="F87" s="36">
        <v>2015</v>
      </c>
      <c r="G87" s="36">
        <v>2016</v>
      </c>
      <c r="H87" s="36">
        <v>2017</v>
      </c>
      <c r="I87" s="36">
        <v>2018</v>
      </c>
      <c r="J87" s="36">
        <v>2019</v>
      </c>
      <c r="K87" s="36">
        <v>2020</v>
      </c>
      <c r="L87" s="36">
        <v>2021</v>
      </c>
      <c r="M87" s="36">
        <v>2022</v>
      </c>
      <c r="N87" s="36">
        <v>2023</v>
      </c>
      <c r="O87" s="36">
        <v>2024</v>
      </c>
      <c r="P87" s="36">
        <v>2025</v>
      </c>
      <c r="Q87" s="36">
        <v>2026</v>
      </c>
      <c r="R87" s="36">
        <v>2027</v>
      </c>
      <c r="S87" s="36">
        <v>2028</v>
      </c>
      <c r="T87" s="36">
        <v>2029</v>
      </c>
      <c r="U87" s="36">
        <v>2030</v>
      </c>
    </row>
    <row r="88" spans="1:23" x14ac:dyDescent="0.25">
      <c r="A88" s="34" t="s">
        <v>59</v>
      </c>
      <c r="B88" s="39">
        <f>B18+B21+B22+B23+B24</f>
        <v>324067.04348921898</v>
      </c>
      <c r="C88" s="39">
        <f t="shared" ref="C88:U88" si="35">C18+C21+C22+C23+C24</f>
        <v>367104.56677380449</v>
      </c>
      <c r="D88" s="39">
        <f t="shared" si="35"/>
        <v>427355.8060083607</v>
      </c>
      <c r="E88" s="39">
        <f t="shared" si="35"/>
        <v>481211.30307449959</v>
      </c>
      <c r="F88" s="39">
        <f t="shared" si="35"/>
        <v>503389.9741850784</v>
      </c>
      <c r="G88" s="39">
        <f t="shared" si="35"/>
        <v>521009.48291688052</v>
      </c>
      <c r="H88" s="39">
        <f t="shared" si="35"/>
        <v>526719.83518151939</v>
      </c>
      <c r="I88" s="39">
        <f t="shared" si="35"/>
        <v>531244.34703111416</v>
      </c>
      <c r="J88" s="39">
        <f t="shared" si="35"/>
        <v>536051.72857540892</v>
      </c>
      <c r="K88" s="39">
        <f t="shared" si="35"/>
        <v>540153.87628550117</v>
      </c>
      <c r="L88" s="39">
        <f t="shared" si="35"/>
        <v>541740.9631006805</v>
      </c>
      <c r="M88" s="39">
        <f t="shared" si="35"/>
        <v>542652.34319244884</v>
      </c>
      <c r="N88" s="39">
        <f t="shared" si="35"/>
        <v>543181.81267673313</v>
      </c>
      <c r="O88" s="39">
        <f t="shared" si="35"/>
        <v>543330.68902490544</v>
      </c>
      <c r="P88" s="39">
        <f t="shared" si="35"/>
        <v>543096.33729422151</v>
      </c>
      <c r="Q88" s="39">
        <f t="shared" si="35"/>
        <v>532867.24657648837</v>
      </c>
      <c r="R88" s="39">
        <f t="shared" si="35"/>
        <v>522640.79080149904</v>
      </c>
      <c r="S88" s="39">
        <f t="shared" si="35"/>
        <v>512419.6049119971</v>
      </c>
      <c r="T88" s="39">
        <f t="shared" si="35"/>
        <v>502203.68890798284</v>
      </c>
      <c r="U88" s="39">
        <f t="shared" si="35"/>
        <v>491993.04278945562</v>
      </c>
    </row>
    <row r="89" spans="1:23" x14ac:dyDescent="0.25">
      <c r="A89" s="34" t="s">
        <v>60</v>
      </c>
      <c r="B89" s="39">
        <f>B19+B20</f>
        <v>19223.32159914765</v>
      </c>
      <c r="C89" s="39">
        <f t="shared" ref="C89:U89" si="36">C19+C20</f>
        <v>20360.181368467809</v>
      </c>
      <c r="D89" s="39">
        <f t="shared" si="36"/>
        <v>21541.996427822516</v>
      </c>
      <c r="E89" s="39">
        <f t="shared" si="36"/>
        <v>22243.961067820517</v>
      </c>
      <c r="F89" s="39">
        <f t="shared" si="36"/>
        <v>24087.342271557402</v>
      </c>
      <c r="G89" s="39">
        <f t="shared" si="36"/>
        <v>24327.45592547227</v>
      </c>
      <c r="H89" s="39">
        <f t="shared" si="36"/>
        <v>24974.007635782469</v>
      </c>
      <c r="I89" s="39">
        <f t="shared" si="36"/>
        <v>26131.489458533157</v>
      </c>
      <c r="J89" s="39">
        <f t="shared" si="36"/>
        <v>27333.418999976602</v>
      </c>
      <c r="K89" s="39">
        <f t="shared" si="36"/>
        <v>28646.150126706252</v>
      </c>
      <c r="L89" s="39">
        <f t="shared" si="36"/>
        <v>29865.323097259705</v>
      </c>
      <c r="M89" s="39">
        <f t="shared" si="36"/>
        <v>30710.065128505481</v>
      </c>
      <c r="N89" s="39">
        <f t="shared" si="36"/>
        <v>32024.135827866772</v>
      </c>
      <c r="O89" s="39">
        <f t="shared" si="36"/>
        <v>33107.328431320784</v>
      </c>
      <c r="P89" s="39">
        <f t="shared" si="36"/>
        <v>34191.441096952716</v>
      </c>
      <c r="Q89" s="39">
        <f t="shared" si="36"/>
        <v>35280.739228935025</v>
      </c>
      <c r="R89" s="39">
        <f t="shared" si="36"/>
        <v>36372.100690785628</v>
      </c>
      <c r="S89" s="39">
        <f t="shared" si="36"/>
        <v>37466.627623698027</v>
      </c>
      <c r="T89" s="39">
        <f t="shared" si="36"/>
        <v>38480.468663894528</v>
      </c>
      <c r="U89" s="39">
        <f t="shared" si="36"/>
        <v>39661.051599444865</v>
      </c>
    </row>
    <row r="90" spans="1:23" x14ac:dyDescent="0.25">
      <c r="B90" s="30">
        <f>SUM(B88:B89)</f>
        <v>343290.36508836661</v>
      </c>
      <c r="C90" s="30">
        <f t="shared" ref="C90:U90" si="37">SUM(C88:C89)</f>
        <v>387464.74814227229</v>
      </c>
      <c r="D90" s="30">
        <f t="shared" si="37"/>
        <v>448897.80243618321</v>
      </c>
      <c r="E90" s="30">
        <f t="shared" si="37"/>
        <v>503455.26414232008</v>
      </c>
      <c r="F90" s="30">
        <f t="shared" si="37"/>
        <v>527477.31645663583</v>
      </c>
      <c r="G90" s="30">
        <f t="shared" si="37"/>
        <v>545336.93884235283</v>
      </c>
      <c r="H90" s="30">
        <f t="shared" si="37"/>
        <v>551693.84281730186</v>
      </c>
      <c r="I90" s="30">
        <f t="shared" si="37"/>
        <v>557375.83648964728</v>
      </c>
      <c r="J90" s="30">
        <f t="shared" si="37"/>
        <v>563385.14757538552</v>
      </c>
      <c r="K90" s="30">
        <f t="shared" si="37"/>
        <v>568800.0264122074</v>
      </c>
      <c r="L90" s="30">
        <f t="shared" si="37"/>
        <v>571606.28619794024</v>
      </c>
      <c r="M90" s="30">
        <f t="shared" si="37"/>
        <v>573362.4083209543</v>
      </c>
      <c r="N90" s="30">
        <f t="shared" si="37"/>
        <v>575205.94850459986</v>
      </c>
      <c r="O90" s="30">
        <f t="shared" si="37"/>
        <v>576438.01745622628</v>
      </c>
      <c r="P90" s="30">
        <f t="shared" si="37"/>
        <v>577287.77839117427</v>
      </c>
      <c r="Q90" s="30">
        <f t="shared" si="37"/>
        <v>568147.98580542335</v>
      </c>
      <c r="R90" s="30">
        <f t="shared" si="37"/>
        <v>559012.89149228472</v>
      </c>
      <c r="S90" s="30">
        <f t="shared" si="37"/>
        <v>549886.23253569508</v>
      </c>
      <c r="T90" s="30">
        <f t="shared" si="37"/>
        <v>540684.15757187735</v>
      </c>
      <c r="U90" s="30">
        <f t="shared" si="37"/>
        <v>531654.09438890044</v>
      </c>
      <c r="V90" s="11">
        <f>(U72-U90)/U72</f>
        <v>0.22589836373355354</v>
      </c>
      <c r="W90" s="29">
        <f>U72*V90</f>
        <v>155147.3144714532</v>
      </c>
    </row>
    <row r="92" spans="1:23" x14ac:dyDescent="0.25">
      <c r="B92" s="29">
        <f>B90-B72</f>
        <v>58.598678925423883</v>
      </c>
      <c r="C92" s="29">
        <f t="shared" ref="C92:T92" si="38">C90-C72</f>
        <v>62.694595082954038</v>
      </c>
      <c r="D92" s="29">
        <f t="shared" si="38"/>
        <v>60.924000457569491</v>
      </c>
      <c r="E92" s="29">
        <f t="shared" si="38"/>
        <v>70.751811908732634</v>
      </c>
      <c r="F92" s="29">
        <f t="shared" si="38"/>
        <v>103.8356333959382</v>
      </c>
      <c r="G92" s="29">
        <f t="shared" si="38"/>
        <v>-6652.396702456288</v>
      </c>
      <c r="H92" s="29">
        <f>H90-H72</f>
        <v>-20565.036248313845</v>
      </c>
      <c r="I92" s="29">
        <f t="shared" si="38"/>
        <v>-28124.883049139054</v>
      </c>
      <c r="J92" s="29">
        <f t="shared" si="38"/>
        <v>-36511.896757751238</v>
      </c>
      <c r="K92" s="29">
        <f t="shared" si="38"/>
        <v>-44738.009146840894</v>
      </c>
      <c r="L92" s="29">
        <f t="shared" si="38"/>
        <v>-55575.178027376882</v>
      </c>
      <c r="M92" s="29">
        <f t="shared" si="38"/>
        <v>-66565.112510001287</v>
      </c>
      <c r="N92" s="29">
        <f t="shared" si="38"/>
        <v>-77944.087234605337</v>
      </c>
      <c r="O92" s="29">
        <f t="shared" si="38"/>
        <v>-89713.176696113544</v>
      </c>
      <c r="P92" s="29">
        <f t="shared" si="38"/>
        <v>-101870.24673605082</v>
      </c>
      <c r="Q92" s="29">
        <f t="shared" si="38"/>
        <v>-112518.86295355111</v>
      </c>
      <c r="R92" s="29">
        <f t="shared" si="38"/>
        <v>-123169.60983895941</v>
      </c>
      <c r="S92" s="29">
        <f t="shared" si="38"/>
        <v>-133824.60262457747</v>
      </c>
      <c r="T92" s="29">
        <f t="shared" si="38"/>
        <v>-144564.67167433631</v>
      </c>
      <c r="U92" s="29">
        <f>U90-U72</f>
        <v>-155147.3144714532</v>
      </c>
    </row>
    <row r="93" spans="1:23" x14ac:dyDescent="0.25">
      <c r="B93" s="29">
        <f>B88-B70</f>
        <v>0</v>
      </c>
      <c r="C93" s="29">
        <f t="shared" ref="C93:T93" si="39">C88-C70</f>
        <v>0</v>
      </c>
      <c r="D93" s="29">
        <f t="shared" si="39"/>
        <v>0</v>
      </c>
      <c r="E93" s="29">
        <f t="shared" si="39"/>
        <v>0</v>
      </c>
      <c r="F93" s="29">
        <f t="shared" si="39"/>
        <v>0</v>
      </c>
      <c r="G93" s="29">
        <f t="shared" si="39"/>
        <v>-6709.1901071076281</v>
      </c>
      <c r="H93" s="29">
        <f t="shared" si="39"/>
        <v>-20416.898417371674</v>
      </c>
      <c r="I93" s="29">
        <f t="shared" si="39"/>
        <v>-27970.284443529206</v>
      </c>
      <c r="J93" s="29">
        <f t="shared" si="39"/>
        <v>-36285.663792659529</v>
      </c>
      <c r="K93" s="29">
        <f t="shared" si="39"/>
        <v>-44570.123486268334</v>
      </c>
      <c r="L93" s="29">
        <f t="shared" si="39"/>
        <v>-55400.515027584974</v>
      </c>
      <c r="M93" s="29">
        <f t="shared" si="39"/>
        <v>-66384.181783476379</v>
      </c>
      <c r="N93" s="29">
        <f t="shared" si="39"/>
        <v>-77756.883212881279</v>
      </c>
      <c r="O93" s="29">
        <f t="shared" si="39"/>
        <v>-89519.676533104386</v>
      </c>
      <c r="P93" s="29">
        <f t="shared" si="39"/>
        <v>-101670.44730953651</v>
      </c>
      <c r="Q93" s="29">
        <f t="shared" si="39"/>
        <v>-112312.73385698569</v>
      </c>
      <c r="R93" s="29">
        <f t="shared" si="39"/>
        <v>-122957.13483904407</v>
      </c>
      <c r="S93" s="29">
        <f t="shared" si="39"/>
        <v>-133605.76469032129</v>
      </c>
      <c r="T93" s="29">
        <f t="shared" si="39"/>
        <v>-144258.62341081683</v>
      </c>
      <c r="U93" s="29">
        <f>U88-U70</f>
        <v>-154915.71100053133</v>
      </c>
    </row>
    <row r="94" spans="1:23" x14ac:dyDescent="0.25">
      <c r="B94" s="29">
        <f>B89-B71</f>
        <v>58.598678925467539</v>
      </c>
      <c r="C94" s="29">
        <f t="shared" ref="C94:T94" si="40">C89-C71</f>
        <v>62.69459508296859</v>
      </c>
      <c r="D94" s="29">
        <f t="shared" si="40"/>
        <v>60.924000457602233</v>
      </c>
      <c r="E94" s="29">
        <f t="shared" si="40"/>
        <v>70.7518119087581</v>
      </c>
      <c r="F94" s="29">
        <f t="shared" si="40"/>
        <v>103.83563339589091</v>
      </c>
      <c r="G94" s="29">
        <f t="shared" si="40"/>
        <v>56.793404651336459</v>
      </c>
      <c r="H94" s="29">
        <f t="shared" si="40"/>
        <v>-148.13783094213431</v>
      </c>
      <c r="I94" s="29">
        <f t="shared" si="40"/>
        <v>-154.59860560983361</v>
      </c>
      <c r="J94" s="29">
        <f t="shared" si="40"/>
        <v>-226.23296509173088</v>
      </c>
      <c r="K94" s="29">
        <f t="shared" si="40"/>
        <v>-167.88566057251228</v>
      </c>
      <c r="L94" s="29">
        <f t="shared" si="40"/>
        <v>-174.66299979195901</v>
      </c>
      <c r="M94" s="29">
        <f t="shared" si="40"/>
        <v>-180.9307265249081</v>
      </c>
      <c r="N94" s="29">
        <f t="shared" si="40"/>
        <v>-187.20402172398462</v>
      </c>
      <c r="O94" s="29">
        <f t="shared" si="40"/>
        <v>-193.50016300925199</v>
      </c>
      <c r="P94" s="29">
        <f t="shared" si="40"/>
        <v>-199.79942651434249</v>
      </c>
      <c r="Q94" s="29">
        <f t="shared" si="40"/>
        <v>-206.12909656536067</v>
      </c>
      <c r="R94" s="29">
        <f t="shared" si="40"/>
        <v>-212.47499991543009</v>
      </c>
      <c r="S94" s="29">
        <f t="shared" si="40"/>
        <v>-218.83793425608019</v>
      </c>
      <c r="T94" s="29">
        <f t="shared" si="40"/>
        <v>-306.04826351944939</v>
      </c>
      <c r="U94" s="29">
        <f>U89-U71</f>
        <v>-231.60347092178563</v>
      </c>
    </row>
    <row r="97" spans="3:21" x14ac:dyDescent="0.25">
      <c r="C97" t="s">
        <v>111</v>
      </c>
    </row>
    <row r="98" spans="3:21" x14ac:dyDescent="0.25">
      <c r="C98" t="s">
        <v>112</v>
      </c>
    </row>
    <row r="99" spans="3:21" x14ac:dyDescent="0.25">
      <c r="C99" t="s">
        <v>107</v>
      </c>
      <c r="G99" s="30">
        <f>'[8]Kutai Timur'!B21</f>
        <v>106410.18080000002</v>
      </c>
      <c r="H99" s="30">
        <f>'[8]Kutai Timur'!C21</f>
        <v>108763.99888883739</v>
      </c>
      <c r="I99" s="30">
        <f>'[8]Kutai Timur'!D21</f>
        <v>111117.81697767478</v>
      </c>
      <c r="J99" s="30">
        <f>'[8]Kutai Timur'!E21</f>
        <v>113471.63506651217</v>
      </c>
      <c r="K99" s="30">
        <f>'[8]Kutai Timur'!F21</f>
        <v>115825.45315534955</v>
      </c>
      <c r="L99" s="30">
        <f>'[8]Kutai Timur'!G21</f>
        <v>118179.27124418695</v>
      </c>
      <c r="M99" s="30">
        <f>'[8]Kutai Timur'!H21</f>
        <v>120533.08933302433</v>
      </c>
      <c r="N99" s="30">
        <f>'[8]Kutai Timur'!I21</f>
        <v>122886.90742186173</v>
      </c>
      <c r="O99" s="30">
        <f>'[8]Kutai Timur'!J21</f>
        <v>125240.72551069911</v>
      </c>
      <c r="P99" s="30">
        <f>'[8]Kutai Timur'!K21</f>
        <v>127594.54359953648</v>
      </c>
      <c r="Q99" s="30">
        <f>'[8]Kutai Timur'!L21</f>
        <v>127594.54359953648</v>
      </c>
      <c r="R99" s="30">
        <f>'[8]Kutai Timur'!M21</f>
        <v>127594.54359953648</v>
      </c>
      <c r="S99" s="30">
        <f>'[8]Kutai Timur'!N21</f>
        <v>127594.54359953648</v>
      </c>
      <c r="T99" s="30">
        <f>'[8]Kutai Timur'!O21</f>
        <v>127594.54359953648</v>
      </c>
      <c r="U99" s="30">
        <f>'[8]Kutai Timur'!P21</f>
        <v>127594.54359953648</v>
      </c>
    </row>
    <row r="100" spans="3:21" x14ac:dyDescent="0.25">
      <c r="C100" t="s">
        <v>108</v>
      </c>
      <c r="G100" s="30">
        <f>'[8]Kutai Timur'!B22</f>
        <v>312572.30537279998</v>
      </c>
      <c r="H100" s="30">
        <f>'[8]Kutai Timur'!C22</f>
        <v>319486.47787889634</v>
      </c>
      <c r="I100" s="30">
        <f>'[8]Kutai Timur'!D22</f>
        <v>326400.65038499271</v>
      </c>
      <c r="J100" s="30">
        <f>'[8]Kutai Timur'!E22</f>
        <v>333314.82289108908</v>
      </c>
      <c r="K100" s="30">
        <f>'[8]Kutai Timur'!F22</f>
        <v>340228.99539718538</v>
      </c>
      <c r="L100" s="30">
        <f>'[8]Kutai Timur'!G22</f>
        <v>347143.16790328169</v>
      </c>
      <c r="M100" s="30">
        <f>'[8]Kutai Timur'!H22</f>
        <v>354057.34040937811</v>
      </c>
      <c r="N100" s="30">
        <f>'[8]Kutai Timur'!I22</f>
        <v>360971.51291547442</v>
      </c>
      <c r="O100" s="30">
        <f>'[8]Kutai Timur'!J22</f>
        <v>367885.68542157079</v>
      </c>
      <c r="P100" s="30">
        <f>'[8]Kutai Timur'!K22</f>
        <v>374799.85792766709</v>
      </c>
      <c r="Q100" s="30">
        <f>'[8]Kutai Timur'!L22</f>
        <v>374799.85792766709</v>
      </c>
      <c r="R100" s="30">
        <f>'[8]Kutai Timur'!M22</f>
        <v>374799.85792766709</v>
      </c>
      <c r="S100" s="30">
        <f>'[8]Kutai Timur'!N22</f>
        <v>374799.85792766709</v>
      </c>
      <c r="T100" s="30">
        <f>'[8]Kutai Timur'!O22</f>
        <v>374799.85792766709</v>
      </c>
      <c r="U100" s="30">
        <f>'[8]Kutai Timur'!P22</f>
        <v>374799.85792766704</v>
      </c>
    </row>
    <row r="101" spans="3:21" x14ac:dyDescent="0.25">
      <c r="C101" t="s">
        <v>109</v>
      </c>
      <c r="G101" s="30">
        <f>'[8]Kutai Timur'!B23</f>
        <v>101585.99924616</v>
      </c>
      <c r="H101" s="30">
        <f>'[8]Kutai Timur'!C23</f>
        <v>103833.10531064133</v>
      </c>
      <c r="I101" s="30">
        <f>'[8]Kutai Timur'!D23</f>
        <v>106080.21137512263</v>
      </c>
      <c r="J101" s="30">
        <f>'[8]Kutai Timur'!E23</f>
        <v>108327.31743960394</v>
      </c>
      <c r="K101" s="30">
        <f>'[8]Kutai Timur'!F23</f>
        <v>110574.42350408525</v>
      </c>
      <c r="L101" s="30">
        <f>'[8]Kutai Timur'!G23</f>
        <v>112821.52956856655</v>
      </c>
      <c r="M101" s="30">
        <f>'[8]Kutai Timur'!H23</f>
        <v>115068.63563304784</v>
      </c>
      <c r="N101" s="30">
        <f>'[8]Kutai Timur'!I23</f>
        <v>117315.74169752917</v>
      </c>
      <c r="O101" s="30">
        <f>'[8]Kutai Timur'!J23</f>
        <v>119562.84776201048</v>
      </c>
      <c r="P101" s="30">
        <f>'[8]Kutai Timur'!K23</f>
        <v>121809.95382649176</v>
      </c>
      <c r="Q101" s="30">
        <f>'[8]Kutai Timur'!L23</f>
        <v>121809.95382649176</v>
      </c>
      <c r="R101" s="30">
        <f>'[8]Kutai Timur'!M23</f>
        <v>121809.95382649176</v>
      </c>
      <c r="S101" s="30">
        <f>'[8]Kutai Timur'!N23</f>
        <v>121809.95382649176</v>
      </c>
      <c r="T101" s="30">
        <f>'[8]Kutai Timur'!O23</f>
        <v>121809.95382649176</v>
      </c>
      <c r="U101" s="30">
        <f>'[8]Kutai Timur'!P23</f>
        <v>121809.95382649176</v>
      </c>
    </row>
    <row r="102" spans="3:21" x14ac:dyDescent="0.25">
      <c r="C102" t="s">
        <v>110</v>
      </c>
      <c r="G102" s="30">
        <f>'[8]Kutai Timur'!B24</f>
        <v>520568.48541895999</v>
      </c>
      <c r="H102" s="30">
        <f>'[8]Kutai Timur'!C24</f>
        <v>532083.58207837504</v>
      </c>
      <c r="I102" s="30">
        <f>'[8]Kutai Timur'!D24</f>
        <v>543598.67873779009</v>
      </c>
      <c r="J102" s="30">
        <f>'[8]Kutai Timur'!E24</f>
        <v>555113.77539720514</v>
      </c>
      <c r="K102" s="30">
        <f>'[8]Kutai Timur'!F24</f>
        <v>566628.8720566202</v>
      </c>
      <c r="L102" s="30">
        <f>'[8]Kutai Timur'!G24</f>
        <v>578143.96871603525</v>
      </c>
      <c r="M102" s="30">
        <f>'[8]Kutai Timur'!H24</f>
        <v>589659.0653754503</v>
      </c>
      <c r="N102" s="30">
        <f>'[8]Kutai Timur'!I24</f>
        <v>601174.16203486535</v>
      </c>
      <c r="O102" s="30">
        <f>'[8]Kutai Timur'!J24</f>
        <v>612689.2586942804</v>
      </c>
      <c r="P102" s="30">
        <f>'[8]Kutai Timur'!K24</f>
        <v>624204.35535369534</v>
      </c>
      <c r="Q102" s="30">
        <f>'[8]Kutai Timur'!L24</f>
        <v>624204.35535369534</v>
      </c>
      <c r="R102" s="30">
        <f>'[8]Kutai Timur'!M24</f>
        <v>624204.35535369534</v>
      </c>
      <c r="S102" s="30">
        <f>'[8]Kutai Timur'!N24</f>
        <v>624204.35535369534</v>
      </c>
      <c r="T102" s="30">
        <f>'[8]Kutai Timur'!O24</f>
        <v>624204.35535369534</v>
      </c>
      <c r="U102" s="30">
        <f>'[8]Kutai Timur'!P24</f>
        <v>624204.35535369522</v>
      </c>
    </row>
    <row r="104" spans="3:21" x14ac:dyDescent="0.25">
      <c r="C104" t="s">
        <v>67</v>
      </c>
    </row>
    <row r="105" spans="3:21" x14ac:dyDescent="0.25">
      <c r="C105" t="s">
        <v>107</v>
      </c>
      <c r="G105" s="30">
        <f>'[8]Kutai Timur'!B32</f>
        <v>105038.74524000003</v>
      </c>
      <c r="H105" s="30">
        <f>'[8]Kutai Timur'!C32</f>
        <v>105960.4548181003</v>
      </c>
      <c r="I105" s="30">
        <f>'[8]Kutai Timur'!D32</f>
        <v>106821.49144546346</v>
      </c>
      <c r="J105" s="30">
        <f>'[8]Kutai Timur'!E32</f>
        <v>107621.8551220895</v>
      </c>
      <c r="K105" s="30">
        <f>'[8]Kutai Timur'!F32</f>
        <v>108361.54584797844</v>
      </c>
      <c r="L105" s="30">
        <f>'[8]Kutai Timur'!G32</f>
        <v>108583.62824207741</v>
      </c>
      <c r="M105" s="30">
        <f>'[8]Kutai Timur'!H32</f>
        <v>108726.83580021816</v>
      </c>
      <c r="N105" s="30">
        <f>'[8]Kutai Timur'!I32</f>
        <v>108791.16852240065</v>
      </c>
      <c r="O105" s="30">
        <f>'[8]Kutai Timur'!J32</f>
        <v>108776.62640862488</v>
      </c>
      <c r="P105" s="30">
        <f>'[8]Kutai Timur'!K32</f>
        <v>108683.20945889091</v>
      </c>
      <c r="Q105" s="30">
        <f>'[8]Kutai Timur'!L32</f>
        <v>106545.40646907879</v>
      </c>
      <c r="R105" s="30">
        <f>'[8]Kutai Timur'!M32</f>
        <v>104407.60347926669</v>
      </c>
      <c r="S105" s="30">
        <f>'[8]Kutai Timur'!N32</f>
        <v>102269.80048945457</v>
      </c>
      <c r="T105" s="30">
        <f>'[8]Kutai Timur'!O32</f>
        <v>100131.99749964247</v>
      </c>
      <c r="U105" s="30">
        <f>'[8]Kutai Timur'!P32</f>
        <v>97994.194509830326</v>
      </c>
    </row>
    <row r="106" spans="3:21" x14ac:dyDescent="0.25">
      <c r="C106" t="s">
        <v>108</v>
      </c>
      <c r="G106" s="30">
        <f>'[8]Kutai Timur'!B33</f>
        <v>308543.81137498288</v>
      </c>
      <c r="H106" s="30">
        <f>'[8]Kutai Timur'!C33</f>
        <v>311251.26742425404</v>
      </c>
      <c r="I106" s="30">
        <f>'[8]Kutai Timur'!D33</f>
        <v>313780.5010145171</v>
      </c>
      <c r="J106" s="30">
        <f>'[8]Kutai Timur'!E33</f>
        <v>316131.51214577205</v>
      </c>
      <c r="K106" s="30">
        <f>'[8]Kutai Timur'!F33</f>
        <v>318304.30081801896</v>
      </c>
      <c r="L106" s="30">
        <f>'[8]Kutai Timur'!G33</f>
        <v>318956.65198765654</v>
      </c>
      <c r="M106" s="30">
        <f>'[8]Kutai Timur'!H33</f>
        <v>319377.31396058371</v>
      </c>
      <c r="N106" s="30">
        <f>'[8]Kutai Timur'!I33</f>
        <v>319566.28673680028</v>
      </c>
      <c r="O106" s="30">
        <f>'[8]Kutai Timur'!J33</f>
        <v>319523.57031630655</v>
      </c>
      <c r="P106" s="30">
        <f>'[8]Kutai Timur'!K33</f>
        <v>319249.16469910211</v>
      </c>
      <c r="Q106" s="30">
        <f>'[8]Kutai Timur'!L33</f>
        <v>312969.52111674257</v>
      </c>
      <c r="R106" s="30">
        <f>'[8]Kutai Timur'!M33</f>
        <v>306689.87753438309</v>
      </c>
      <c r="S106" s="30">
        <f>'[8]Kutai Timur'!N33</f>
        <v>300410.23395202361</v>
      </c>
      <c r="T106" s="30">
        <f>'[8]Kutai Timur'!O33</f>
        <v>294130.59036966413</v>
      </c>
      <c r="U106" s="30">
        <f>'[8]Kutai Timur'!P33</f>
        <v>287850.94678730448</v>
      </c>
    </row>
    <row r="107" spans="3:21" x14ac:dyDescent="0.25">
      <c r="C107" t="s">
        <v>109</v>
      </c>
      <c r="G107" s="30">
        <f>'[8]Kutai Timur'!B34</f>
        <v>100276.73869686943</v>
      </c>
      <c r="H107" s="30">
        <f>'[8]Kutai Timur'!C34</f>
        <v>101156.66191288256</v>
      </c>
      <c r="I107" s="30">
        <f>'[8]Kutai Timur'!D34</f>
        <v>101978.66282971806</v>
      </c>
      <c r="J107" s="30">
        <f>'[8]Kutai Timur'!E34</f>
        <v>102742.74144737593</v>
      </c>
      <c r="K107" s="30">
        <f>'[8]Kutai Timur'!F34</f>
        <v>103448.89776585616</v>
      </c>
      <c r="L107" s="30">
        <f>'[8]Kutai Timur'!G34</f>
        <v>103660.91189598839</v>
      </c>
      <c r="M107" s="30">
        <f>'[8]Kutai Timur'!H34</f>
        <v>103797.62703718973</v>
      </c>
      <c r="N107" s="30">
        <f>'[8]Kutai Timur'!I34</f>
        <v>103859.04318946009</v>
      </c>
      <c r="O107" s="30">
        <f>'[8]Kutai Timur'!J34</f>
        <v>103845.16035279962</v>
      </c>
      <c r="P107" s="30">
        <f>'[8]Kutai Timur'!K34</f>
        <v>103755.97852720818</v>
      </c>
      <c r="Q107" s="30">
        <f>'[8]Kutai Timur'!L34</f>
        <v>101715.09436294134</v>
      </c>
      <c r="R107" s="30">
        <f>'[8]Kutai Timur'!M34</f>
        <v>99674.210198674482</v>
      </c>
      <c r="S107" s="30">
        <f>'[8]Kutai Timur'!N34</f>
        <v>97633.326034407655</v>
      </c>
      <c r="T107" s="30">
        <f>'[8]Kutai Timur'!O34</f>
        <v>95592.441870140843</v>
      </c>
      <c r="U107" s="30">
        <f>'[8]Kutai Timur'!P34</f>
        <v>93551.557705873958</v>
      </c>
    </row>
    <row r="108" spans="3:21" x14ac:dyDescent="0.25">
      <c r="C108" t="s">
        <v>110</v>
      </c>
      <c r="G108" s="30">
        <f>'[8]Kutai Timur'!B35</f>
        <v>513859.29531185236</v>
      </c>
      <c r="H108" s="30">
        <f>'[8]Kutai Timur'!C35</f>
        <v>518368.38415523688</v>
      </c>
      <c r="I108" s="30">
        <f>'[8]Kutai Timur'!D35</f>
        <v>522580.65528969862</v>
      </c>
      <c r="J108" s="30">
        <f>'[8]Kutai Timur'!E35</f>
        <v>526496.10871523747</v>
      </c>
      <c r="K108" s="30">
        <f>'[8]Kutai Timur'!F35</f>
        <v>530114.74443185353</v>
      </c>
      <c r="L108" s="30">
        <f>'[8]Kutai Timur'!G35</f>
        <v>531201.1921257223</v>
      </c>
      <c r="M108" s="30">
        <f>'[8]Kutai Timur'!H35</f>
        <v>531901.7767979916</v>
      </c>
      <c r="N108" s="30">
        <f>'[8]Kutai Timur'!I35</f>
        <v>532216.49844866106</v>
      </c>
      <c r="O108" s="30">
        <f>'[8]Kutai Timur'!J35</f>
        <v>532145.35707773105</v>
      </c>
      <c r="P108" s="30">
        <f>'[8]Kutai Timur'!K35</f>
        <v>531688.35268520121</v>
      </c>
      <c r="Q108" s="30">
        <f>'[8]Kutai Timur'!L35</f>
        <v>521230.0219487627</v>
      </c>
      <c r="R108" s="30">
        <f>'[8]Kutai Timur'!M35</f>
        <v>510771.69121232425</v>
      </c>
      <c r="S108" s="30">
        <f>'[8]Kutai Timur'!N35</f>
        <v>500313.36047588586</v>
      </c>
      <c r="T108" s="30">
        <f>'[8]Kutai Timur'!O35</f>
        <v>489855.02973944746</v>
      </c>
      <c r="U108" s="30">
        <f>'[8]Kutai Timur'!P35</f>
        <v>479396.69900300878</v>
      </c>
    </row>
  </sheetData>
  <mergeCells count="12">
    <mergeCell ref="B68:U68"/>
    <mergeCell ref="B86:U86"/>
    <mergeCell ref="A44:A45"/>
    <mergeCell ref="A56:A57"/>
    <mergeCell ref="A4:A5"/>
    <mergeCell ref="B4:U4"/>
    <mergeCell ref="A16:A17"/>
    <mergeCell ref="B16:U16"/>
    <mergeCell ref="A28:A29"/>
    <mergeCell ref="B28:L28"/>
    <mergeCell ref="B44:U44"/>
    <mergeCell ref="B56:U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105"/>
  <sheetViews>
    <sheetView zoomScale="85" zoomScaleNormal="85" workbookViewId="0">
      <selection activeCell="C94" sqref="C94:C105"/>
    </sheetView>
  </sheetViews>
  <sheetFormatPr defaultRowHeight="15" x14ac:dyDescent="0.25"/>
  <cols>
    <col min="1" max="1" width="37.140625" bestFit="1" customWidth="1"/>
    <col min="2" max="2" width="11.5703125" bestFit="1" customWidth="1"/>
    <col min="3" max="21" width="12.5703125" bestFit="1" customWidth="1"/>
    <col min="22" max="22" width="13.28515625" bestFit="1" customWidth="1"/>
    <col min="23" max="23" width="11.5703125" bestFit="1" customWidth="1"/>
    <col min="24" max="24" width="9.5703125" bestFit="1" customWidth="1"/>
    <col min="25" max="25" width="13.28515625" bestFit="1" customWidth="1"/>
  </cols>
  <sheetData>
    <row r="1" spans="1:25" x14ac:dyDescent="0.25">
      <c r="A1" t="s">
        <v>29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'[27]Perhitungan ke CO2-eq'!B128</f>
        <v>5393.5521516598774</v>
      </c>
      <c r="C6" s="39">
        <f>'[27]Perhitungan ke CO2-eq'!C128</f>
        <v>5256.7767043668873</v>
      </c>
      <c r="D6" s="39">
        <f>'[27]Perhitungan ke CO2-eq'!D128</f>
        <v>7154.6873358306848</v>
      </c>
      <c r="E6" s="39">
        <f>'[27]Perhitungan ke CO2-eq'!E128</f>
        <v>6324.3514345652738</v>
      </c>
      <c r="F6" s="39">
        <f>'[27]Perhitungan ke CO2-eq'!F128</f>
        <v>5984.2284196154469</v>
      </c>
      <c r="G6" s="39">
        <f>'[27]Perhitungan ke CO2-eq'!G128</f>
        <v>6311.5029369620843</v>
      </c>
      <c r="H6" s="39">
        <f>'[27]Perhitungan ke CO2-eq'!H128</f>
        <v>6456.0363542185141</v>
      </c>
      <c r="I6" s="39">
        <f>'[27]Perhitungan ke CO2-eq'!I128</f>
        <v>6603.8795867301169</v>
      </c>
      <c r="J6" s="39">
        <f>'[27]Perhitungan ke CO2-eq'!J128</f>
        <v>6755.1084292662354</v>
      </c>
      <c r="K6" s="39">
        <f>'[27]Perhitungan ke CO2-eq'!K128</f>
        <v>6909.8004122964321</v>
      </c>
      <c r="L6" s="39">
        <f>'[28]Perhitungan ke CO2-eq'!B128</f>
        <v>7068.0348417380192</v>
      </c>
      <c r="M6" s="39">
        <f>'[28]Perhitungan ke CO2-eq'!C128</f>
        <v>7229.892839613819</v>
      </c>
      <c r="N6" s="39">
        <f>'[28]Perhitungan ke CO2-eq'!D128</f>
        <v>7395.4573856409743</v>
      </c>
      <c r="O6" s="39">
        <f>'[28]Perhitungan ke CO2-eq'!E128</f>
        <v>7564.8133597721535</v>
      </c>
      <c r="P6" s="39">
        <f>'[28]Perhitungan ke CO2-eq'!F128</f>
        <v>7738.0475857109332</v>
      </c>
      <c r="Q6" s="39">
        <f>'[28]Perhitungan ke CO2-eq'!G128</f>
        <v>7915.2488754237138</v>
      </c>
      <c r="R6" s="39">
        <f>'[28]Perhitungan ke CO2-eq'!H128</f>
        <v>8096.5080746709145</v>
      </c>
      <c r="S6" s="39">
        <f>'[28]Perhitungan ke CO2-eq'!I128</f>
        <v>8281.9181095808781</v>
      </c>
      <c r="T6" s="39">
        <f>'[28]Perhitungan ke CO2-eq'!J128</f>
        <v>8471.5740342902809</v>
      </c>
      <c r="U6" s="39">
        <f>'[28]Perhitungan ke CO2-eq'!K128</f>
        <v>8668.5789277793992</v>
      </c>
      <c r="V6" s="29">
        <f t="shared" ref="V6:V13" si="0">SUM(B6:U6)</f>
        <v>141579.99779973264</v>
      </c>
      <c r="W6" s="29"/>
      <c r="X6" s="29"/>
      <c r="Y6" s="29"/>
    </row>
    <row r="7" spans="1:25" x14ac:dyDescent="0.25">
      <c r="A7" s="1" t="s">
        <v>4</v>
      </c>
      <c r="B7" s="39">
        <f>'[27]Perhitungan ke CO2-eq'!B129</f>
        <v>10641.579059999998</v>
      </c>
      <c r="C7" s="39">
        <f>'[27]Perhitungan ke CO2-eq'!C129</f>
        <v>12019.623419999998</v>
      </c>
      <c r="D7" s="39">
        <f>'[27]Perhitungan ke CO2-eq'!D129</f>
        <v>13798.938089999998</v>
      </c>
      <c r="E7" s="39">
        <f>'[27]Perhitungan ke CO2-eq'!E129</f>
        <v>15094.5921</v>
      </c>
      <c r="F7" s="39">
        <f>'[27]Perhitungan ke CO2-eq'!F129</f>
        <v>16212.555660000004</v>
      </c>
      <c r="G7" s="39">
        <f>'[27]Perhitungan ke CO2-eq'!G129</f>
        <v>17280.970698600002</v>
      </c>
      <c r="H7" s="39">
        <f>'[27]Perhitungan ke CO2-eq'!H129</f>
        <v>19481.665916432183</v>
      </c>
      <c r="I7" s="39">
        <f>'[27]Perhitungan ke CO2-eq'!I129</f>
        <v>21532.132085389607</v>
      </c>
      <c r="J7" s="39">
        <f>'[27]Perhitungan ke CO2-eq'!J129</f>
        <v>23808.749000086147</v>
      </c>
      <c r="K7" s="39">
        <f>'[27]Perhitungan ke CO2-eq'!K129</f>
        <v>26085.365914782687</v>
      </c>
      <c r="L7" s="39">
        <f>'[28]Perhitungan ke CO2-eq'!B129</f>
        <v>28361.982829479264</v>
      </c>
      <c r="M7" s="39">
        <f>'[28]Perhitungan ke CO2-eq'!C129</f>
        <v>30580.254373175743</v>
      </c>
      <c r="N7" s="39">
        <f>'[28]Perhitungan ke CO2-eq'!D129</f>
        <v>32915.216658872319</v>
      </c>
      <c r="O7" s="39">
        <f>'[28]Perhitungan ke CO2-eq'!E129</f>
        <v>35191.833573568896</v>
      </c>
      <c r="P7" s="39">
        <f>'[28]Perhitungan ke CO2-eq'!F129</f>
        <v>37468.450488265371</v>
      </c>
      <c r="Q7" s="39">
        <f>'[28]Perhitungan ke CO2-eq'!G129</f>
        <v>39745.067402961948</v>
      </c>
      <c r="R7" s="39">
        <f>'[28]Perhitungan ke CO2-eq'!H129</f>
        <v>42021.684317658524</v>
      </c>
      <c r="S7" s="39">
        <f>'[28]Perhitungan ke CO2-eq'!I129</f>
        <v>44298.301232354999</v>
      </c>
      <c r="T7" s="39">
        <f>'[28]Perhitungan ke CO2-eq'!J129</f>
        <v>46574.918147051561</v>
      </c>
      <c r="U7" s="39">
        <f>'[28]Perhitungan ke CO2-eq'!K129</f>
        <v>48851.535061748153</v>
      </c>
      <c r="V7" s="29">
        <f t="shared" si="0"/>
        <v>561965.41603042744</v>
      </c>
      <c r="W7" s="29"/>
      <c r="X7" s="29"/>
      <c r="Y7" s="29"/>
    </row>
    <row r="8" spans="1:25" x14ac:dyDescent="0.25">
      <c r="A8" s="1" t="s">
        <v>5</v>
      </c>
      <c r="B8" s="39">
        <f>'[27]Perhitungan ke CO2-eq'!B130</f>
        <v>235.79656093965716</v>
      </c>
      <c r="C8" s="39">
        <f>'[27]Perhitungan ke CO2-eq'!C130</f>
        <v>280.55537348828</v>
      </c>
      <c r="D8" s="39">
        <f>'[27]Perhitungan ke CO2-eq'!D130</f>
        <v>249.97387786932001</v>
      </c>
      <c r="E8" s="39">
        <f>'[27]Perhitungan ke CO2-eq'!E130</f>
        <v>254.08230766725717</v>
      </c>
      <c r="F8" s="39">
        <f>'[27]Perhitungan ke CO2-eq'!F130</f>
        <v>319.84543548389144</v>
      </c>
      <c r="G8" s="39">
        <f>'[27]Perhitungan ke CO2-eq'!G130</f>
        <v>352.87846948594114</v>
      </c>
      <c r="H8" s="39">
        <f>'[27]Perhitungan ke CO2-eq'!H130</f>
        <v>379.53565437174427</v>
      </c>
      <c r="I8" s="39">
        <f>'[27]Perhitungan ke CO2-eq'!I130</f>
        <v>405.19680582370501</v>
      </c>
      <c r="J8" s="39">
        <f>'[27]Perhitungan ke CO2-eq'!J130</f>
        <v>432.35735905935331</v>
      </c>
      <c r="K8" s="39">
        <f>'[27]Perhitungan ke CO2-eq'!K130</f>
        <v>459.51791229500174</v>
      </c>
      <c r="L8" s="39">
        <f>'[28]Perhitungan ke CO2-eq'!B130</f>
        <v>486.67846553065039</v>
      </c>
      <c r="M8" s="39">
        <f>'[28]Perhitungan ke CO2-eq'!C130</f>
        <v>513.83901876629852</v>
      </c>
      <c r="N8" s="39">
        <f>'[28]Perhitungan ke CO2-eq'!D130</f>
        <v>540.99957200194706</v>
      </c>
      <c r="O8" s="39">
        <f>'[28]Perhitungan ke CO2-eq'!E130</f>
        <v>568.16012523759582</v>
      </c>
      <c r="P8" s="39">
        <f>'[28]Perhitungan ke CO2-eq'!F130</f>
        <v>595.32067847324379</v>
      </c>
      <c r="Q8" s="39">
        <f>'[28]Perhitungan ke CO2-eq'!G130</f>
        <v>622.48123170889244</v>
      </c>
      <c r="R8" s="39">
        <f>'[28]Perhitungan ke CO2-eq'!H130</f>
        <v>649.64178494454097</v>
      </c>
      <c r="S8" s="39">
        <f>'[28]Perhitungan ke CO2-eq'!I130</f>
        <v>676.80233818018905</v>
      </c>
      <c r="T8" s="39">
        <f>'[28]Perhitungan ke CO2-eq'!J130</f>
        <v>703.9628914158377</v>
      </c>
      <c r="U8" s="39">
        <f>'[28]Perhitungan ke CO2-eq'!K130</f>
        <v>731.12344465148647</v>
      </c>
      <c r="V8" s="29">
        <f t="shared" si="0"/>
        <v>9458.7493073948335</v>
      </c>
      <c r="W8" s="29"/>
      <c r="X8" s="29"/>
      <c r="Y8" s="29"/>
    </row>
    <row r="9" spans="1:25" x14ac:dyDescent="0.25">
      <c r="A9" s="1" t="s">
        <v>6</v>
      </c>
      <c r="B9" s="39">
        <f>'[27]Perhitungan ke CO2-eq'!B131</f>
        <v>0</v>
      </c>
      <c r="C9" s="39">
        <f>'[27]Perhitungan ke CO2-eq'!C131</f>
        <v>0</v>
      </c>
      <c r="D9" s="39">
        <f>'[27]Perhitungan ke CO2-eq'!D131</f>
        <v>0</v>
      </c>
      <c r="E9" s="39">
        <f>'[27]Perhitungan ke CO2-eq'!E131</f>
        <v>0</v>
      </c>
      <c r="F9" s="39">
        <f>'[27]Perhitungan ke CO2-eq'!F131</f>
        <v>0</v>
      </c>
      <c r="G9" s="39">
        <f>'[27]Perhitungan ke CO2-eq'!G131</f>
        <v>0</v>
      </c>
      <c r="H9" s="39">
        <f>'[27]Perhitungan ke CO2-eq'!H131</f>
        <v>0</v>
      </c>
      <c r="I9" s="39">
        <f>'[27]Perhitungan ke CO2-eq'!I131</f>
        <v>0</v>
      </c>
      <c r="J9" s="39">
        <f>'[27]Perhitungan ke CO2-eq'!J131</f>
        <v>0</v>
      </c>
      <c r="K9" s="39">
        <f>'[27]Perhitungan ke CO2-eq'!K131</f>
        <v>0</v>
      </c>
      <c r="L9" s="39">
        <f>'[28]Perhitungan ke CO2-eq'!B131</f>
        <v>0</v>
      </c>
      <c r="M9" s="39">
        <f>'[28]Perhitungan ke CO2-eq'!C131</f>
        <v>0</v>
      </c>
      <c r="N9" s="39">
        <f>'[28]Perhitungan ke CO2-eq'!D131</f>
        <v>0</v>
      </c>
      <c r="O9" s="39">
        <f>'[28]Perhitungan ke CO2-eq'!E131</f>
        <v>0</v>
      </c>
      <c r="P9" s="39">
        <f>'[28]Perhitungan ke CO2-eq'!F131</f>
        <v>0</v>
      </c>
      <c r="Q9" s="39">
        <f>'[28]Perhitungan ke CO2-eq'!G131</f>
        <v>0</v>
      </c>
      <c r="R9" s="39">
        <f>'[28]Perhitungan ke CO2-eq'!H131</f>
        <v>0</v>
      </c>
      <c r="S9" s="39">
        <f>'[28]Perhitungan ke CO2-eq'!I131</f>
        <v>0</v>
      </c>
      <c r="T9" s="39">
        <f>'[28]Perhitungan ke CO2-eq'!J131</f>
        <v>0</v>
      </c>
      <c r="U9" s="39">
        <f>'[28]Perhitungan ke CO2-eq'!K131</f>
        <v>0</v>
      </c>
      <c r="V9" s="29">
        <f t="shared" si="0"/>
        <v>0</v>
      </c>
      <c r="W9" s="29"/>
      <c r="X9" s="29"/>
      <c r="Y9" s="29"/>
    </row>
    <row r="10" spans="1:25" x14ac:dyDescent="0.25">
      <c r="A10" s="1" t="s">
        <v>7</v>
      </c>
      <c r="B10" s="39">
        <f>'[27]Perhitungan ke CO2-eq'!B132</f>
        <v>13116.401466666668</v>
      </c>
      <c r="C10" s="39">
        <f>'[27]Perhitungan ke CO2-eq'!C132</f>
        <v>19809.717399999998</v>
      </c>
      <c r="D10" s="39">
        <f>'[27]Perhitungan ke CO2-eq'!D132</f>
        <v>22819.739799999999</v>
      </c>
      <c r="E10" s="39">
        <f>'[27]Perhitungan ke CO2-eq'!E132</f>
        <v>26537.217666666664</v>
      </c>
      <c r="F10" s="39">
        <f>'[27]Perhitungan ke CO2-eq'!F132</f>
        <v>28198.419333333335</v>
      </c>
      <c r="G10" s="39">
        <f>'[27]Perhitungan ke CO2-eq'!G132+G96</f>
        <v>29513.898961942185</v>
      </c>
      <c r="H10" s="39">
        <f>'[27]Perhitungan ke CO2-eq'!H132+H96</f>
        <v>32815.918265117551</v>
      </c>
      <c r="I10" s="39">
        <f>'[27]Perhitungan ke CO2-eq'!I132+I96</f>
        <v>36118.489020873036</v>
      </c>
      <c r="J10" s="39">
        <f>'[27]Perhitungan ke CO2-eq'!J132+J96</f>
        <v>39421.623857472725</v>
      </c>
      <c r="K10" s="39">
        <f>'[27]Perhitungan ke CO2-eq'!K132+K96</f>
        <v>42725.335692367953</v>
      </c>
      <c r="L10" s="39">
        <f>'[28]Perhitungan ke CO2-eq'!B132+L96</f>
        <v>46029.637738819671</v>
      </c>
      <c r="M10" s="39">
        <f>'[28]Perhitungan ke CO2-eq'!C132+M96</f>
        <v>49334.543512672564</v>
      </c>
      <c r="N10" s="39">
        <f>'[28]Perhitungan ke CO2-eq'!D132+N96</f>
        <v>52640.066839284067</v>
      </c>
      <c r="O10" s="39">
        <f>'[28]Perhitungan ke CO2-eq'!E132+O96</f>
        <v>55946.221860612379</v>
      </c>
      <c r="P10" s="39">
        <f>'[28]Perhitungan ke CO2-eq'!F132+P96</f>
        <v>59253.023042466521</v>
      </c>
      <c r="Q10" s="39">
        <f>'[28]Perhitungan ke CO2-eq'!G132+Q96</f>
        <v>59282.546777442294</v>
      </c>
      <c r="R10" s="39">
        <f>'[28]Perhitungan ke CO2-eq'!H132+R96</f>
        <v>59312.746605949018</v>
      </c>
      <c r="S10" s="39">
        <f>'[28]Perhitungan ke CO2-eq'!I132+S96</f>
        <v>59343.638010528543</v>
      </c>
      <c r="T10" s="39">
        <f>'[28]Perhitungan ke CO2-eq'!J132+T96</f>
        <v>59375.236828272937</v>
      </c>
      <c r="U10" s="39">
        <f>'[28]Perhitungan ke CO2-eq'!K132+U96</f>
        <v>59408.060067165425</v>
      </c>
      <c r="V10" s="29">
        <f t="shared" si="0"/>
        <v>851002.48274765362</v>
      </c>
      <c r="W10" s="29"/>
      <c r="X10" s="29"/>
      <c r="Y10" s="29"/>
    </row>
    <row r="11" spans="1:25" x14ac:dyDescent="0.25">
      <c r="A11" s="1" t="s">
        <v>8</v>
      </c>
      <c r="B11" s="39">
        <f>'[27]Perhitungan ke CO2-eq'!B133</f>
        <v>39320.387916228581</v>
      </c>
      <c r="C11" s="39">
        <f>'[27]Perhitungan ke CO2-eq'!C133</f>
        <v>58961.443645971434</v>
      </c>
      <c r="D11" s="39">
        <f>'[27]Perhitungan ke CO2-eq'!D133</f>
        <v>68081.825668371443</v>
      </c>
      <c r="E11" s="39">
        <f>'[27]Perhitungan ke CO2-eq'!E133</f>
        <v>78879.739269571437</v>
      </c>
      <c r="F11" s="39">
        <f>'[27]Perhitungan ke CO2-eq'!F133</f>
        <v>83709.462753714295</v>
      </c>
      <c r="G11" s="39">
        <f>'[27]Perhitungan ke CO2-eq'!G133+G97</f>
        <v>87621.641504184518</v>
      </c>
      <c r="H11" s="39">
        <f>'[27]Perhitungan ke CO2-eq'!H133+H97</f>
        <v>97342.308124696341</v>
      </c>
      <c r="I11" s="39">
        <f>'[27]Perhitungan ke CO2-eq'!I133+I97</f>
        <v>107065.08055354218</v>
      </c>
      <c r="J11" s="39">
        <f>'[27]Perhitungan ke CO2-eq'!J133+J97</f>
        <v>116790.00701373289</v>
      </c>
      <c r="K11" s="39">
        <f>'[27]Perhitungan ke CO2-eq'!K133+K97</f>
        <v>126517.13683258626</v>
      </c>
      <c r="L11" s="39">
        <f>'[28]Perhitungan ke CO2-eq'!B133+L97</f>
        <v>136246.52046701568</v>
      </c>
      <c r="M11" s="39">
        <f>'[28]Perhitungan ke CO2-eq'!C133+M97</f>
        <v>145978.20952939786</v>
      </c>
      <c r="N11" s="39">
        <f>'[28]Perhitungan ke CO2-eq'!D133+N97</f>
        <v>155712.25681403279</v>
      </c>
      <c r="O11" s="39">
        <f>'[28]Perhitungan ke CO2-eq'!E133+O97</f>
        <v>165448.71632421023</v>
      </c>
      <c r="P11" s="39">
        <f>'[28]Perhitungan ke CO2-eq'!F133+P97</f>
        <v>175187.64329989502</v>
      </c>
      <c r="Q11" s="39">
        <f>'[28]Perhitungan ke CO2-eq'!G133+Q97</f>
        <v>175300.38432134409</v>
      </c>
      <c r="R11" s="39">
        <f>'[28]Perhitungan ke CO2-eq'!H133+R97</f>
        <v>175415.70711218435</v>
      </c>
      <c r="S11" s="39">
        <f>'[28]Perhitungan ke CO2-eq'!I133+S97</f>
        <v>175533.67079493482</v>
      </c>
      <c r="T11" s="39">
        <f>'[28]Perhitungan ke CO2-eq'!J133+T97</f>
        <v>175654.33584602032</v>
      </c>
      <c r="U11" s="39">
        <f>'[28]Perhitungan ke CO2-eq'!K133+U97</f>
        <v>175779.67654166883</v>
      </c>
      <c r="V11" s="29">
        <f t="shared" si="0"/>
        <v>2520546.1543333032</v>
      </c>
      <c r="W11" s="29"/>
      <c r="X11" s="29"/>
      <c r="Y11" s="29"/>
    </row>
    <row r="12" spans="1:25" x14ac:dyDescent="0.25">
      <c r="A12" s="4" t="s">
        <v>64</v>
      </c>
      <c r="B12" s="39">
        <f>'[27]Perhitungan ke CO2-eq'!B134</f>
        <v>12521.760037317143</v>
      </c>
      <c r="C12" s="39">
        <f>'[27]Perhitungan ke CO2-eq'!C134</f>
        <v>18911.629711872858</v>
      </c>
      <c r="D12" s="39">
        <f>'[27]Perhitungan ke CO2-eq'!D134</f>
        <v>21785.190596352859</v>
      </c>
      <c r="E12" s="39">
        <f>'[27]Perhitungan ke CO2-eq'!E134</f>
        <v>25334.133948592855</v>
      </c>
      <c r="F12" s="39">
        <f>'[27]Perhitungan ke CO2-eq'!F134</f>
        <v>26920.023851128575</v>
      </c>
      <c r="G12" s="39">
        <f>'[27]Perhitungan ke CO2-eq'!G134+G98</f>
        <v>28175.865271146129</v>
      </c>
      <c r="H12" s="39">
        <f>'[27]Perhitungan ke CO2-eq'!H134+H98</f>
        <v>31328.185170626828</v>
      </c>
      <c r="I12" s="39">
        <f>'[27]Perhitungan ke CO2-eq'!I134+I98</f>
        <v>34481.03152219102</v>
      </c>
      <c r="J12" s="39">
        <f>'[27]Perhitungan ke CO2-eq'!J134+J98</f>
        <v>37634.416381591436</v>
      </c>
      <c r="K12" s="39">
        <f>'[27]Perhitungan ke CO2-eq'!K134+K98</f>
        <v>40788.352080657525</v>
      </c>
      <c r="L12" s="39">
        <f>'[28]Perhitungan ke CO2-eq'!B134+L98</f>
        <v>43942.851233617621</v>
      </c>
      <c r="M12" s="39">
        <f>'[28]Perhitungan ke CO2-eq'!C134+M98</f>
        <v>47097.926743565891</v>
      </c>
      <c r="N12" s="39">
        <f>'[28]Perhitungan ke CO2-eq'!D134+N98</f>
        <v>50253.59180907737</v>
      </c>
      <c r="O12" s="39">
        <f>'[28]Perhitungan ke CO2-eq'!E134+O98</f>
        <v>53409.859930974482</v>
      </c>
      <c r="P12" s="39">
        <f>'[28]Perhitungan ke CO2-eq'!F134+P98</f>
        <v>56566.744919248413</v>
      </c>
      <c r="Q12" s="39">
        <f>'[28]Perhitungan ke CO2-eq'!G134+Q98</f>
        <v>56594.930174610679</v>
      </c>
      <c r="R12" s="39">
        <f>'[28]Perhitungan ke CO2-eq'!H134+R98</f>
        <v>56623.760872320738</v>
      </c>
      <c r="S12" s="39">
        <f>'[28]Perhitungan ke CO2-eq'!I134+S98</f>
        <v>56653.251793008363</v>
      </c>
      <c r="T12" s="39">
        <f>'[28]Perhitungan ke CO2-eq'!J134+T98</f>
        <v>56683.41805577973</v>
      </c>
      <c r="U12" s="39">
        <f>'[28]Perhitungan ke CO2-eq'!K134+U98</f>
        <v>56714.753229691851</v>
      </c>
      <c r="V12" s="29">
        <f t="shared" si="0"/>
        <v>812421.67733337253</v>
      </c>
      <c r="W12" s="29"/>
      <c r="X12" s="29"/>
      <c r="Y12" s="29"/>
    </row>
    <row r="13" spans="1:25" x14ac:dyDescent="0.25">
      <c r="A13" s="34" t="s">
        <v>9</v>
      </c>
      <c r="B13" s="38">
        <f>SUM(B6:B12)</f>
        <v>81229.47719281193</v>
      </c>
      <c r="C13" s="38">
        <f t="shared" ref="C13:U13" si="1">SUM(C6:C12)</f>
        <v>115239.74625569946</v>
      </c>
      <c r="D13" s="38">
        <f t="shared" si="1"/>
        <v>133890.35536842429</v>
      </c>
      <c r="E13" s="38">
        <f t="shared" si="1"/>
        <v>152424.11672706349</v>
      </c>
      <c r="F13" s="38">
        <f t="shared" si="1"/>
        <v>161344.53545327554</v>
      </c>
      <c r="G13" s="38">
        <f t="shared" si="1"/>
        <v>169256.75784232083</v>
      </c>
      <c r="H13" s="38">
        <f t="shared" si="1"/>
        <v>187803.64948546316</v>
      </c>
      <c r="I13" s="38">
        <f t="shared" si="1"/>
        <v>206205.80957454967</v>
      </c>
      <c r="J13" s="38">
        <f t="shared" si="1"/>
        <v>224842.26204120877</v>
      </c>
      <c r="K13" s="38">
        <f t="shared" si="1"/>
        <v>243485.50884498586</v>
      </c>
      <c r="L13" s="38">
        <f t="shared" si="1"/>
        <v>262135.70557620091</v>
      </c>
      <c r="M13" s="38">
        <f t="shared" si="1"/>
        <v>280734.66601719218</v>
      </c>
      <c r="N13" s="38">
        <f t="shared" si="1"/>
        <v>299457.58907890948</v>
      </c>
      <c r="O13" s="38">
        <f t="shared" si="1"/>
        <v>318129.60517437576</v>
      </c>
      <c r="P13" s="38">
        <f t="shared" si="1"/>
        <v>336809.23001405946</v>
      </c>
      <c r="Q13" s="38">
        <f t="shared" si="1"/>
        <v>339460.65878349164</v>
      </c>
      <c r="R13" s="38">
        <f t="shared" si="1"/>
        <v>342120.04876772809</v>
      </c>
      <c r="S13" s="38">
        <f t="shared" si="1"/>
        <v>344787.5822785878</v>
      </c>
      <c r="T13" s="38">
        <f t="shared" si="1"/>
        <v>347463.44580283063</v>
      </c>
      <c r="U13" s="38">
        <f t="shared" si="1"/>
        <v>350153.72727270517</v>
      </c>
      <c r="V13" s="29">
        <f t="shared" si="0"/>
        <v>4896974.477551884</v>
      </c>
      <c r="W13" s="29">
        <f>V13-V25</f>
        <v>557159.85975824203</v>
      </c>
      <c r="X13" s="29">
        <f>(V7+V8)-(V19+V20)</f>
        <v>1797.2558558395831</v>
      </c>
      <c r="Y13" s="29">
        <f>(V6+V10+V11+V12)-(V18+V22+V23+V24)</f>
        <v>555362.6039024028</v>
      </c>
    </row>
    <row r="14" spans="1:25" x14ac:dyDescent="0.25">
      <c r="W14" s="14">
        <f>W13/(V13+V25)</f>
        <v>6.0319647228818746E-2</v>
      </c>
      <c r="X14" s="21">
        <f>X13/(V7+V8+V19+V20)</f>
        <v>1.575088000441528E-3</v>
      </c>
      <c r="Y14" s="14">
        <f>Y13/(V6+V10+V11+V12+V18+V22+V23+V24)</f>
        <v>6.8599379388803242E-2</v>
      </c>
    </row>
    <row r="15" spans="1:25" x14ac:dyDescent="0.25">
      <c r="A15" t="s">
        <v>11</v>
      </c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'[29]Perhitungan ke CO2-eq'!B128</f>
        <v>5393.5521516598774</v>
      </c>
      <c r="C18" s="39">
        <f>'[29]Perhitungan ke CO2-eq'!C128</f>
        <v>5256.7767043668873</v>
      </c>
      <c r="D18" s="39">
        <f>'[29]Perhitungan ke CO2-eq'!D128</f>
        <v>7154.6873358306848</v>
      </c>
      <c r="E18" s="39">
        <f>'[29]Perhitungan ke CO2-eq'!E128</f>
        <v>6324.3514345652738</v>
      </c>
      <c r="F18" s="39">
        <f>'[29]Perhitungan ke CO2-eq'!F128</f>
        <v>5984.2284196154469</v>
      </c>
      <c r="G18" s="39">
        <f>'[29]Perhitungan ke CO2-eq'!G128</f>
        <v>6311.5029369620843</v>
      </c>
      <c r="H18" s="39">
        <f>'[29]Perhitungan ke CO2-eq'!H128</f>
        <v>2510.7106746126638</v>
      </c>
      <c r="I18" s="39">
        <f>'[29]Perhitungan ke CO2-eq'!I128</f>
        <v>2568.2059490612942</v>
      </c>
      <c r="J18" s="39">
        <f>'[29]Perhitungan ke CO2-eq'!J128</f>
        <v>2627.0178652947975</v>
      </c>
      <c r="K18" s="39">
        <f>'[29]Perhitungan ke CO2-eq'!K128</f>
        <v>2687.1765744100485</v>
      </c>
      <c r="L18" s="39">
        <f>'[30]Perhitungan ke CO2-eq'!B128</f>
        <v>2748.7129179640378</v>
      </c>
      <c r="M18" s="39">
        <f>'[30]Perhitungan ke CO2-eq'!C128</f>
        <v>2811.6584437854144</v>
      </c>
      <c r="N18" s="39">
        <f>'[30]Perhitungan ke CO2-eq'!D128</f>
        <v>2876.0454221481004</v>
      </c>
      <c r="O18" s="39">
        <f>'[30]Perhitungan ke CO2-eq'!E128</f>
        <v>2941.9068623152912</v>
      </c>
      <c r="P18" s="39">
        <f>'[30]Perhitungan ke CO2-eq'!F128</f>
        <v>3009.2765294623114</v>
      </c>
      <c r="Q18" s="39">
        <f>'[30]Perhitungan ke CO2-eq'!G128</f>
        <v>3078.1889619869985</v>
      </c>
      <c r="R18" s="39">
        <f>'[30]Perhitungan ke CO2-eq'!H128</f>
        <v>3148.6794892164994</v>
      </c>
      <c r="S18" s="39">
        <f>'[30]Perhitungan ke CO2-eq'!I128</f>
        <v>3220.7842495195569</v>
      </c>
      <c r="T18" s="39">
        <f>'[30]Perhitungan ke CO2-eq'!J128</f>
        <v>3294.5402088335536</v>
      </c>
      <c r="U18" s="39">
        <f>'[30]Perhitungan ke CO2-eq'!K128</f>
        <v>3371.1541344523071</v>
      </c>
      <c r="V18" s="29">
        <f t="shared" ref="V18:V25" si="2">SUM(B18:U18)</f>
        <v>77319.157266063121</v>
      </c>
    </row>
    <row r="19" spans="1:22" x14ac:dyDescent="0.25">
      <c r="A19" s="1" t="s">
        <v>4</v>
      </c>
      <c r="B19" s="39">
        <f>'[29]Perhitungan ke CO2-eq'!B129</f>
        <v>10641.579059999998</v>
      </c>
      <c r="C19" s="39">
        <f>'[29]Perhitungan ke CO2-eq'!C129</f>
        <v>12019.623419999998</v>
      </c>
      <c r="D19" s="39">
        <f>'[29]Perhitungan ke CO2-eq'!D129</f>
        <v>13798.938089999998</v>
      </c>
      <c r="E19" s="39">
        <f>'[29]Perhitungan ke CO2-eq'!E129</f>
        <v>15094.5921</v>
      </c>
      <c r="F19" s="39">
        <f>'[29]Perhitungan ke CO2-eq'!F129</f>
        <v>16212.555660000004</v>
      </c>
      <c r="G19" s="39">
        <f>'[29]Perhitungan ke CO2-eq'!G129</f>
        <v>17280.970698600002</v>
      </c>
      <c r="H19" s="39">
        <f>'[29]Perhitungan ke CO2-eq'!H129</f>
        <v>19472.86784043218</v>
      </c>
      <c r="I19" s="39">
        <f>'[29]Perhitungan ke CO2-eq'!I129</f>
        <v>21523.012667389605</v>
      </c>
      <c r="J19" s="39">
        <f>'[29]Perhitungan ke CO2-eq'!J129</f>
        <v>23799.308240086149</v>
      </c>
      <c r="K19" s="39">
        <f>'[29]Perhitungan ke CO2-eq'!K129</f>
        <v>26075.603812782687</v>
      </c>
      <c r="L19" s="39">
        <f>'[30]Perhitungan ke CO2-eq'!B129</f>
        <v>28351.899385479264</v>
      </c>
      <c r="M19" s="39">
        <f>'[30]Perhitungan ke CO2-eq'!C129</f>
        <v>30569.849587175744</v>
      </c>
      <c r="N19" s="39">
        <f>'[30]Perhitungan ke CO2-eq'!D129</f>
        <v>32904.490530872317</v>
      </c>
      <c r="O19" s="39">
        <f>'[30]Perhitungan ke CO2-eq'!E129</f>
        <v>35180.786103568891</v>
      </c>
      <c r="P19" s="39">
        <f>'[30]Perhitungan ke CO2-eq'!F129</f>
        <v>37457.08167626537</v>
      </c>
      <c r="Q19" s="39">
        <f>'[30]Perhitungan ke CO2-eq'!G129</f>
        <v>39733.377248961959</v>
      </c>
      <c r="R19" s="39">
        <f>'[30]Perhitungan ke CO2-eq'!H129</f>
        <v>42009.672821658518</v>
      </c>
      <c r="S19" s="39">
        <f>'[30]Perhitungan ke CO2-eq'!I129</f>
        <v>44285.968394354997</v>
      </c>
      <c r="T19" s="39">
        <f>'[30]Perhitungan ke CO2-eq'!J129</f>
        <v>46562.263967051556</v>
      </c>
      <c r="U19" s="39">
        <f>'[30]Perhitungan ke CO2-eq'!K129</f>
        <v>48838.559539748152</v>
      </c>
      <c r="V19" s="29">
        <f t="shared" si="2"/>
        <v>561813.00084442738</v>
      </c>
    </row>
    <row r="20" spans="1:22" x14ac:dyDescent="0.25">
      <c r="A20" s="1" t="s">
        <v>5</v>
      </c>
      <c r="B20" s="39">
        <f>'[29]Perhitungan ke CO2-eq'!B130</f>
        <v>284.29324917747283</v>
      </c>
      <c r="C20" s="39">
        <f>'[29]Perhitungan ke CO2-eq'!C130</f>
        <v>340.65249889590541</v>
      </c>
      <c r="D20" s="39">
        <f>'[29]Perhitungan ke CO2-eq'!D130</f>
        <v>296.95445275406752</v>
      </c>
      <c r="E20" s="39">
        <f>'[29]Perhitungan ke CO2-eq'!E130</f>
        <v>299.02814232174723</v>
      </c>
      <c r="F20" s="39">
        <f>'[29]Perhitungan ke CO2-eq'!F130</f>
        <v>382.61125512693604</v>
      </c>
      <c r="G20" s="39">
        <f>'[29]Perhitungan ke CO2-eq'!G130</f>
        <v>423.97093069980752</v>
      </c>
      <c r="H20" s="39">
        <f>'[29]Perhitungan ke CO2-eq'!H130</f>
        <v>317.19765976882968</v>
      </c>
      <c r="I20" s="39">
        <f>'[29]Perhitungan ke CO2-eq'!I130</f>
        <v>334.02193583040099</v>
      </c>
      <c r="J20" s="39">
        <f>'[29]Perhitungan ke CO2-eq'!J130</f>
        <v>268.99030406305701</v>
      </c>
      <c r="K20" s="39">
        <f>'[29]Perhitungan ke CO2-eq'!K130</f>
        <v>368.06163624494019</v>
      </c>
      <c r="L20" s="39">
        <f>'[30]Perhitungan ke CO2-eq'!B130</f>
        <v>385.0814864522099</v>
      </c>
      <c r="M20" s="39">
        <f>'[30]Perhitungan ke CO2-eq'!C130</f>
        <v>402.1013366594795</v>
      </c>
      <c r="N20" s="39">
        <f>'[30]Perhitungan ke CO2-eq'!D130</f>
        <v>419.12118686674916</v>
      </c>
      <c r="O20" s="39">
        <f>'[30]Perhitungan ke CO2-eq'!E130</f>
        <v>436.14103707401881</v>
      </c>
      <c r="P20" s="39">
        <f>'[30]Perhitungan ke CO2-eq'!F130</f>
        <v>453.16088728128847</v>
      </c>
      <c r="Q20" s="39">
        <f>'[30]Perhitungan ke CO2-eq'!G130</f>
        <v>470.18073748855807</v>
      </c>
      <c r="R20" s="39">
        <f>'[30]Perhitungan ke CO2-eq'!H130</f>
        <v>487.20058769582783</v>
      </c>
      <c r="S20" s="39">
        <f>'[30]Perhitungan ke CO2-eq'!I130</f>
        <v>504.22043790309738</v>
      </c>
      <c r="T20" s="39">
        <f>'[30]Perhitungan ke CO2-eq'!J130</f>
        <v>402.65873693326336</v>
      </c>
      <c r="U20" s="39">
        <f>'[30]Perhitungan ke CO2-eq'!K130</f>
        <v>538.2601383176368</v>
      </c>
      <c r="V20" s="29">
        <f t="shared" si="2"/>
        <v>7813.9086375552952</v>
      </c>
    </row>
    <row r="21" spans="1:22" x14ac:dyDescent="0.25">
      <c r="A21" s="1" t="s">
        <v>6</v>
      </c>
      <c r="B21" s="39">
        <f>'[29]Perhitungan ke CO2-eq'!B131</f>
        <v>0</v>
      </c>
      <c r="C21" s="39">
        <f>'[29]Perhitungan ke CO2-eq'!C131</f>
        <v>0</v>
      </c>
      <c r="D21" s="39">
        <f>'[29]Perhitungan ke CO2-eq'!D131</f>
        <v>0</v>
      </c>
      <c r="E21" s="39">
        <f>'[29]Perhitungan ke CO2-eq'!E131</f>
        <v>0</v>
      </c>
      <c r="F21" s="39">
        <f>'[29]Perhitungan ke CO2-eq'!F131</f>
        <v>0</v>
      </c>
      <c r="G21" s="39">
        <f>'[29]Perhitungan ke CO2-eq'!G131</f>
        <v>0</v>
      </c>
      <c r="H21" s="39">
        <f>'[29]Perhitungan ke CO2-eq'!H131</f>
        <v>0</v>
      </c>
      <c r="I21" s="39">
        <f>'[29]Perhitungan ke CO2-eq'!I131</f>
        <v>0</v>
      </c>
      <c r="J21" s="39">
        <f>'[29]Perhitungan ke CO2-eq'!J131</f>
        <v>0</v>
      </c>
      <c r="K21" s="39">
        <f>'[29]Perhitungan ke CO2-eq'!K131</f>
        <v>0</v>
      </c>
      <c r="L21" s="39">
        <f>'[30]Perhitungan ke CO2-eq'!B131</f>
        <v>0</v>
      </c>
      <c r="M21" s="39">
        <f>'[30]Perhitungan ke CO2-eq'!C131</f>
        <v>0</v>
      </c>
      <c r="N21" s="39">
        <f>'[30]Perhitungan ke CO2-eq'!D131</f>
        <v>0</v>
      </c>
      <c r="O21" s="39">
        <f>'[30]Perhitungan ke CO2-eq'!E131</f>
        <v>0</v>
      </c>
      <c r="P21" s="39">
        <f>'[30]Perhitungan ke CO2-eq'!F131</f>
        <v>0</v>
      </c>
      <c r="Q21" s="39">
        <f>'[30]Perhitungan ke CO2-eq'!G131</f>
        <v>0</v>
      </c>
      <c r="R21" s="39">
        <f>'[30]Perhitungan ke CO2-eq'!H131</f>
        <v>0</v>
      </c>
      <c r="S21" s="39">
        <f>'[30]Perhitungan ke CO2-eq'!I131</f>
        <v>0</v>
      </c>
      <c r="T21" s="39">
        <f>'[30]Perhitungan ke CO2-eq'!J131</f>
        <v>0</v>
      </c>
      <c r="U21" s="39">
        <f>'[30]Perhitungan ke CO2-eq'!K131</f>
        <v>0</v>
      </c>
      <c r="V21" s="29">
        <f t="shared" si="2"/>
        <v>0</v>
      </c>
    </row>
    <row r="22" spans="1:22" x14ac:dyDescent="0.25">
      <c r="A22" s="1" t="s">
        <v>7</v>
      </c>
      <c r="B22" s="39">
        <f>'[29]Perhitungan ke CO2-eq'!B132</f>
        <v>13116.401466666668</v>
      </c>
      <c r="C22" s="39">
        <f>'[29]Perhitungan ke CO2-eq'!C132</f>
        <v>19809.717399999998</v>
      </c>
      <c r="D22" s="39">
        <f>'[29]Perhitungan ke CO2-eq'!D132</f>
        <v>22819.739799999999</v>
      </c>
      <c r="E22" s="39">
        <f>'[29]Perhitungan ke CO2-eq'!E132</f>
        <v>26537.217666666664</v>
      </c>
      <c r="F22" s="39">
        <f>'[29]Perhitungan ke CO2-eq'!F132</f>
        <v>28198.419333333335</v>
      </c>
      <c r="G22" s="39">
        <f>'[29]Perhitungan ke CO2-eq'!G132+G102</f>
        <v>29147.07077860885</v>
      </c>
      <c r="H22" s="39">
        <f>'[29]Perhitungan ke CO2-eq'!H132+H102</f>
        <v>31704.409765840865</v>
      </c>
      <c r="I22" s="39">
        <f>'[29]Perhitungan ke CO2-eq'!I132+I102</f>
        <v>34464.447537588247</v>
      </c>
      <c r="J22" s="39">
        <f>'[29]Perhitungan ke CO2-eq'!J132+J102</f>
        <v>37140.402106604328</v>
      </c>
      <c r="K22" s="39">
        <f>'[29]Perhitungan ke CO2-eq'!K132+K102</f>
        <v>39732.282867399117</v>
      </c>
      <c r="L22" s="39">
        <f>'[30]Perhitungan ke CO2-eq'!B132+L102</f>
        <v>42066.680892107994</v>
      </c>
      <c r="M22" s="39">
        <f>'[30]Perhitungan ke CO2-eq'!C132+M102</f>
        <v>44291.676514941559</v>
      </c>
      <c r="N22" s="39">
        <f>'[30]Perhitungan ke CO2-eq'!D132+N102</f>
        <v>46407.279790705245</v>
      </c>
      <c r="O22" s="39">
        <f>'[30]Perhitungan ke CO2-eq'!E132+O102</f>
        <v>48413.501004459526</v>
      </c>
      <c r="P22" s="39">
        <f>'[30]Perhitungan ke CO2-eq'!F132+P102</f>
        <v>50310.350676792797</v>
      </c>
      <c r="Q22" s="39">
        <f>'[30]Perhitungan ke CO2-eq'!G132+Q102</f>
        <v>49360.65920214459</v>
      </c>
      <c r="R22" s="39">
        <f>'[30]Perhitungan ke CO2-eq'!H132+R102</f>
        <v>48411.459431882511</v>
      </c>
      <c r="S22" s="39">
        <f>'[30]Perhitungan ke CO2-eq'!I132+S102</f>
        <v>47462.762626037023</v>
      </c>
      <c r="T22" s="39">
        <f>'[30]Perhitungan ke CO2-eq'!J132+T102</f>
        <v>46514.580302493268</v>
      </c>
      <c r="U22" s="39">
        <f>'[30]Perhitungan ke CO2-eq'!K132+U102</f>
        <v>45567.288467057209</v>
      </c>
      <c r="V22" s="29">
        <f t="shared" si="2"/>
        <v>751476.34763132967</v>
      </c>
    </row>
    <row r="23" spans="1:22" x14ac:dyDescent="0.25">
      <c r="A23" s="1" t="s">
        <v>8</v>
      </c>
      <c r="B23" s="39">
        <f>'[29]Perhitungan ke CO2-eq'!B133</f>
        <v>39320.387916228581</v>
      </c>
      <c r="C23" s="39">
        <f>'[29]Perhitungan ke CO2-eq'!C133</f>
        <v>58961.443645971434</v>
      </c>
      <c r="D23" s="39">
        <f>'[29]Perhitungan ke CO2-eq'!D133</f>
        <v>68081.825668371443</v>
      </c>
      <c r="E23" s="39">
        <f>'[29]Perhitungan ke CO2-eq'!E133</f>
        <v>78879.739269571437</v>
      </c>
      <c r="F23" s="39">
        <f>'[29]Perhitungan ke CO2-eq'!F133</f>
        <v>83709.462753714295</v>
      </c>
      <c r="G23" s="39">
        <f>'[29]Perhitungan ke CO2-eq'!G133+G103</f>
        <v>86544.109917655966</v>
      </c>
      <c r="H23" s="39">
        <f>'[29]Perhitungan ke CO2-eq'!H133+H103</f>
        <v>93818.815242878423</v>
      </c>
      <c r="I23" s="39">
        <f>'[29]Perhitungan ke CO2-eq'!I133+I103</f>
        <v>101942.01576581321</v>
      </c>
      <c r="J23" s="39">
        <f>'[29]Perhitungan ke CO2-eq'!J133+J103</f>
        <v>109818.58940241803</v>
      </c>
      <c r="K23" s="39">
        <f>'[29]Perhitungan ke CO2-eq'!K133+K103</f>
        <v>117448.57202710569</v>
      </c>
      <c r="L23" s="39">
        <f>'[30]Perhitungan ke CO2-eq'!B133+L103</f>
        <v>124322.59576891904</v>
      </c>
      <c r="M23" s="39">
        <f>'[30]Perhitungan ke CO2-eq'!C133+M103</f>
        <v>130875.64469465199</v>
      </c>
      <c r="N23" s="39">
        <f>'[30]Perhitungan ke CO2-eq'!D133+N103</f>
        <v>137107.75720015919</v>
      </c>
      <c r="O23" s="39">
        <f>'[30]Perhitungan ke CO2-eq'!E133+O103</f>
        <v>143018.9725605603</v>
      </c>
      <c r="P23" s="39">
        <f>'[30]Perhitungan ke CO2-eq'!F133+P103</f>
        <v>148609.33095037533</v>
      </c>
      <c r="Q23" s="39">
        <f>'[30]Perhitungan ke CO2-eq'!G133+Q103</f>
        <v>145838.60164873491</v>
      </c>
      <c r="R23" s="39">
        <f>'[30]Perhitungan ke CO2-eq'!H133+R103</f>
        <v>143069.74999756084</v>
      </c>
      <c r="S23" s="39">
        <f>'[30]Perhitungan ke CO2-eq'!I133+S103</f>
        <v>140302.81899504876</v>
      </c>
      <c r="T23" s="39">
        <f>'[30]Perhitungan ke CO2-eq'!J133+T103</f>
        <v>137537.85262405305</v>
      </c>
      <c r="U23" s="39">
        <f>'[30]Perhitungan ke CO2-eq'!K133+U103</f>
        <v>134776.2867218304</v>
      </c>
      <c r="V23" s="29">
        <f t="shared" si="2"/>
        <v>2223984.5727716223</v>
      </c>
    </row>
    <row r="24" spans="1:22" x14ac:dyDescent="0.25">
      <c r="A24" s="4" t="s">
        <v>64</v>
      </c>
      <c r="B24" s="39">
        <f>'[29]Perhitungan ke CO2-eq'!B134</f>
        <v>12521.760037317143</v>
      </c>
      <c r="C24" s="39">
        <f>'[29]Perhitungan ke CO2-eq'!C134</f>
        <v>18911.629711872858</v>
      </c>
      <c r="D24" s="39">
        <f>'[29]Perhitungan ke CO2-eq'!D134</f>
        <v>21785.190596352859</v>
      </c>
      <c r="E24" s="39">
        <f>'[29]Perhitungan ke CO2-eq'!E134</f>
        <v>25334.133948592855</v>
      </c>
      <c r="F24" s="39">
        <f>'[29]Perhitungan ke CO2-eq'!F134</f>
        <v>26920.023851128575</v>
      </c>
      <c r="G24" s="39">
        <f>'[29]Perhitungan ke CO2-eq'!G134+G104</f>
        <v>27825.667505524347</v>
      </c>
      <c r="H24" s="39">
        <f>'[29]Perhitungan ke CO2-eq'!H134+H104</f>
        <v>30267.067703099488</v>
      </c>
      <c r="I24" s="39">
        <f>'[29]Perhitungan ke CO2-eq'!I134+I104</f>
        <v>32901.977191009159</v>
      </c>
      <c r="J24" s="39">
        <f>'[29]Perhitungan ke CO2-eq'!J134+J104</f>
        <v>35456.615448242766</v>
      </c>
      <c r="K24" s="39">
        <f>'[29]Perhitungan ke CO2-eq'!K134+K104</f>
        <v>37930.991443403531</v>
      </c>
      <c r="L24" s="39">
        <f>'[30]Perhitungan ke CO2-eq'!B134+L104</f>
        <v>40159.557866235074</v>
      </c>
      <c r="M24" s="39">
        <f>'[30]Perhitungan ke CO2-eq'!C134+M104</f>
        <v>42283.68172322488</v>
      </c>
      <c r="N24" s="39">
        <f>'[30]Perhitungan ke CO2-eq'!D134+N104</f>
        <v>44303.372613336622</v>
      </c>
      <c r="O24" s="39">
        <f>'[30]Perhitungan ke CO2-eq'!E134+O104</f>
        <v>46218.640355350202</v>
      </c>
      <c r="P24" s="39">
        <f>'[30]Perhitungan ke CO2-eq'!F134+P104</f>
        <v>48029.494992895627</v>
      </c>
      <c r="Q24" s="39">
        <f>'[30]Perhitungan ke CO2-eq'!G134+Q104</f>
        <v>47122.858459601652</v>
      </c>
      <c r="R24" s="39">
        <f>'[30]Perhitungan ke CO2-eq'!H134+R104</f>
        <v>46216.69133892424</v>
      </c>
      <c r="S24" s="39">
        <f>'[30]Perhitungan ke CO2-eq'!I134+S104</f>
        <v>45311.004380412327</v>
      </c>
      <c r="T24" s="39">
        <f>'[30]Perhitungan ke CO2-eq'!J134+T104</f>
        <v>44405.808579779521</v>
      </c>
      <c r="U24" s="39">
        <f>'[30]Perhitungan ke CO2-eq'!K134+U104</f>
        <v>43501.462896339966</v>
      </c>
      <c r="V24" s="29">
        <f t="shared" si="2"/>
        <v>717407.63064264355</v>
      </c>
    </row>
    <row r="25" spans="1:22" x14ac:dyDescent="0.25">
      <c r="A25" s="4" t="s">
        <v>9</v>
      </c>
      <c r="B25" s="38">
        <f>SUM(B18:B24)</f>
        <v>81277.973881049751</v>
      </c>
      <c r="C25" s="38">
        <f t="shared" ref="C25:U25" si="3">SUM(C18:C24)</f>
        <v>115299.84338110707</v>
      </c>
      <c r="D25" s="38">
        <f t="shared" si="3"/>
        <v>133937.33594330907</v>
      </c>
      <c r="E25" s="38">
        <f t="shared" si="3"/>
        <v>152469.06256171796</v>
      </c>
      <c r="F25" s="38">
        <f t="shared" si="3"/>
        <v>161407.30127291859</v>
      </c>
      <c r="G25" s="38">
        <f t="shared" si="3"/>
        <v>167533.29276805106</v>
      </c>
      <c r="H25" s="38">
        <f t="shared" si="3"/>
        <v>178091.06888663245</v>
      </c>
      <c r="I25" s="38">
        <f t="shared" si="3"/>
        <v>193733.6810466919</v>
      </c>
      <c r="J25" s="38">
        <f t="shared" si="3"/>
        <v>209110.92336670915</v>
      </c>
      <c r="K25" s="38">
        <f t="shared" si="3"/>
        <v>224242.68836134602</v>
      </c>
      <c r="L25" s="38">
        <f t="shared" si="3"/>
        <v>238034.52831715764</v>
      </c>
      <c r="M25" s="38">
        <f t="shared" si="3"/>
        <v>251234.61230043904</v>
      </c>
      <c r="N25" s="38">
        <f t="shared" si="3"/>
        <v>264018.0667440882</v>
      </c>
      <c r="O25" s="38">
        <f t="shared" si="3"/>
        <v>276209.94792332826</v>
      </c>
      <c r="P25" s="38">
        <f t="shared" si="3"/>
        <v>287868.69571307272</v>
      </c>
      <c r="Q25" s="38">
        <f t="shared" si="3"/>
        <v>285603.86625891866</v>
      </c>
      <c r="R25" s="38">
        <f t="shared" si="3"/>
        <v>283343.45366693841</v>
      </c>
      <c r="S25" s="38">
        <f t="shared" si="3"/>
        <v>281087.55908327579</v>
      </c>
      <c r="T25" s="38">
        <f t="shared" si="3"/>
        <v>278717.7044191442</v>
      </c>
      <c r="U25" s="38">
        <f t="shared" si="3"/>
        <v>276593.01189774566</v>
      </c>
      <c r="V25" s="29">
        <f t="shared" si="2"/>
        <v>4339814.617793642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'[31]Perhitungan ke CO2-eq'!B128</f>
        <v>4237.6180617058417</v>
      </c>
      <c r="C30" s="8">
        <f>'[31]Perhitungan ke CO2-eq'!C128</f>
        <v>3059.8967323600023</v>
      </c>
      <c r="D30" s="8">
        <f>'[31]Perhitungan ke CO2-eq'!D128</f>
        <v>2889.230023790873</v>
      </c>
      <c r="E30" s="8">
        <f>'[31]Perhitungan ke CO2-eq'!E128</f>
        <v>3669.9394353305092</v>
      </c>
      <c r="F30" s="8">
        <f>'[31]Perhitungan ke CO2-eq'!F128</f>
        <v>3754.667588520857</v>
      </c>
      <c r="G30" s="8">
        <f>'[31]Perhitungan ke CO2-eq'!G128</f>
        <v>4132.3130713121236</v>
      </c>
      <c r="H30" s="8">
        <f>'[31]Perhitungan ke CO2-eq'!H128</f>
        <v>4108.1050275434518</v>
      </c>
      <c r="I30" s="8">
        <f>'[31]Perhitungan ke CO2-eq'!I128</f>
        <v>5005.0130491727105</v>
      </c>
      <c r="J30" s="8">
        <f>'[31]Perhitungan ke CO2-eq'!J128</f>
        <v>5193.8357905683424</v>
      </c>
      <c r="K30" s="8">
        <f>'[31]Perhitungan ke CO2-eq'!K128</f>
        <v>4263.036507662946</v>
      </c>
      <c r="L30" s="8">
        <f>'[31]Perhitungan ke CO2-eq'!L128</f>
        <v>6123.4246712853064</v>
      </c>
    </row>
    <row r="31" spans="1:22" x14ac:dyDescent="0.25">
      <c r="A31" s="1" t="s">
        <v>4</v>
      </c>
      <c r="B31" s="8">
        <f>'[31]Perhitungan ke CO2-eq'!B129</f>
        <v>6911.4668700000011</v>
      </c>
      <c r="C31" s="8">
        <f>'[31]Perhitungan ke CO2-eq'!C129</f>
        <v>6949.4037900000012</v>
      </c>
      <c r="D31" s="8">
        <f>'[31]Perhitungan ke CO2-eq'!D129</f>
        <v>7243.5976199999986</v>
      </c>
      <c r="E31" s="8">
        <f>'[31]Perhitungan ke CO2-eq'!E129</f>
        <v>7342.3051800000012</v>
      </c>
      <c r="F31" s="8">
        <f>'[31]Perhitungan ke CO2-eq'!F129</f>
        <v>7891.4438399999981</v>
      </c>
      <c r="G31" s="8">
        <f>'[31]Perhitungan ke CO2-eq'!G129</f>
        <v>7934.2577999999994</v>
      </c>
      <c r="H31" s="8">
        <f>'[31]Perhitungan ke CO2-eq'!H129</f>
        <v>8134.2832199999984</v>
      </c>
      <c r="I31" s="8">
        <f>'[31]Perhitungan ke CO2-eq'!I129</f>
        <v>9475.4797200000012</v>
      </c>
      <c r="J31" s="8">
        <f>'[31]Perhitungan ke CO2-eq'!J129</f>
        <v>10814.3616</v>
      </c>
      <c r="K31" s="8">
        <f>'[31]Perhitungan ke CO2-eq'!K129</f>
        <v>12022.270260000003</v>
      </c>
      <c r="L31" s="8">
        <f>'[31]Perhitungan ke CO2-eq'!L129</f>
        <v>13076.342999999999</v>
      </c>
    </row>
    <row r="32" spans="1:22" x14ac:dyDescent="0.25">
      <c r="A32" s="1" t="s">
        <v>5</v>
      </c>
      <c r="B32" s="8">
        <f>'[31]Perhitungan ke CO2-eq'!B130</f>
        <v>107.15996974049717</v>
      </c>
      <c r="C32" s="8">
        <f>'[31]Perhitungan ke CO2-eq'!C130</f>
        <v>107.75959196199999</v>
      </c>
      <c r="D32" s="8">
        <f>'[31]Perhitungan ke CO2-eq'!D130</f>
        <v>82.479808744897142</v>
      </c>
      <c r="E32" s="8">
        <f>'[31]Perhitungan ke CO2-eq'!E130</f>
        <v>85.706931731080005</v>
      </c>
      <c r="F32" s="8">
        <f>'[31]Perhitungan ke CO2-eq'!F130</f>
        <v>136.08846206189145</v>
      </c>
      <c r="G32" s="8">
        <f>'[31]Perhitungan ke CO2-eq'!G130</f>
        <v>149.52627575310859</v>
      </c>
      <c r="H32" s="8">
        <f>'[31]Perhitungan ke CO2-eq'!H130</f>
        <v>152.11887719713144</v>
      </c>
      <c r="I32" s="8">
        <f>'[31]Perhitungan ke CO2-eq'!I130</f>
        <v>173.49926623184572</v>
      </c>
      <c r="J32" s="8">
        <f>'[31]Perhitungan ke CO2-eq'!J130</f>
        <v>158.47170285162861</v>
      </c>
      <c r="K32" s="8">
        <f>'[31]Perhitungan ke CO2-eq'!K130</f>
        <v>285.70018888196341</v>
      </c>
      <c r="L32" s="8">
        <f>'[31]Perhitungan ke CO2-eq'!L130</f>
        <v>288.63994623322577</v>
      </c>
    </row>
    <row r="33" spans="1:21" x14ac:dyDescent="0.25">
      <c r="A33" s="1" t="s">
        <v>6</v>
      </c>
      <c r="B33" s="8">
        <f>'[31]Perhitungan ke CO2-eq'!B131</f>
        <v>0</v>
      </c>
      <c r="C33" s="8">
        <f>'[31]Perhitungan ke CO2-eq'!C131</f>
        <v>0</v>
      </c>
      <c r="D33" s="8">
        <f>'[31]Perhitungan ke CO2-eq'!D131</f>
        <v>0</v>
      </c>
      <c r="E33" s="8">
        <f>'[31]Perhitungan ke CO2-eq'!E131</f>
        <v>0</v>
      </c>
      <c r="F33" s="8">
        <f>'[31]Perhitungan ke CO2-eq'!F131</f>
        <v>0</v>
      </c>
      <c r="G33" s="8">
        <f>'[31]Perhitungan ke CO2-eq'!G131</f>
        <v>0</v>
      </c>
      <c r="H33" s="8">
        <f>'[31]Perhitungan ke CO2-eq'!H131</f>
        <v>0</v>
      </c>
      <c r="I33" s="8">
        <f>'[31]Perhitungan ke CO2-eq'!I131</f>
        <v>0</v>
      </c>
      <c r="J33" s="8">
        <f>'[31]Perhitungan ke CO2-eq'!J131</f>
        <v>0</v>
      </c>
      <c r="K33" s="8">
        <f>'[31]Perhitungan ke CO2-eq'!K131</f>
        <v>0</v>
      </c>
      <c r="L33" s="8">
        <f>'[31]Perhitungan ke CO2-eq'!L131</f>
        <v>0</v>
      </c>
    </row>
    <row r="34" spans="1:21" x14ac:dyDescent="0.25">
      <c r="A34" s="1" t="s">
        <v>7</v>
      </c>
      <c r="B34" s="8">
        <f>'[31]Perhitungan ke CO2-eq'!B132</f>
        <v>706.03499999999997</v>
      </c>
      <c r="C34" s="8">
        <f>'[31]Perhitungan ke CO2-eq'!C132</f>
        <v>509.81333333333345</v>
      </c>
      <c r="D34" s="8">
        <f>'[31]Perhitungan ke CO2-eq'!D132</f>
        <v>481.37833333333339</v>
      </c>
      <c r="E34" s="8">
        <f>'[31]Perhitungan ke CO2-eq'!E132</f>
        <v>2156.2375999999999</v>
      </c>
      <c r="F34" s="8">
        <f>'[31]Perhitungan ke CO2-eq'!F132</f>
        <v>2568.0028000000002</v>
      </c>
      <c r="G34" s="8">
        <f>'[31]Perhitungan ke CO2-eq'!G132</f>
        <v>2500.1049333333335</v>
      </c>
      <c r="H34" s="8">
        <f>'[31]Perhitungan ke CO2-eq'!H132</f>
        <v>3395.0311999999999</v>
      </c>
      <c r="I34" s="8">
        <f>'[31]Perhitungan ke CO2-eq'!I132</f>
        <v>7576.2067333333334</v>
      </c>
      <c r="J34" s="8">
        <f>'[31]Perhitungan ke CO2-eq'!J132</f>
        <v>8209.9248000000007</v>
      </c>
      <c r="K34" s="8">
        <f>'[31]Perhitungan ke CO2-eq'!K132</f>
        <v>9914.2750666666689</v>
      </c>
      <c r="L34" s="8">
        <f>'[31]Perhitungan ke CO2-eq'!L132</f>
        <v>11013.158200000003</v>
      </c>
    </row>
    <row r="35" spans="1:21" x14ac:dyDescent="0.25">
      <c r="A35" s="1" t="s">
        <v>8</v>
      </c>
      <c r="B35" s="8">
        <f>'[31]Perhitungan ke CO2-eq'!B133</f>
        <v>2696.1055958571428</v>
      </c>
      <c r="C35" s="8">
        <f>'[31]Perhitungan ke CO2-eq'!C133</f>
        <v>1946.802326857143</v>
      </c>
      <c r="D35" s="8">
        <f>'[31]Perhitungan ke CO2-eq'!D133</f>
        <v>1838.218811</v>
      </c>
      <c r="E35" s="8">
        <f>'[31]Perhitungan ke CO2-eq'!E133</f>
        <v>6872.6240804571444</v>
      </c>
      <c r="F35" s="8">
        <f>'[31]Perhitungan ke CO2-eq'!F133</f>
        <v>8094.5949536571452</v>
      </c>
      <c r="G35" s="8">
        <f>'[31]Perhitungan ke CO2-eq'!G133</f>
        <v>7950.596721885714</v>
      </c>
      <c r="H35" s="8">
        <f>'[31]Perhitungan ke CO2-eq'!H133</f>
        <v>10575.82441834286</v>
      </c>
      <c r="I35" s="8">
        <f>'[31]Perhitungan ke CO2-eq'!I133</f>
        <v>22989.415283685714</v>
      </c>
      <c r="J35" s="8">
        <f>'[31]Perhitungan ke CO2-eq'!J133</f>
        <v>24878.640289800005</v>
      </c>
      <c r="K35" s="8">
        <f>'[31]Perhitungan ke CO2-eq'!K133</f>
        <v>29748.385063257148</v>
      </c>
      <c r="L35" s="8">
        <f>'[31]Perhitungan ke CO2-eq'!L133</f>
        <v>33249.42285248571</v>
      </c>
    </row>
    <row r="36" spans="1:21" x14ac:dyDescent="0.25">
      <c r="B36" s="8">
        <f>'[31]Perhitungan ke CO2-eq'!B134</f>
        <v>674.0263989642857</v>
      </c>
      <c r="C36" s="8">
        <f>'[31]Perhitungan ke CO2-eq'!C134</f>
        <v>486.70058171428576</v>
      </c>
      <c r="D36" s="8">
        <f>'[31]Perhitungan ke CO2-eq'!D134</f>
        <v>459.55470275000005</v>
      </c>
      <c r="E36" s="8">
        <f>'[31]Perhitungan ke CO2-eq'!E134</f>
        <v>2058.4830282342859</v>
      </c>
      <c r="F36" s="8">
        <f>'[31]Perhitungan ke CO2-eq'!F134</f>
        <v>2451.5805587742861</v>
      </c>
      <c r="G36" s="8">
        <f>'[31]Perhitungan ke CO2-eq'!G134</f>
        <v>2386.7608903914288</v>
      </c>
      <c r="H36" s="8">
        <f>'[31]Perhitungan ke CO2-eq'!H134</f>
        <v>3241.1150355257141</v>
      </c>
      <c r="I36" s="8">
        <f>'[31]Perhitungan ke CO2-eq'!I134</f>
        <v>7232.7339895014293</v>
      </c>
      <c r="J36" s="8">
        <f>'[31]Perhitungan ke CO2-eq'!J134</f>
        <v>7837.7219949599994</v>
      </c>
      <c r="K36" s="8">
        <f>'[31]Perhitungan ke CO2-eq'!K134</f>
        <v>9464.8043248942868</v>
      </c>
      <c r="L36" s="8">
        <f>'[31]Perhitungan ke CO2-eq'!L134</f>
        <v>10513.868806461431</v>
      </c>
      <c r="M36" s="9">
        <f>SUM(B36:L36)</f>
        <v>46807.350312171431</v>
      </c>
    </row>
    <row r="37" spans="1:21" x14ac:dyDescent="0.25">
      <c r="A37" s="4" t="s">
        <v>9</v>
      </c>
      <c r="B37" s="8">
        <f>'[31]Perhitungan ke CO2-eq'!B135</f>
        <v>15332.411896267768</v>
      </c>
      <c r="C37" s="8">
        <f>'[31]Perhitungan ke CO2-eq'!C135</f>
        <v>13060.376356226765</v>
      </c>
      <c r="D37" s="8">
        <f>'[31]Perhitungan ke CO2-eq'!D135</f>
        <v>12994.459299619104</v>
      </c>
      <c r="E37" s="8">
        <f>'[31]Perhitungan ke CO2-eq'!E135</f>
        <v>22185.296255753019</v>
      </c>
      <c r="F37" s="8">
        <f>'[31]Perhitungan ke CO2-eq'!F135</f>
        <v>24896.378203014177</v>
      </c>
      <c r="G37" s="8">
        <f>'[31]Perhitungan ke CO2-eq'!G135</f>
        <v>25053.55969267571</v>
      </c>
      <c r="H37" s="8">
        <f>'[31]Perhitungan ke CO2-eq'!H135</f>
        <v>29606.477778609158</v>
      </c>
      <c r="I37" s="8">
        <f>'[31]Perhitungan ke CO2-eq'!I135</f>
        <v>52452.348041925034</v>
      </c>
      <c r="J37" s="8">
        <f>'[31]Perhitungan ke CO2-eq'!J135</f>
        <v>57092.956178179971</v>
      </c>
      <c r="K37" s="8">
        <f>'[31]Perhitungan ke CO2-eq'!K135</f>
        <v>65698.471411363018</v>
      </c>
      <c r="L37" s="8">
        <f>'[31]Perhitungan ke CO2-eq'!L135</f>
        <v>74264.857476465681</v>
      </c>
    </row>
    <row r="43" spans="1:21" x14ac:dyDescent="0.25">
      <c r="A43" t="s">
        <v>52</v>
      </c>
    </row>
    <row r="44" spans="1:21" x14ac:dyDescent="0.25">
      <c r="A44" s="93" t="s">
        <v>0</v>
      </c>
      <c r="B44" s="95" t="s">
        <v>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</row>
    <row r="45" spans="1:21" x14ac:dyDescent="0.25">
      <c r="A45" s="93"/>
      <c r="B45" s="55">
        <v>2011</v>
      </c>
      <c r="C45" s="55">
        <v>2012</v>
      </c>
      <c r="D45" s="55">
        <v>2013</v>
      </c>
      <c r="E45" s="55">
        <v>2014</v>
      </c>
      <c r="F45" s="55">
        <v>2015</v>
      </c>
      <c r="G45" s="55">
        <v>2016</v>
      </c>
      <c r="H45" s="55">
        <v>2017</v>
      </c>
      <c r="I45" s="55">
        <v>2018</v>
      </c>
      <c r="J45" s="55">
        <v>2019</v>
      </c>
      <c r="K45" s="55">
        <v>2020</v>
      </c>
      <c r="L45" s="3">
        <v>2021</v>
      </c>
      <c r="M45" s="55">
        <v>2022</v>
      </c>
      <c r="N45" s="55">
        <v>2023</v>
      </c>
      <c r="O45" s="55">
        <v>2024</v>
      </c>
      <c r="P45" s="55">
        <v>2025</v>
      </c>
      <c r="Q45" s="3">
        <v>2026</v>
      </c>
      <c r="R45" s="55">
        <v>2027</v>
      </c>
      <c r="S45" s="55">
        <v>2028</v>
      </c>
      <c r="T45" s="55">
        <v>2029</v>
      </c>
      <c r="U45" s="55">
        <v>2030</v>
      </c>
    </row>
    <row r="46" spans="1:21" x14ac:dyDescent="0.25">
      <c r="A46" s="1" t="s">
        <v>3</v>
      </c>
      <c r="B46" s="31">
        <f>B6</f>
        <v>5393.5521516598774</v>
      </c>
      <c r="C46" s="31">
        <f>B46+C6</f>
        <v>10650.328856026765</v>
      </c>
      <c r="D46" s="31">
        <f t="shared" ref="D46:U52" si="4">C46+D6</f>
        <v>17805.016191857449</v>
      </c>
      <c r="E46" s="31">
        <f t="shared" si="4"/>
        <v>24129.367626422722</v>
      </c>
      <c r="F46" s="31">
        <f t="shared" si="4"/>
        <v>30113.596046038168</v>
      </c>
      <c r="G46" s="31">
        <f t="shared" si="4"/>
        <v>36425.098983000251</v>
      </c>
      <c r="H46" s="31">
        <f t="shared" si="4"/>
        <v>42881.135337218766</v>
      </c>
      <c r="I46" s="31">
        <f t="shared" si="4"/>
        <v>49485.014923948882</v>
      </c>
      <c r="J46" s="31">
        <f t="shared" si="4"/>
        <v>56240.123353215116</v>
      </c>
      <c r="K46" s="31">
        <f t="shared" si="4"/>
        <v>63149.92376551155</v>
      </c>
      <c r="L46" s="31">
        <f t="shared" si="4"/>
        <v>70217.958607249573</v>
      </c>
      <c r="M46" s="31">
        <f t="shared" si="4"/>
        <v>77447.851446863395</v>
      </c>
      <c r="N46" s="31">
        <f t="shared" si="4"/>
        <v>84843.308832504365</v>
      </c>
      <c r="O46" s="31">
        <f t="shared" si="4"/>
        <v>92408.122192276525</v>
      </c>
      <c r="P46" s="31">
        <f t="shared" si="4"/>
        <v>100146.16977798745</v>
      </c>
      <c r="Q46" s="31">
        <f t="shared" si="4"/>
        <v>108061.41865341116</v>
      </c>
      <c r="R46" s="31">
        <f t="shared" si="4"/>
        <v>116157.92672808208</v>
      </c>
      <c r="S46" s="31">
        <f t="shared" si="4"/>
        <v>124439.84483766295</v>
      </c>
      <c r="T46" s="31">
        <f t="shared" si="4"/>
        <v>132911.41887195324</v>
      </c>
      <c r="U46" s="31">
        <f t="shared" si="4"/>
        <v>141579.99779973264</v>
      </c>
    </row>
    <row r="47" spans="1:21" x14ac:dyDescent="0.25">
      <c r="A47" s="1" t="s">
        <v>4</v>
      </c>
      <c r="B47" s="31">
        <f t="shared" ref="B47:B52" si="5">B7</f>
        <v>10641.579059999998</v>
      </c>
      <c r="C47" s="31">
        <f t="shared" ref="C47:R52" si="6">B47+C7</f>
        <v>22661.202479999996</v>
      </c>
      <c r="D47" s="31">
        <f t="shared" si="6"/>
        <v>36460.140569999996</v>
      </c>
      <c r="E47" s="31">
        <f t="shared" si="6"/>
        <v>51554.732669999998</v>
      </c>
      <c r="F47" s="31">
        <f t="shared" si="6"/>
        <v>67767.288329999996</v>
      </c>
      <c r="G47" s="31">
        <f t="shared" si="6"/>
        <v>85048.259028600005</v>
      </c>
      <c r="H47" s="31">
        <f t="shared" si="6"/>
        <v>104529.92494503219</v>
      </c>
      <c r="I47" s="31">
        <f t="shared" si="6"/>
        <v>126062.0570304218</v>
      </c>
      <c r="J47" s="31">
        <f t="shared" si="6"/>
        <v>149870.80603050796</v>
      </c>
      <c r="K47" s="31">
        <f t="shared" si="6"/>
        <v>175956.17194529064</v>
      </c>
      <c r="L47" s="31">
        <f t="shared" si="6"/>
        <v>204318.15477476991</v>
      </c>
      <c r="M47" s="31">
        <f t="shared" si="6"/>
        <v>234898.40914794564</v>
      </c>
      <c r="N47" s="31">
        <f t="shared" si="6"/>
        <v>267813.62580681796</v>
      </c>
      <c r="O47" s="31">
        <f t="shared" si="6"/>
        <v>303005.45938038686</v>
      </c>
      <c r="P47" s="31">
        <f t="shared" si="6"/>
        <v>340473.90986865223</v>
      </c>
      <c r="Q47" s="31">
        <f t="shared" si="6"/>
        <v>380218.97727161419</v>
      </c>
      <c r="R47" s="31">
        <f t="shared" si="6"/>
        <v>422240.66158927273</v>
      </c>
      <c r="S47" s="31">
        <f t="shared" si="4"/>
        <v>466538.96282162773</v>
      </c>
      <c r="T47" s="31">
        <f t="shared" si="4"/>
        <v>513113.88096867932</v>
      </c>
      <c r="U47" s="31">
        <f t="shared" si="4"/>
        <v>561965.41603042744</v>
      </c>
    </row>
    <row r="48" spans="1:21" x14ac:dyDescent="0.25">
      <c r="A48" s="1" t="s">
        <v>5</v>
      </c>
      <c r="B48" s="31">
        <f t="shared" si="5"/>
        <v>235.79656093965716</v>
      </c>
      <c r="C48" s="31">
        <f t="shared" si="6"/>
        <v>516.35193442793718</v>
      </c>
      <c r="D48" s="31">
        <f t="shared" si="4"/>
        <v>766.32581229725724</v>
      </c>
      <c r="E48" s="31">
        <f t="shared" si="4"/>
        <v>1020.4081199645144</v>
      </c>
      <c r="F48" s="31">
        <f t="shared" si="4"/>
        <v>1340.2535554484059</v>
      </c>
      <c r="G48" s="31">
        <f t="shared" si="4"/>
        <v>1693.1320249343471</v>
      </c>
      <c r="H48" s="31">
        <f t="shared" si="4"/>
        <v>2072.6676793060915</v>
      </c>
      <c r="I48" s="31">
        <f t="shared" si="4"/>
        <v>2477.8644851297963</v>
      </c>
      <c r="J48" s="31">
        <f t="shared" si="4"/>
        <v>2910.2218441891496</v>
      </c>
      <c r="K48" s="31">
        <f t="shared" si="4"/>
        <v>3369.7397564841513</v>
      </c>
      <c r="L48" s="31">
        <f t="shared" si="4"/>
        <v>3856.4182220148018</v>
      </c>
      <c r="M48" s="31">
        <f t="shared" si="4"/>
        <v>4370.2572407811003</v>
      </c>
      <c r="N48" s="31">
        <f t="shared" si="4"/>
        <v>4911.2568127830473</v>
      </c>
      <c r="O48" s="31">
        <f t="shared" si="4"/>
        <v>5479.4169380206431</v>
      </c>
      <c r="P48" s="31">
        <f t="shared" si="4"/>
        <v>6074.7376164938869</v>
      </c>
      <c r="Q48" s="31">
        <f t="shared" si="4"/>
        <v>6697.2188482027796</v>
      </c>
      <c r="R48" s="31">
        <f t="shared" si="4"/>
        <v>7346.8606331473202</v>
      </c>
      <c r="S48" s="31">
        <f t="shared" si="4"/>
        <v>8023.6629713275088</v>
      </c>
      <c r="T48" s="31">
        <f t="shared" si="4"/>
        <v>8727.6258627433472</v>
      </c>
      <c r="U48" s="31">
        <f t="shared" si="4"/>
        <v>9458.7493073948335</v>
      </c>
    </row>
    <row r="49" spans="1:21" x14ac:dyDescent="0.25">
      <c r="A49" s="1" t="s">
        <v>6</v>
      </c>
      <c r="B49" s="31">
        <f t="shared" si="5"/>
        <v>0</v>
      </c>
      <c r="C49" s="31">
        <f t="shared" si="6"/>
        <v>0</v>
      </c>
      <c r="D49" s="31">
        <f t="shared" si="4"/>
        <v>0</v>
      </c>
      <c r="E49" s="31">
        <f t="shared" si="4"/>
        <v>0</v>
      </c>
      <c r="F49" s="31">
        <f t="shared" si="4"/>
        <v>0</v>
      </c>
      <c r="G49" s="31">
        <f t="shared" si="4"/>
        <v>0</v>
      </c>
      <c r="H49" s="31">
        <f t="shared" si="4"/>
        <v>0</v>
      </c>
      <c r="I49" s="31">
        <f t="shared" si="4"/>
        <v>0</v>
      </c>
      <c r="J49" s="31">
        <f t="shared" si="4"/>
        <v>0</v>
      </c>
      <c r="K49" s="31">
        <f t="shared" si="4"/>
        <v>0</v>
      </c>
      <c r="L49" s="31">
        <f t="shared" si="4"/>
        <v>0</v>
      </c>
      <c r="M49" s="31">
        <f t="shared" si="4"/>
        <v>0</v>
      </c>
      <c r="N49" s="31">
        <f t="shared" si="4"/>
        <v>0</v>
      </c>
      <c r="O49" s="31">
        <f t="shared" si="4"/>
        <v>0</v>
      </c>
      <c r="P49" s="31">
        <f t="shared" si="4"/>
        <v>0</v>
      </c>
      <c r="Q49" s="31">
        <f t="shared" si="4"/>
        <v>0</v>
      </c>
      <c r="R49" s="31">
        <f t="shared" si="4"/>
        <v>0</v>
      </c>
      <c r="S49" s="31">
        <f t="shared" si="4"/>
        <v>0</v>
      </c>
      <c r="T49" s="31">
        <f t="shared" si="4"/>
        <v>0</v>
      </c>
      <c r="U49" s="31">
        <f t="shared" si="4"/>
        <v>0</v>
      </c>
    </row>
    <row r="50" spans="1:21" x14ac:dyDescent="0.25">
      <c r="A50" s="1" t="s">
        <v>7</v>
      </c>
      <c r="B50" s="31">
        <f t="shared" si="5"/>
        <v>13116.401466666668</v>
      </c>
      <c r="C50" s="31">
        <f t="shared" si="6"/>
        <v>32926.118866666664</v>
      </c>
      <c r="D50" s="31">
        <f t="shared" si="4"/>
        <v>55745.858666666667</v>
      </c>
      <c r="E50" s="31">
        <f t="shared" si="4"/>
        <v>82283.076333333331</v>
      </c>
      <c r="F50" s="31">
        <f t="shared" si="4"/>
        <v>110481.49566666667</v>
      </c>
      <c r="G50" s="31">
        <f t="shared" si="4"/>
        <v>139995.39462860886</v>
      </c>
      <c r="H50" s="31">
        <f t="shared" si="4"/>
        <v>172811.3128937264</v>
      </c>
      <c r="I50" s="31">
        <f t="shared" si="4"/>
        <v>208929.80191459943</v>
      </c>
      <c r="J50" s="31">
        <f t="shared" si="4"/>
        <v>248351.42577207217</v>
      </c>
      <c r="K50" s="31">
        <f t="shared" si="4"/>
        <v>291076.76146444015</v>
      </c>
      <c r="L50" s="31">
        <f t="shared" si="4"/>
        <v>337106.39920325985</v>
      </c>
      <c r="M50" s="31">
        <f t="shared" si="4"/>
        <v>386440.94271593238</v>
      </c>
      <c r="N50" s="31">
        <f t="shared" si="4"/>
        <v>439081.00955521647</v>
      </c>
      <c r="O50" s="31">
        <f t="shared" si="4"/>
        <v>495027.23141582886</v>
      </c>
      <c r="P50" s="31">
        <f t="shared" si="4"/>
        <v>554280.25445829541</v>
      </c>
      <c r="Q50" s="31">
        <f t="shared" si="4"/>
        <v>613562.80123573774</v>
      </c>
      <c r="R50" s="31">
        <f t="shared" si="4"/>
        <v>672875.54784168676</v>
      </c>
      <c r="S50" s="31">
        <f t="shared" si="4"/>
        <v>732219.18585221528</v>
      </c>
      <c r="T50" s="31">
        <f t="shared" si="4"/>
        <v>791594.42268048821</v>
      </c>
      <c r="U50" s="31">
        <f t="shared" si="4"/>
        <v>851002.48274765362</v>
      </c>
    </row>
    <row r="51" spans="1:21" x14ac:dyDescent="0.25">
      <c r="A51" s="1" t="s">
        <v>8</v>
      </c>
      <c r="B51" s="31">
        <f t="shared" si="5"/>
        <v>39320.387916228581</v>
      </c>
      <c r="C51" s="31">
        <f t="shared" si="6"/>
        <v>98281.831562200008</v>
      </c>
      <c r="D51" s="31">
        <f t="shared" si="4"/>
        <v>166363.65723057144</v>
      </c>
      <c r="E51" s="31">
        <f t="shared" si="4"/>
        <v>245243.39650014287</v>
      </c>
      <c r="F51" s="31">
        <f t="shared" si="4"/>
        <v>328952.85925385717</v>
      </c>
      <c r="G51" s="31">
        <f t="shared" si="4"/>
        <v>416574.50075804169</v>
      </c>
      <c r="H51" s="31">
        <f t="shared" si="4"/>
        <v>513916.808882738</v>
      </c>
      <c r="I51" s="31">
        <f t="shared" si="4"/>
        <v>620981.88943628012</v>
      </c>
      <c r="J51" s="31">
        <f t="shared" si="4"/>
        <v>737771.89645001304</v>
      </c>
      <c r="K51" s="31">
        <f t="shared" si="4"/>
        <v>864289.0332825993</v>
      </c>
      <c r="L51" s="31">
        <f t="shared" si="4"/>
        <v>1000535.553749615</v>
      </c>
      <c r="M51" s="31">
        <f t="shared" si="4"/>
        <v>1146513.7632790129</v>
      </c>
      <c r="N51" s="31">
        <f t="shared" si="4"/>
        <v>1302226.0200930457</v>
      </c>
      <c r="O51" s="31">
        <f t="shared" si="4"/>
        <v>1467674.7364172558</v>
      </c>
      <c r="P51" s="31">
        <f t="shared" si="4"/>
        <v>1642862.3797171509</v>
      </c>
      <c r="Q51" s="31">
        <f t="shared" si="4"/>
        <v>1818162.764038495</v>
      </c>
      <c r="R51" s="31">
        <f t="shared" si="4"/>
        <v>1993578.4711506793</v>
      </c>
      <c r="S51" s="31">
        <f t="shared" si="4"/>
        <v>2169112.141945614</v>
      </c>
      <c r="T51" s="31">
        <f t="shared" si="4"/>
        <v>2344766.4777916344</v>
      </c>
      <c r="U51" s="31">
        <f t="shared" si="4"/>
        <v>2520546.1543333032</v>
      </c>
    </row>
    <row r="52" spans="1:21" x14ac:dyDescent="0.25">
      <c r="A52" s="4" t="s">
        <v>64</v>
      </c>
      <c r="B52" s="31">
        <f t="shared" si="5"/>
        <v>12521.760037317143</v>
      </c>
      <c r="C52" s="31">
        <f t="shared" si="6"/>
        <v>31433.389749189999</v>
      </c>
      <c r="D52" s="31">
        <f t="shared" si="4"/>
        <v>53218.580345542854</v>
      </c>
      <c r="E52" s="31">
        <f t="shared" si="4"/>
        <v>78552.714294135716</v>
      </c>
      <c r="F52" s="31">
        <f t="shared" si="4"/>
        <v>105472.73814526429</v>
      </c>
      <c r="G52" s="31">
        <f t="shared" si="4"/>
        <v>133648.60341641042</v>
      </c>
      <c r="H52" s="31">
        <f t="shared" si="4"/>
        <v>164976.78858703724</v>
      </c>
      <c r="I52" s="31">
        <f t="shared" si="4"/>
        <v>199457.82010922825</v>
      </c>
      <c r="J52" s="31">
        <f t="shared" si="4"/>
        <v>237092.23649081969</v>
      </c>
      <c r="K52" s="31">
        <f t="shared" si="4"/>
        <v>277880.58857147722</v>
      </c>
      <c r="L52" s="31">
        <f t="shared" si="4"/>
        <v>321823.43980509485</v>
      </c>
      <c r="M52" s="31">
        <f t="shared" si="4"/>
        <v>368921.36654866074</v>
      </c>
      <c r="N52" s="31">
        <f t="shared" si="4"/>
        <v>419174.9583577381</v>
      </c>
      <c r="O52" s="31">
        <f t="shared" si="4"/>
        <v>472584.81828871259</v>
      </c>
      <c r="P52" s="31">
        <f t="shared" si="4"/>
        <v>529151.56320796104</v>
      </c>
      <c r="Q52" s="31">
        <f t="shared" si="4"/>
        <v>585746.49338257173</v>
      </c>
      <c r="R52" s="31">
        <f t="shared" si="4"/>
        <v>642370.25425489247</v>
      </c>
      <c r="S52" s="31">
        <f t="shared" si="4"/>
        <v>699023.50604790088</v>
      </c>
      <c r="T52" s="31">
        <f t="shared" si="4"/>
        <v>755706.92410368065</v>
      </c>
      <c r="U52" s="31">
        <f t="shared" si="4"/>
        <v>812421.67733337253</v>
      </c>
    </row>
    <row r="53" spans="1:21" x14ac:dyDescent="0.25">
      <c r="A53" s="4" t="s">
        <v>9</v>
      </c>
      <c r="B53" s="31">
        <f>SUM(B46:B52)</f>
        <v>81229.47719281193</v>
      </c>
      <c r="C53" s="31">
        <f t="shared" ref="C53:U53" si="7">SUM(C46:C52)</f>
        <v>196469.22344851139</v>
      </c>
      <c r="D53" s="31">
        <f t="shared" si="7"/>
        <v>330359.57881693565</v>
      </c>
      <c r="E53" s="31">
        <f t="shared" si="7"/>
        <v>482783.6955439992</v>
      </c>
      <c r="F53" s="31">
        <f t="shared" si="7"/>
        <v>644128.23099727475</v>
      </c>
      <c r="G53" s="31">
        <f t="shared" si="7"/>
        <v>813384.98883959546</v>
      </c>
      <c r="H53" s="31">
        <f t="shared" si="7"/>
        <v>1001188.6383250586</v>
      </c>
      <c r="I53" s="31">
        <f t="shared" si="7"/>
        <v>1207394.4478996084</v>
      </c>
      <c r="J53" s="31">
        <f t="shared" si="7"/>
        <v>1432236.709940817</v>
      </c>
      <c r="K53" s="31">
        <f t="shared" si="7"/>
        <v>1675722.2187858028</v>
      </c>
      <c r="L53" s="31">
        <f t="shared" si="7"/>
        <v>1937857.924362004</v>
      </c>
      <c r="M53" s="31">
        <f t="shared" si="7"/>
        <v>2218592.5903791962</v>
      </c>
      <c r="N53" s="31">
        <f t="shared" si="7"/>
        <v>2518050.1794581059</v>
      </c>
      <c r="O53" s="31">
        <f t="shared" si="7"/>
        <v>2836179.7846324816</v>
      </c>
      <c r="P53" s="31">
        <f t="shared" si="7"/>
        <v>3172989.0146465409</v>
      </c>
      <c r="Q53" s="31">
        <f t="shared" si="7"/>
        <v>3512449.6734300326</v>
      </c>
      <c r="R53" s="31">
        <f t="shared" si="7"/>
        <v>3854569.7221977608</v>
      </c>
      <c r="S53" s="31">
        <f t="shared" si="7"/>
        <v>4199357.3044763487</v>
      </c>
      <c r="T53" s="31">
        <f t="shared" si="7"/>
        <v>4546820.7502791798</v>
      </c>
      <c r="U53" s="31">
        <f t="shared" si="7"/>
        <v>4896974.477551884</v>
      </c>
    </row>
    <row r="55" spans="1:21" x14ac:dyDescent="0.25">
      <c r="A55" t="s">
        <v>53</v>
      </c>
    </row>
    <row r="56" spans="1:21" x14ac:dyDescent="0.25">
      <c r="A56" s="93" t="s">
        <v>0</v>
      </c>
      <c r="B56" s="95" t="s">
        <v>1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</row>
    <row r="57" spans="1:21" x14ac:dyDescent="0.25">
      <c r="A57" s="93"/>
      <c r="B57" s="55">
        <v>2011</v>
      </c>
      <c r="C57" s="55">
        <v>2012</v>
      </c>
      <c r="D57" s="55">
        <v>2013</v>
      </c>
      <c r="E57" s="55">
        <v>2014</v>
      </c>
      <c r="F57" s="55">
        <v>2015</v>
      </c>
      <c r="G57" s="55">
        <v>2016</v>
      </c>
      <c r="H57" s="55">
        <v>2017</v>
      </c>
      <c r="I57" s="55">
        <v>2018</v>
      </c>
      <c r="J57" s="55">
        <v>2019</v>
      </c>
      <c r="K57" s="55">
        <v>2020</v>
      </c>
      <c r="L57" s="3">
        <v>2021</v>
      </c>
      <c r="M57" s="55">
        <v>2022</v>
      </c>
      <c r="N57" s="55">
        <v>2023</v>
      </c>
      <c r="O57" s="55">
        <v>2024</v>
      </c>
      <c r="P57" s="55">
        <v>2025</v>
      </c>
      <c r="Q57" s="3">
        <v>2026</v>
      </c>
      <c r="R57" s="55">
        <v>2027</v>
      </c>
      <c r="S57" s="55">
        <v>2028</v>
      </c>
      <c r="T57" s="55">
        <v>2029</v>
      </c>
      <c r="U57" s="55">
        <v>2030</v>
      </c>
    </row>
    <row r="58" spans="1:21" x14ac:dyDescent="0.25">
      <c r="A58" s="1" t="s">
        <v>3</v>
      </c>
      <c r="B58" s="31">
        <f>B18</f>
        <v>5393.5521516598774</v>
      </c>
      <c r="C58" s="31">
        <f>B58+C18</f>
        <v>10650.328856026765</v>
      </c>
      <c r="D58" s="31">
        <f t="shared" ref="D58:U64" si="8">C58+D18</f>
        <v>17805.016191857449</v>
      </c>
      <c r="E58" s="31">
        <f t="shared" si="8"/>
        <v>24129.367626422722</v>
      </c>
      <c r="F58" s="31">
        <f t="shared" si="8"/>
        <v>30113.596046038168</v>
      </c>
      <c r="G58" s="31">
        <f t="shared" si="8"/>
        <v>36425.098983000251</v>
      </c>
      <c r="H58" s="31">
        <f t="shared" si="8"/>
        <v>38935.809657612917</v>
      </c>
      <c r="I58" s="31">
        <f t="shared" si="8"/>
        <v>41504.015606674213</v>
      </c>
      <c r="J58" s="31">
        <f t="shared" si="8"/>
        <v>44131.033471969007</v>
      </c>
      <c r="K58" s="31">
        <f t="shared" si="8"/>
        <v>46818.210046379056</v>
      </c>
      <c r="L58" s="31">
        <f t="shared" si="8"/>
        <v>49566.922964343095</v>
      </c>
      <c r="M58" s="31">
        <f t="shared" si="8"/>
        <v>52378.581408128506</v>
      </c>
      <c r="N58" s="31">
        <f t="shared" si="8"/>
        <v>55254.626830276604</v>
      </c>
      <c r="O58" s="31">
        <f t="shared" si="8"/>
        <v>58196.533692591896</v>
      </c>
      <c r="P58" s="31">
        <f t="shared" si="8"/>
        <v>61205.810222054206</v>
      </c>
      <c r="Q58" s="31">
        <f t="shared" si="8"/>
        <v>64283.999184041204</v>
      </c>
      <c r="R58" s="31">
        <f t="shared" si="8"/>
        <v>67432.678673257702</v>
      </c>
      <c r="S58" s="31">
        <f t="shared" si="8"/>
        <v>70653.462922777253</v>
      </c>
      <c r="T58" s="31">
        <f t="shared" si="8"/>
        <v>73948.003131610807</v>
      </c>
      <c r="U58" s="31">
        <f t="shared" si="8"/>
        <v>77319.157266063121</v>
      </c>
    </row>
    <row r="59" spans="1:21" x14ac:dyDescent="0.25">
      <c r="A59" s="1" t="s">
        <v>4</v>
      </c>
      <c r="B59" s="31">
        <f t="shared" ref="B59:B64" si="9">B19</f>
        <v>10641.579059999998</v>
      </c>
      <c r="C59" s="31">
        <f t="shared" ref="C59:R64" si="10">B59+C19</f>
        <v>22661.202479999996</v>
      </c>
      <c r="D59" s="31">
        <f t="shared" si="10"/>
        <v>36460.140569999996</v>
      </c>
      <c r="E59" s="31">
        <f t="shared" si="10"/>
        <v>51554.732669999998</v>
      </c>
      <c r="F59" s="31">
        <f t="shared" si="10"/>
        <v>67767.288329999996</v>
      </c>
      <c r="G59" s="31">
        <f t="shared" si="10"/>
        <v>85048.259028600005</v>
      </c>
      <c r="H59" s="31">
        <f t="shared" si="10"/>
        <v>104521.12686903219</v>
      </c>
      <c r="I59" s="31">
        <f t="shared" si="10"/>
        <v>126044.13953642179</v>
      </c>
      <c r="J59" s="31">
        <f t="shared" si="10"/>
        <v>149843.44777650794</v>
      </c>
      <c r="K59" s="31">
        <f t="shared" si="10"/>
        <v>175919.05158929061</v>
      </c>
      <c r="L59" s="31">
        <f t="shared" si="10"/>
        <v>204270.95097476989</v>
      </c>
      <c r="M59" s="31">
        <f t="shared" si="10"/>
        <v>234840.80056194562</v>
      </c>
      <c r="N59" s="31">
        <f t="shared" si="10"/>
        <v>267745.29109281796</v>
      </c>
      <c r="O59" s="31">
        <f t="shared" si="10"/>
        <v>302926.07719638688</v>
      </c>
      <c r="P59" s="31">
        <f t="shared" si="10"/>
        <v>340383.15887265222</v>
      </c>
      <c r="Q59" s="31">
        <f t="shared" si="10"/>
        <v>380116.53612161416</v>
      </c>
      <c r="R59" s="31">
        <f t="shared" si="10"/>
        <v>422126.20894327271</v>
      </c>
      <c r="S59" s="31">
        <f t="shared" si="8"/>
        <v>466412.17733762768</v>
      </c>
      <c r="T59" s="31">
        <f t="shared" si="8"/>
        <v>512974.44130467926</v>
      </c>
      <c r="U59" s="31">
        <f t="shared" si="8"/>
        <v>561813.00084442738</v>
      </c>
    </row>
    <row r="60" spans="1:21" x14ac:dyDescent="0.25">
      <c r="A60" s="1" t="s">
        <v>5</v>
      </c>
      <c r="B60" s="31">
        <f t="shared" si="9"/>
        <v>284.29324917747283</v>
      </c>
      <c r="C60" s="31">
        <f t="shared" si="10"/>
        <v>624.94574807337824</v>
      </c>
      <c r="D60" s="31">
        <f t="shared" si="8"/>
        <v>921.90020082744581</v>
      </c>
      <c r="E60" s="31">
        <f t="shared" si="8"/>
        <v>1220.9283431491931</v>
      </c>
      <c r="F60" s="31">
        <f t="shared" si="8"/>
        <v>1603.5395982761293</v>
      </c>
      <c r="G60" s="31">
        <f t="shared" si="8"/>
        <v>2027.5105289759367</v>
      </c>
      <c r="H60" s="31">
        <f t="shared" si="8"/>
        <v>2344.7081887447666</v>
      </c>
      <c r="I60" s="31">
        <f t="shared" si="8"/>
        <v>2678.7301245751678</v>
      </c>
      <c r="J60" s="31">
        <f t="shared" si="8"/>
        <v>2947.7204286382248</v>
      </c>
      <c r="K60" s="31">
        <f t="shared" si="8"/>
        <v>3315.7820648831648</v>
      </c>
      <c r="L60" s="31">
        <f t="shared" si="8"/>
        <v>3700.8635513353747</v>
      </c>
      <c r="M60" s="31">
        <f t="shared" si="8"/>
        <v>4102.9648879948545</v>
      </c>
      <c r="N60" s="31">
        <f t="shared" si="8"/>
        <v>4522.0860748616033</v>
      </c>
      <c r="O60" s="31">
        <f t="shared" si="8"/>
        <v>4958.2271119356219</v>
      </c>
      <c r="P60" s="31">
        <f t="shared" si="8"/>
        <v>5411.3879992169104</v>
      </c>
      <c r="Q60" s="31">
        <f t="shared" si="8"/>
        <v>5881.5687367054688</v>
      </c>
      <c r="R60" s="31">
        <f t="shared" si="8"/>
        <v>6368.7693244012971</v>
      </c>
      <c r="S60" s="31">
        <f t="shared" si="8"/>
        <v>6872.9897623043944</v>
      </c>
      <c r="T60" s="31">
        <f t="shared" si="8"/>
        <v>7275.6484992376581</v>
      </c>
      <c r="U60" s="31">
        <f t="shared" si="8"/>
        <v>7813.9086375552952</v>
      </c>
    </row>
    <row r="61" spans="1:21" x14ac:dyDescent="0.25">
      <c r="A61" s="1" t="s">
        <v>6</v>
      </c>
      <c r="B61" s="31">
        <f t="shared" si="9"/>
        <v>0</v>
      </c>
      <c r="C61" s="31">
        <f t="shared" si="10"/>
        <v>0</v>
      </c>
      <c r="D61" s="31">
        <f t="shared" si="8"/>
        <v>0</v>
      </c>
      <c r="E61" s="31">
        <f t="shared" si="8"/>
        <v>0</v>
      </c>
      <c r="F61" s="31">
        <f t="shared" si="8"/>
        <v>0</v>
      </c>
      <c r="G61" s="31">
        <f t="shared" si="8"/>
        <v>0</v>
      </c>
      <c r="H61" s="31">
        <f t="shared" si="8"/>
        <v>0</v>
      </c>
      <c r="I61" s="31">
        <f t="shared" si="8"/>
        <v>0</v>
      </c>
      <c r="J61" s="31">
        <f t="shared" si="8"/>
        <v>0</v>
      </c>
      <c r="K61" s="31">
        <f t="shared" si="8"/>
        <v>0</v>
      </c>
      <c r="L61" s="31">
        <f t="shared" si="8"/>
        <v>0</v>
      </c>
      <c r="M61" s="31">
        <f t="shared" si="8"/>
        <v>0</v>
      </c>
      <c r="N61" s="31">
        <f t="shared" si="8"/>
        <v>0</v>
      </c>
      <c r="O61" s="31">
        <f t="shared" si="8"/>
        <v>0</v>
      </c>
      <c r="P61" s="31">
        <f t="shared" si="8"/>
        <v>0</v>
      </c>
      <c r="Q61" s="31">
        <f t="shared" si="8"/>
        <v>0</v>
      </c>
      <c r="R61" s="31">
        <f t="shared" si="8"/>
        <v>0</v>
      </c>
      <c r="S61" s="31">
        <f t="shared" si="8"/>
        <v>0</v>
      </c>
      <c r="T61" s="31">
        <f t="shared" si="8"/>
        <v>0</v>
      </c>
      <c r="U61" s="31">
        <f t="shared" si="8"/>
        <v>0</v>
      </c>
    </row>
    <row r="62" spans="1:21" x14ac:dyDescent="0.25">
      <c r="A62" s="1" t="s">
        <v>7</v>
      </c>
      <c r="B62" s="31">
        <f t="shared" si="9"/>
        <v>13116.401466666668</v>
      </c>
      <c r="C62" s="31">
        <f t="shared" si="10"/>
        <v>32926.118866666664</v>
      </c>
      <c r="D62" s="31">
        <f t="shared" si="8"/>
        <v>55745.858666666667</v>
      </c>
      <c r="E62" s="31">
        <f t="shared" si="8"/>
        <v>82283.076333333331</v>
      </c>
      <c r="F62" s="31">
        <f t="shared" si="8"/>
        <v>110481.49566666667</v>
      </c>
      <c r="G62" s="31">
        <f t="shared" si="8"/>
        <v>139628.56644527553</v>
      </c>
      <c r="H62" s="31">
        <f t="shared" si="8"/>
        <v>171332.97621111639</v>
      </c>
      <c r="I62" s="31">
        <f t="shared" si="8"/>
        <v>205797.42374870463</v>
      </c>
      <c r="J62" s="31">
        <f t="shared" si="8"/>
        <v>242937.82585530897</v>
      </c>
      <c r="K62" s="31">
        <f t="shared" si="8"/>
        <v>282670.10872270807</v>
      </c>
      <c r="L62" s="31">
        <f t="shared" si="8"/>
        <v>324736.78961481608</v>
      </c>
      <c r="M62" s="31">
        <f t="shared" si="8"/>
        <v>369028.46612975764</v>
      </c>
      <c r="N62" s="31">
        <f t="shared" si="8"/>
        <v>415435.74592046288</v>
      </c>
      <c r="O62" s="31">
        <f t="shared" si="8"/>
        <v>463849.24692492239</v>
      </c>
      <c r="P62" s="31">
        <f t="shared" si="8"/>
        <v>514159.59760171518</v>
      </c>
      <c r="Q62" s="31">
        <f t="shared" si="8"/>
        <v>563520.25680385972</v>
      </c>
      <c r="R62" s="31">
        <f t="shared" si="8"/>
        <v>611931.71623574221</v>
      </c>
      <c r="S62" s="31">
        <f t="shared" si="8"/>
        <v>659394.47886177921</v>
      </c>
      <c r="T62" s="31">
        <f t="shared" si="8"/>
        <v>705909.0591642725</v>
      </c>
      <c r="U62" s="31">
        <f t="shared" si="8"/>
        <v>751476.34763132967</v>
      </c>
    </row>
    <row r="63" spans="1:21" x14ac:dyDescent="0.25">
      <c r="A63" s="1" t="s">
        <v>8</v>
      </c>
      <c r="B63" s="31">
        <f t="shared" si="9"/>
        <v>39320.387916228581</v>
      </c>
      <c r="C63" s="31">
        <f t="shared" si="10"/>
        <v>98281.831562200008</v>
      </c>
      <c r="D63" s="31">
        <f t="shared" si="8"/>
        <v>166363.65723057144</v>
      </c>
      <c r="E63" s="31">
        <f t="shared" si="8"/>
        <v>245243.39650014287</v>
      </c>
      <c r="F63" s="31">
        <f t="shared" si="8"/>
        <v>328952.85925385717</v>
      </c>
      <c r="G63" s="31">
        <f t="shared" si="8"/>
        <v>415496.9691715131</v>
      </c>
      <c r="H63" s="31">
        <f t="shared" si="8"/>
        <v>509315.7844143915</v>
      </c>
      <c r="I63" s="31">
        <f t="shared" si="8"/>
        <v>611257.80018020468</v>
      </c>
      <c r="J63" s="31">
        <f t="shared" si="8"/>
        <v>721076.38958262268</v>
      </c>
      <c r="K63" s="31">
        <f t="shared" si="8"/>
        <v>838524.9616097284</v>
      </c>
      <c r="L63" s="31">
        <f t="shared" si="8"/>
        <v>962847.55737864738</v>
      </c>
      <c r="M63" s="31">
        <f t="shared" si="8"/>
        <v>1093723.2020732993</v>
      </c>
      <c r="N63" s="31">
        <f t="shared" si="8"/>
        <v>1230830.9592734585</v>
      </c>
      <c r="O63" s="31">
        <f t="shared" si="8"/>
        <v>1373849.9318340188</v>
      </c>
      <c r="P63" s="31">
        <f t="shared" si="8"/>
        <v>1522459.2627843942</v>
      </c>
      <c r="Q63" s="31">
        <f t="shared" si="8"/>
        <v>1668297.8644331291</v>
      </c>
      <c r="R63" s="31">
        <f t="shared" si="8"/>
        <v>1811367.61443069</v>
      </c>
      <c r="S63" s="31">
        <f t="shared" si="8"/>
        <v>1951670.4334257387</v>
      </c>
      <c r="T63" s="31">
        <f t="shared" si="8"/>
        <v>2089208.2860497918</v>
      </c>
      <c r="U63" s="31">
        <f t="shared" si="8"/>
        <v>2223984.5727716223</v>
      </c>
    </row>
    <row r="64" spans="1:21" x14ac:dyDescent="0.25">
      <c r="A64" s="4" t="s">
        <v>64</v>
      </c>
      <c r="B64" s="31">
        <f t="shared" si="9"/>
        <v>12521.760037317143</v>
      </c>
      <c r="C64" s="31">
        <f t="shared" si="10"/>
        <v>31433.389749189999</v>
      </c>
      <c r="D64" s="31">
        <f t="shared" si="8"/>
        <v>53218.580345542854</v>
      </c>
      <c r="E64" s="31">
        <f t="shared" si="8"/>
        <v>78552.714294135716</v>
      </c>
      <c r="F64" s="31">
        <f t="shared" si="8"/>
        <v>105472.73814526429</v>
      </c>
      <c r="G64" s="31">
        <f t="shared" si="8"/>
        <v>133298.40565078863</v>
      </c>
      <c r="H64" s="31">
        <f t="shared" si="8"/>
        <v>163565.47335388811</v>
      </c>
      <c r="I64" s="31">
        <f t="shared" si="8"/>
        <v>196467.45054489726</v>
      </c>
      <c r="J64" s="31">
        <f t="shared" si="8"/>
        <v>231924.06599314004</v>
      </c>
      <c r="K64" s="31">
        <f t="shared" si="8"/>
        <v>269855.05743654358</v>
      </c>
      <c r="L64" s="31">
        <f t="shared" si="8"/>
        <v>310014.61530277866</v>
      </c>
      <c r="M64" s="31">
        <f t="shared" si="8"/>
        <v>352298.29702600354</v>
      </c>
      <c r="N64" s="31">
        <f t="shared" si="8"/>
        <v>396601.66963934014</v>
      </c>
      <c r="O64" s="31">
        <f t="shared" si="8"/>
        <v>442820.30999469035</v>
      </c>
      <c r="P64" s="31">
        <f t="shared" si="8"/>
        <v>490849.80498758599</v>
      </c>
      <c r="Q64" s="31">
        <f t="shared" si="8"/>
        <v>537972.66344718763</v>
      </c>
      <c r="R64" s="31">
        <f t="shared" si="8"/>
        <v>584189.35478611186</v>
      </c>
      <c r="S64" s="31">
        <f t="shared" si="8"/>
        <v>629500.35916652414</v>
      </c>
      <c r="T64" s="31">
        <f t="shared" si="8"/>
        <v>673906.1677463036</v>
      </c>
      <c r="U64" s="31">
        <f t="shared" si="8"/>
        <v>717407.63064264355</v>
      </c>
    </row>
    <row r="65" spans="1:21" x14ac:dyDescent="0.25">
      <c r="A65" s="4" t="s">
        <v>9</v>
      </c>
      <c r="B65" s="31">
        <f>SUM(B58:B64)</f>
        <v>81277.973881049751</v>
      </c>
      <c r="C65" s="31">
        <f t="shared" ref="C65" si="11">SUM(C58:C64)</f>
        <v>196577.81726215681</v>
      </c>
      <c r="D65" s="31">
        <f t="shared" ref="D65" si="12">SUM(D58:D64)</f>
        <v>330515.15320546587</v>
      </c>
      <c r="E65" s="31">
        <f t="shared" ref="E65" si="13">SUM(E58:E64)</f>
        <v>482984.21576718381</v>
      </c>
      <c r="F65" s="31">
        <f t="shared" ref="F65" si="14">SUM(F58:F64)</f>
        <v>644391.51704010251</v>
      </c>
      <c r="G65" s="31">
        <f t="shared" ref="G65" si="15">SUM(G58:G64)</f>
        <v>811924.80980815343</v>
      </c>
      <c r="H65" s="31">
        <f t="shared" ref="H65" si="16">SUM(H58:H64)</f>
        <v>990015.87869478588</v>
      </c>
      <c r="I65" s="31">
        <f t="shared" ref="I65" si="17">SUM(I58:I64)</f>
        <v>1183749.5597414777</v>
      </c>
      <c r="J65" s="31">
        <f t="shared" ref="J65" si="18">SUM(J58:J64)</f>
        <v>1392860.4831081869</v>
      </c>
      <c r="K65" s="31">
        <f t="shared" ref="K65" si="19">SUM(K58:K64)</f>
        <v>1617103.1714695329</v>
      </c>
      <c r="L65" s="31">
        <f t="shared" ref="L65" si="20">SUM(L58:L64)</f>
        <v>1855137.6997866905</v>
      </c>
      <c r="M65" s="31">
        <f t="shared" ref="M65" si="21">SUM(M58:M64)</f>
        <v>2106372.3120871298</v>
      </c>
      <c r="N65" s="31">
        <f t="shared" ref="N65" si="22">SUM(N58:N64)</f>
        <v>2370390.3788312175</v>
      </c>
      <c r="O65" s="31">
        <f t="shared" ref="O65" si="23">SUM(O58:O64)</f>
        <v>2646600.3267545458</v>
      </c>
      <c r="P65" s="31">
        <f t="shared" ref="P65" si="24">SUM(P58:P64)</f>
        <v>2934469.0224676188</v>
      </c>
      <c r="Q65" s="31">
        <f t="shared" ref="Q65" si="25">SUM(Q58:Q64)</f>
        <v>3220072.8887265376</v>
      </c>
      <c r="R65" s="31">
        <f t="shared" ref="R65" si="26">SUM(R58:R64)</f>
        <v>3503416.3423934756</v>
      </c>
      <c r="S65" s="31">
        <f t="shared" ref="S65" si="27">SUM(S58:S64)</f>
        <v>3784503.9014767511</v>
      </c>
      <c r="T65" s="31">
        <f t="shared" ref="T65" si="28">SUM(T58:T64)</f>
        <v>4063221.6058958955</v>
      </c>
      <c r="U65" s="31">
        <f t="shared" ref="U65" si="29">SUM(U58:U64)</f>
        <v>4339814.6177936411</v>
      </c>
    </row>
    <row r="69" spans="1:21" x14ac:dyDescent="0.25">
      <c r="A69" s="34"/>
      <c r="B69" s="96" t="s">
        <v>1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34" t="s">
        <v>58</v>
      </c>
      <c r="B70" s="36">
        <v>2011</v>
      </c>
      <c r="C70" s="36">
        <v>2012</v>
      </c>
      <c r="D70" s="36">
        <v>2013</v>
      </c>
      <c r="E70" s="36">
        <v>2014</v>
      </c>
      <c r="F70" s="36">
        <v>2015</v>
      </c>
      <c r="G70" s="36">
        <v>2016</v>
      </c>
      <c r="H70" s="36">
        <v>2017</v>
      </c>
      <c r="I70" s="36">
        <v>2018</v>
      </c>
      <c r="J70" s="36">
        <v>2019</v>
      </c>
      <c r="K70" s="36">
        <v>2020</v>
      </c>
      <c r="L70" s="36">
        <v>2021</v>
      </c>
      <c r="M70" s="36">
        <v>2022</v>
      </c>
      <c r="N70" s="36">
        <v>2023</v>
      </c>
      <c r="O70" s="36">
        <v>2024</v>
      </c>
      <c r="P70" s="36">
        <v>2025</v>
      </c>
      <c r="Q70" s="36">
        <v>2026</v>
      </c>
      <c r="R70" s="36">
        <v>2027</v>
      </c>
      <c r="S70" s="36">
        <v>2028</v>
      </c>
      <c r="T70" s="36">
        <v>2029</v>
      </c>
      <c r="U70" s="36">
        <v>2030</v>
      </c>
    </row>
    <row r="71" spans="1:21" x14ac:dyDescent="0.25">
      <c r="A71" s="34" t="s">
        <v>59</v>
      </c>
      <c r="B71" s="38">
        <f>B6+B9+B10+B11+B12</f>
        <v>70352.101571872263</v>
      </c>
      <c r="C71" s="38">
        <f t="shared" ref="C71:U71" si="30">C6+C9+C10+C11+C12</f>
        <v>102939.56746221117</v>
      </c>
      <c r="D71" s="38">
        <f t="shared" si="30"/>
        <v>119841.44340055498</v>
      </c>
      <c r="E71" s="38">
        <f t="shared" si="30"/>
        <v>137075.44231939621</v>
      </c>
      <c r="F71" s="38">
        <f t="shared" si="30"/>
        <v>144812.13435779166</v>
      </c>
      <c r="G71" s="38">
        <f t="shared" si="30"/>
        <v>151622.9086742349</v>
      </c>
      <c r="H71" s="38">
        <f t="shared" si="30"/>
        <v>167942.44791465922</v>
      </c>
      <c r="I71" s="38">
        <f t="shared" si="30"/>
        <v>184268.48068333635</v>
      </c>
      <c r="J71" s="38">
        <f t="shared" si="30"/>
        <v>200601.15568206328</v>
      </c>
      <c r="K71" s="38">
        <f t="shared" si="30"/>
        <v>216940.62501790817</v>
      </c>
      <c r="L71" s="38">
        <f t="shared" si="30"/>
        <v>233287.04428119102</v>
      </c>
      <c r="M71" s="38">
        <f t="shared" si="30"/>
        <v>249640.57262525015</v>
      </c>
      <c r="N71" s="38">
        <f t="shared" si="30"/>
        <v>266001.37284803519</v>
      </c>
      <c r="O71" s="38">
        <f t="shared" si="30"/>
        <v>282369.61147556925</v>
      </c>
      <c r="P71" s="38">
        <f t="shared" si="30"/>
        <v>298745.45884732087</v>
      </c>
      <c r="Q71" s="38">
        <f t="shared" si="30"/>
        <v>299093.11014882079</v>
      </c>
      <c r="R71" s="38">
        <f t="shared" si="30"/>
        <v>299448.72266512504</v>
      </c>
      <c r="S71" s="38">
        <f t="shared" si="30"/>
        <v>299812.4787080526</v>
      </c>
      <c r="T71" s="38">
        <f t="shared" si="30"/>
        <v>300184.56476436323</v>
      </c>
      <c r="U71" s="38">
        <f t="shared" si="30"/>
        <v>300571.06876630546</v>
      </c>
    </row>
    <row r="72" spans="1:21" x14ac:dyDescent="0.25">
      <c r="A72" s="34" t="s">
        <v>60</v>
      </c>
      <c r="B72" s="38">
        <f>B7+B8</f>
        <v>10877.375620939656</v>
      </c>
      <c r="C72" s="38">
        <f t="shared" ref="C72:U72" si="31">C7+C8</f>
        <v>12300.178793488278</v>
      </c>
      <c r="D72" s="38">
        <f t="shared" si="31"/>
        <v>14048.911967869319</v>
      </c>
      <c r="E72" s="38">
        <f t="shared" si="31"/>
        <v>15348.674407667257</v>
      </c>
      <c r="F72" s="38">
        <f t="shared" si="31"/>
        <v>16532.401095483896</v>
      </c>
      <c r="G72" s="38">
        <f t="shared" si="31"/>
        <v>17633.849168085944</v>
      </c>
      <c r="H72" s="38">
        <f t="shared" si="31"/>
        <v>19861.201570803925</v>
      </c>
      <c r="I72" s="38">
        <f t="shared" si="31"/>
        <v>21937.32889121331</v>
      </c>
      <c r="J72" s="38">
        <f t="shared" si="31"/>
        <v>24241.106359145502</v>
      </c>
      <c r="K72" s="38">
        <f t="shared" si="31"/>
        <v>26544.883827077691</v>
      </c>
      <c r="L72" s="38">
        <f t="shared" si="31"/>
        <v>28848.661295009915</v>
      </c>
      <c r="M72" s="38">
        <f t="shared" si="31"/>
        <v>31094.093391942042</v>
      </c>
      <c r="N72" s="38">
        <f t="shared" si="31"/>
        <v>33456.21623087427</v>
      </c>
      <c r="O72" s="38">
        <f t="shared" si="31"/>
        <v>35759.993698806495</v>
      </c>
      <c r="P72" s="38">
        <f t="shared" si="31"/>
        <v>38063.771166738617</v>
      </c>
      <c r="Q72" s="38">
        <f t="shared" si="31"/>
        <v>40367.548634670842</v>
      </c>
      <c r="R72" s="38">
        <f t="shared" si="31"/>
        <v>42671.326102603067</v>
      </c>
      <c r="S72" s="38">
        <f t="shared" si="31"/>
        <v>44975.10357053519</v>
      </c>
      <c r="T72" s="38">
        <f t="shared" si="31"/>
        <v>47278.8810384674</v>
      </c>
      <c r="U72" s="38">
        <f t="shared" si="31"/>
        <v>49582.658506399639</v>
      </c>
    </row>
    <row r="73" spans="1:21" x14ac:dyDescent="0.25">
      <c r="A73" s="34"/>
      <c r="B73" s="38">
        <f>SUM(B71:B72)</f>
        <v>81229.477192811915</v>
      </c>
      <c r="C73" s="38">
        <f t="shared" ref="C73:U73" si="32">SUM(C71:C72)</f>
        <v>115239.74625569944</v>
      </c>
      <c r="D73" s="38">
        <f t="shared" si="32"/>
        <v>133890.35536842429</v>
      </c>
      <c r="E73" s="38">
        <f t="shared" si="32"/>
        <v>152424.11672706346</v>
      </c>
      <c r="F73" s="38">
        <f t="shared" si="32"/>
        <v>161344.53545327554</v>
      </c>
      <c r="G73" s="38">
        <f t="shared" si="32"/>
        <v>169256.75784232083</v>
      </c>
      <c r="H73" s="38">
        <f t="shared" si="32"/>
        <v>187803.64948546316</v>
      </c>
      <c r="I73" s="38">
        <f t="shared" si="32"/>
        <v>206205.80957454967</v>
      </c>
      <c r="J73" s="38">
        <f t="shared" si="32"/>
        <v>224842.2620412088</v>
      </c>
      <c r="K73" s="38">
        <f t="shared" si="32"/>
        <v>243485.50884498586</v>
      </c>
      <c r="L73" s="38">
        <f t="shared" si="32"/>
        <v>262135.70557620094</v>
      </c>
      <c r="M73" s="38">
        <f t="shared" si="32"/>
        <v>280734.66601719218</v>
      </c>
      <c r="N73" s="38">
        <f t="shared" si="32"/>
        <v>299457.58907890948</v>
      </c>
      <c r="O73" s="38">
        <f t="shared" si="32"/>
        <v>318129.60517437576</v>
      </c>
      <c r="P73" s="38">
        <f t="shared" si="32"/>
        <v>336809.23001405946</v>
      </c>
      <c r="Q73" s="38">
        <f t="shared" si="32"/>
        <v>339460.65878349164</v>
      </c>
      <c r="R73" s="38">
        <f t="shared" si="32"/>
        <v>342120.04876772809</v>
      </c>
      <c r="S73" s="38">
        <f t="shared" si="32"/>
        <v>344787.5822785878</v>
      </c>
      <c r="T73" s="38">
        <f t="shared" si="32"/>
        <v>347463.44580283063</v>
      </c>
      <c r="U73" s="38">
        <f t="shared" si="32"/>
        <v>350153.72727270512</v>
      </c>
    </row>
    <row r="74" spans="1:21" x14ac:dyDescent="0.25">
      <c r="B74" s="29"/>
      <c r="C74" s="29"/>
      <c r="D74" s="29"/>
      <c r="E74" s="29"/>
      <c r="F74" s="29"/>
    </row>
    <row r="75" spans="1:21" x14ac:dyDescent="0.25">
      <c r="A75" t="s">
        <v>65</v>
      </c>
      <c r="B75" s="29"/>
      <c r="C75" s="29"/>
      <c r="D75" s="29"/>
      <c r="E75" s="29"/>
      <c r="F75" s="29"/>
    </row>
    <row r="76" spans="1:21" x14ac:dyDescent="0.25">
      <c r="A76" s="30" t="str">
        <f>[32]Rekap!A2</f>
        <v>Pertanian</v>
      </c>
      <c r="B76" s="30">
        <f>[32]Rekap!B2</f>
        <v>79526.286269276185</v>
      </c>
      <c r="C76" s="30">
        <f>[32]Rekap!C2</f>
        <v>114615.83938785239</v>
      </c>
      <c r="D76" s="30">
        <f>[32]Rekap!D2</f>
        <v>133341.9802574905</v>
      </c>
      <c r="E76" s="30">
        <f>[32]Rekap!E2</f>
        <v>152684.34043159522</v>
      </c>
      <c r="F76" s="30">
        <f>[32]Rekap!F2</f>
        <v>161364.5894602857</v>
      </c>
    </row>
    <row r="77" spans="1:21" x14ac:dyDescent="0.25">
      <c r="A77" s="30" t="str">
        <f>[32]Rekap!A3</f>
        <v>Terkait pemupukan N</v>
      </c>
      <c r="B77" s="30">
        <f>[32]Rekap!B3</f>
        <v>78019.712669276181</v>
      </c>
      <c r="C77" s="30">
        <f>[32]Rekap!C3</f>
        <v>114469.00255785239</v>
      </c>
      <c r="D77" s="30">
        <f>[32]Rekap!D3</f>
        <v>133142.1293474905</v>
      </c>
      <c r="E77" s="30">
        <f>[32]Rekap!E3</f>
        <v>152507.68318159523</v>
      </c>
      <c r="F77" s="30">
        <f>[32]Rekap!F3</f>
        <v>161197.4328202857</v>
      </c>
    </row>
    <row r="78" spans="1:21" x14ac:dyDescent="0.25">
      <c r="A78" s="30" t="str">
        <f>[32]Rekap!A4</f>
        <v>Pengairan sawah</v>
      </c>
      <c r="B78" s="30">
        <f>[32]Rekap!B4</f>
        <v>1506.5736000000002</v>
      </c>
      <c r="C78" s="30">
        <f>[32]Rekap!C4</f>
        <v>146.83682999999999</v>
      </c>
      <c r="D78" s="30">
        <f>[32]Rekap!D4</f>
        <v>199.85091000000003</v>
      </c>
      <c r="E78" s="30">
        <f>[32]Rekap!E4</f>
        <v>176.65725</v>
      </c>
      <c r="F78" s="30">
        <f>[32]Rekap!F4</f>
        <v>167.15663999999998</v>
      </c>
    </row>
    <row r="79" spans="1:21" x14ac:dyDescent="0.25">
      <c r="A79" s="30" t="str">
        <f>[32]Rekap!A5</f>
        <v>Peternakan</v>
      </c>
      <c r="B79" s="30">
        <f>[32]Rekap!B5</f>
        <v>10851.468420501726</v>
      </c>
      <c r="C79" s="30">
        <f>[32]Rekap!C5</f>
        <v>12309.05401585879</v>
      </c>
      <c r="D79" s="30">
        <f>[32]Rekap!D5</f>
        <v>14029.572851728431</v>
      </c>
      <c r="E79" s="30">
        <f>[32]Rekap!E5</f>
        <v>15332.341433217545</v>
      </c>
      <c r="F79" s="30">
        <f>[32]Rekap!F5</f>
        <v>16503.820980081255</v>
      </c>
    </row>
    <row r="80" spans="1:21" x14ac:dyDescent="0.25">
      <c r="A80" s="30" t="str">
        <f>[32]Rekap!A6</f>
        <v>Total</v>
      </c>
      <c r="B80" s="30">
        <f>[32]Rekap!B6</f>
        <v>90377.75468977791</v>
      </c>
      <c r="C80" s="30">
        <f>[32]Rekap!C6</f>
        <v>126924.89340371118</v>
      </c>
      <c r="D80" s="30">
        <f>[32]Rekap!D6</f>
        <v>147371.55310921895</v>
      </c>
      <c r="E80" s="30">
        <f>[32]Rekap!E6</f>
        <v>168016.68186481277</v>
      </c>
      <c r="F80" s="30">
        <f>[32]Rekap!F6</f>
        <v>177868.41044036695</v>
      </c>
    </row>
    <row r="82" spans="1:24" x14ac:dyDescent="0.25">
      <c r="A82" t="s">
        <v>66</v>
      </c>
      <c r="B82" s="29">
        <f>B73-B80</f>
        <v>-9148.2774969659949</v>
      </c>
      <c r="C82" s="29">
        <f t="shared" ref="C82:F82" si="33">C73-C80</f>
        <v>-11685.147148011732</v>
      </c>
      <c r="D82" s="29">
        <f t="shared" si="33"/>
        <v>-13481.197740794654</v>
      </c>
      <c r="E82" s="29">
        <f t="shared" si="33"/>
        <v>-15592.565137749305</v>
      </c>
      <c r="F82" s="29">
        <f t="shared" si="33"/>
        <v>-16523.874987091403</v>
      </c>
    </row>
    <row r="85" spans="1:24" x14ac:dyDescent="0.25">
      <c r="A85" s="34"/>
      <c r="B85" s="96" t="s">
        <v>1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4" x14ac:dyDescent="0.25">
      <c r="A86" s="34" t="s">
        <v>67</v>
      </c>
      <c r="B86" s="36">
        <v>2011</v>
      </c>
      <c r="C86" s="36">
        <v>2012</v>
      </c>
      <c r="D86" s="36">
        <v>2013</v>
      </c>
      <c r="E86" s="36">
        <v>2014</v>
      </c>
      <c r="F86" s="36">
        <v>2015</v>
      </c>
      <c r="G86" s="36">
        <v>2016</v>
      </c>
      <c r="H86" s="36">
        <v>2017</v>
      </c>
      <c r="I86" s="36">
        <v>2018</v>
      </c>
      <c r="J86" s="36">
        <v>2019</v>
      </c>
      <c r="K86" s="36">
        <v>2020</v>
      </c>
      <c r="L86" s="36">
        <v>2021</v>
      </c>
      <c r="M86" s="36">
        <v>2022</v>
      </c>
      <c r="N86" s="36">
        <v>2023</v>
      </c>
      <c r="O86" s="36">
        <v>2024</v>
      </c>
      <c r="P86" s="36">
        <v>2025</v>
      </c>
      <c r="Q86" s="36">
        <v>2026</v>
      </c>
      <c r="R86" s="36">
        <v>2027</v>
      </c>
      <c r="S86" s="36">
        <v>2028</v>
      </c>
      <c r="T86" s="36">
        <v>2029</v>
      </c>
      <c r="U86" s="36">
        <v>2030</v>
      </c>
    </row>
    <row r="87" spans="1:24" x14ac:dyDescent="0.25">
      <c r="A87" s="34" t="s">
        <v>59</v>
      </c>
      <c r="B87" s="29">
        <f>B18+B21+B22+B23+B24</f>
        <v>70352.101571872263</v>
      </c>
      <c r="C87" s="30">
        <f t="shared" ref="C87:U87" si="34">C18+C21+C22+C23+C24</f>
        <v>102939.56746221117</v>
      </c>
      <c r="D87" s="30">
        <f t="shared" si="34"/>
        <v>119841.44340055498</v>
      </c>
      <c r="E87" s="30">
        <f t="shared" si="34"/>
        <v>137075.44231939621</v>
      </c>
      <c r="F87" s="30">
        <f t="shared" si="34"/>
        <v>144812.13435779166</v>
      </c>
      <c r="G87" s="30">
        <f t="shared" si="34"/>
        <v>149828.35113875126</v>
      </c>
      <c r="H87" s="30">
        <f t="shared" si="34"/>
        <v>158301.00338643143</v>
      </c>
      <c r="I87" s="30">
        <f t="shared" si="34"/>
        <v>171876.64644347189</v>
      </c>
      <c r="J87" s="30">
        <f t="shared" si="34"/>
        <v>185042.62482255994</v>
      </c>
      <c r="K87" s="30">
        <f t="shared" si="34"/>
        <v>197799.02291231838</v>
      </c>
      <c r="L87" s="30">
        <f t="shared" si="34"/>
        <v>209297.54744522617</v>
      </c>
      <c r="M87" s="30">
        <f t="shared" si="34"/>
        <v>220262.66137660382</v>
      </c>
      <c r="N87" s="30">
        <f t="shared" si="34"/>
        <v>230694.45502634917</v>
      </c>
      <c r="O87" s="30">
        <f t="shared" si="34"/>
        <v>240593.02078268531</v>
      </c>
      <c r="P87" s="30">
        <f t="shared" si="34"/>
        <v>249958.45314952606</v>
      </c>
      <c r="Q87" s="30">
        <f t="shared" si="34"/>
        <v>245400.30827246816</v>
      </c>
      <c r="R87" s="30">
        <f t="shared" si="34"/>
        <v>240846.58025758411</v>
      </c>
      <c r="S87" s="30">
        <f t="shared" si="34"/>
        <v>236297.37025101768</v>
      </c>
      <c r="T87" s="30">
        <f t="shared" si="34"/>
        <v>231752.78171515939</v>
      </c>
      <c r="U87" s="30">
        <f t="shared" si="34"/>
        <v>227216.19221967988</v>
      </c>
    </row>
    <row r="88" spans="1:24" x14ac:dyDescent="0.25">
      <c r="A88" s="34" t="s">
        <v>60</v>
      </c>
      <c r="B88" s="29">
        <f>B19+B20</f>
        <v>10925.872309177472</v>
      </c>
      <c r="C88" s="30">
        <f t="shared" ref="C88:U88" si="35">C19+C20</f>
        <v>12360.275918895903</v>
      </c>
      <c r="D88" s="30">
        <f t="shared" si="35"/>
        <v>14095.892542754065</v>
      </c>
      <c r="E88" s="30">
        <f t="shared" si="35"/>
        <v>15393.620242321747</v>
      </c>
      <c r="F88" s="30">
        <f t="shared" si="35"/>
        <v>16595.166915126938</v>
      </c>
      <c r="G88" s="30">
        <f t="shared" si="35"/>
        <v>17704.94162929981</v>
      </c>
      <c r="H88" s="30">
        <f t="shared" si="35"/>
        <v>19790.06550020101</v>
      </c>
      <c r="I88" s="30">
        <f t="shared" si="35"/>
        <v>21857.034603220007</v>
      </c>
      <c r="J88" s="30">
        <f t="shared" si="35"/>
        <v>24068.298544149206</v>
      </c>
      <c r="K88" s="30">
        <f t="shared" si="35"/>
        <v>26443.665449027627</v>
      </c>
      <c r="L88" s="30">
        <f t="shared" si="35"/>
        <v>28736.980871931475</v>
      </c>
      <c r="M88" s="30">
        <f t="shared" si="35"/>
        <v>30971.950923835222</v>
      </c>
      <c r="N88" s="30">
        <f t="shared" si="35"/>
        <v>33323.61171773907</v>
      </c>
      <c r="O88" s="30">
        <f t="shared" si="35"/>
        <v>35616.927140642911</v>
      </c>
      <c r="P88" s="30">
        <f t="shared" si="35"/>
        <v>37910.242563546657</v>
      </c>
      <c r="Q88" s="30">
        <f t="shared" si="35"/>
        <v>40203.55798645052</v>
      </c>
      <c r="R88" s="30">
        <f t="shared" si="35"/>
        <v>42496.873409354346</v>
      </c>
      <c r="S88" s="30">
        <f t="shared" si="35"/>
        <v>44790.188832258093</v>
      </c>
      <c r="T88" s="30">
        <f t="shared" si="35"/>
        <v>46964.922703984819</v>
      </c>
      <c r="U88" s="30">
        <f t="shared" si="35"/>
        <v>49376.819678065789</v>
      </c>
      <c r="V88" s="9"/>
      <c r="W88" s="9"/>
      <c r="X88" s="9"/>
    </row>
    <row r="89" spans="1:24" x14ac:dyDescent="0.25">
      <c r="B89" s="29">
        <f>SUM(B87:B88)</f>
        <v>81277.973881049737</v>
      </c>
      <c r="C89" s="30">
        <f t="shared" ref="C89:U89" si="36">SUM(C87:C88)</f>
        <v>115299.84338110707</v>
      </c>
      <c r="D89" s="30">
        <f t="shared" si="36"/>
        <v>133937.33594330904</v>
      </c>
      <c r="E89" s="30">
        <f t="shared" si="36"/>
        <v>152469.06256171796</v>
      </c>
      <c r="F89" s="30">
        <f t="shared" si="36"/>
        <v>161407.30127291859</v>
      </c>
      <c r="G89" s="30">
        <f t="shared" si="36"/>
        <v>167533.29276805106</v>
      </c>
      <c r="H89" s="30">
        <f t="shared" si="36"/>
        <v>178091.06888663245</v>
      </c>
      <c r="I89" s="30">
        <f t="shared" si="36"/>
        <v>193733.6810466919</v>
      </c>
      <c r="J89" s="30">
        <f t="shared" si="36"/>
        <v>209110.92336670915</v>
      </c>
      <c r="K89" s="30">
        <f t="shared" si="36"/>
        <v>224242.68836134602</v>
      </c>
      <c r="L89" s="30">
        <f t="shared" si="36"/>
        <v>238034.52831715764</v>
      </c>
      <c r="M89" s="30">
        <f t="shared" si="36"/>
        <v>251234.61230043904</v>
      </c>
      <c r="N89" s="30">
        <f t="shared" si="36"/>
        <v>264018.06674408825</v>
      </c>
      <c r="O89" s="30">
        <f t="shared" si="36"/>
        <v>276209.9479233282</v>
      </c>
      <c r="P89" s="30">
        <f t="shared" si="36"/>
        <v>287868.69571307272</v>
      </c>
      <c r="Q89" s="30">
        <f t="shared" si="36"/>
        <v>285603.86625891866</v>
      </c>
      <c r="R89" s="30">
        <f t="shared" si="36"/>
        <v>283343.45366693847</v>
      </c>
      <c r="S89" s="30">
        <f t="shared" si="36"/>
        <v>281087.55908327579</v>
      </c>
      <c r="T89" s="30">
        <f t="shared" si="36"/>
        <v>278717.7044191442</v>
      </c>
      <c r="U89" s="30">
        <f t="shared" si="36"/>
        <v>276593.01189774566</v>
      </c>
    </row>
    <row r="91" spans="1:24" x14ac:dyDescent="0.25">
      <c r="B91" s="29">
        <f>B89-B73</f>
        <v>48.496688237821218</v>
      </c>
      <c r="C91" s="29">
        <f t="shared" ref="C91:U91" si="37">C89-C73</f>
        <v>60.097125407628482</v>
      </c>
      <c r="D91" s="29">
        <f t="shared" si="37"/>
        <v>46.980574884742964</v>
      </c>
      <c r="E91" s="29">
        <f t="shared" si="37"/>
        <v>44.945834654499777</v>
      </c>
      <c r="F91" s="29">
        <f t="shared" si="37"/>
        <v>62.76581964304205</v>
      </c>
      <c r="G91" s="29">
        <f t="shared" si="37"/>
        <v>-1723.4650742697704</v>
      </c>
      <c r="H91" s="29">
        <f t="shared" si="37"/>
        <v>-9712.5805988307111</v>
      </c>
      <c r="I91" s="29">
        <f t="shared" si="37"/>
        <v>-12472.128527857771</v>
      </c>
      <c r="J91" s="29">
        <f t="shared" si="37"/>
        <v>-15731.338674499653</v>
      </c>
      <c r="K91" s="29">
        <f t="shared" si="37"/>
        <v>-19242.820483639836</v>
      </c>
      <c r="L91" s="29">
        <f t="shared" si="37"/>
        <v>-24101.177259043296</v>
      </c>
      <c r="M91" s="29">
        <f t="shared" si="37"/>
        <v>-29500.053716753144</v>
      </c>
      <c r="N91" s="29">
        <f t="shared" si="37"/>
        <v>-35439.522334821231</v>
      </c>
      <c r="O91" s="29">
        <f t="shared" si="37"/>
        <v>-41919.657251047553</v>
      </c>
      <c r="P91" s="29">
        <f t="shared" si="37"/>
        <v>-48940.534300986736</v>
      </c>
      <c r="Q91" s="29">
        <f t="shared" si="37"/>
        <v>-53856.792524572986</v>
      </c>
      <c r="R91" s="29">
        <f t="shared" si="37"/>
        <v>-58776.595100789622</v>
      </c>
      <c r="S91" s="29">
        <f t="shared" si="37"/>
        <v>-63700.023195312009</v>
      </c>
      <c r="T91" s="29">
        <f t="shared" si="37"/>
        <v>-68745.741383686429</v>
      </c>
      <c r="U91" s="29">
        <f t="shared" si="37"/>
        <v>-73560.715374959458</v>
      </c>
    </row>
    <row r="94" spans="1:24" x14ac:dyDescent="0.25">
      <c r="C94" t="s">
        <v>111</v>
      </c>
    </row>
    <row r="95" spans="1:24" x14ac:dyDescent="0.25">
      <c r="C95" t="s">
        <v>112</v>
      </c>
    </row>
    <row r="96" spans="1:24" x14ac:dyDescent="0.25">
      <c r="C96" t="s">
        <v>107</v>
      </c>
      <c r="G96" s="30">
        <f>[8]Berau!B21</f>
        <v>28462.331333333339</v>
      </c>
      <c r="H96" s="30">
        <f>[8]Berau!C21</f>
        <v>31740.26973781356</v>
      </c>
      <c r="I96" s="30">
        <f>[8]Berau!D21</f>
        <v>35018.208142293784</v>
      </c>
      <c r="J96" s="30">
        <f>[8]Berau!E21</f>
        <v>38296.146546774013</v>
      </c>
      <c r="K96" s="30">
        <f>[8]Berau!F21</f>
        <v>41574.084951254241</v>
      </c>
      <c r="L96" s="30">
        <f>[8]Berau!G21</f>
        <v>44852.023355734455</v>
      </c>
      <c r="M96" s="30">
        <f>[8]Berau!H21</f>
        <v>48129.961760214697</v>
      </c>
      <c r="N96" s="30">
        <f>[8]Berau!I21</f>
        <v>51407.900164694911</v>
      </c>
      <c r="O96" s="30">
        <f>[8]Berau!J21</f>
        <v>54685.838569175132</v>
      </c>
      <c r="P96" s="30">
        <f>[8]Berau!K21</f>
        <v>57963.77697365536</v>
      </c>
      <c r="Q96" s="30">
        <f>[8]Berau!L21</f>
        <v>57963.77697365536</v>
      </c>
      <c r="R96" s="30">
        <f>[8]Berau!M21</f>
        <v>57963.77697365536</v>
      </c>
      <c r="S96" s="30">
        <f>[8]Berau!N21</f>
        <v>57963.77697365536</v>
      </c>
      <c r="T96" s="30">
        <f>[8]Berau!O21</f>
        <v>57963.77697365536</v>
      </c>
      <c r="U96" s="30">
        <f>[8]Berau!P21</f>
        <v>57963.776973655338</v>
      </c>
    </row>
    <row r="97" spans="3:21" x14ac:dyDescent="0.25">
      <c r="C97" t="s">
        <v>108</v>
      </c>
      <c r="G97" s="30">
        <f>[8]Berau!B22</f>
        <v>83606.065268000006</v>
      </c>
      <c r="H97" s="30">
        <f>[8]Berau!C22</f>
        <v>93234.775192703208</v>
      </c>
      <c r="I97" s="30">
        <f>[8]Berau!D22</f>
        <v>102863.4851174064</v>
      </c>
      <c r="J97" s="30">
        <f>[8]Berau!E22</f>
        <v>112492.1950421096</v>
      </c>
      <c r="K97" s="30">
        <f>[8]Berau!F22</f>
        <v>122120.9049668128</v>
      </c>
      <c r="L97" s="30">
        <f>[8]Berau!G22</f>
        <v>131749.61489151602</v>
      </c>
      <c r="M97" s="30">
        <f>[8]Berau!H22</f>
        <v>141378.32481621925</v>
      </c>
      <c r="N97" s="30">
        <f>[8]Berau!I22</f>
        <v>151007.03474092239</v>
      </c>
      <c r="O97" s="30">
        <f>[8]Berau!J22</f>
        <v>160635.74466562559</v>
      </c>
      <c r="P97" s="30">
        <f>[8]Berau!K22</f>
        <v>170264.45459032879</v>
      </c>
      <c r="Q97" s="30">
        <f>[8]Berau!L22</f>
        <v>170264.45459032879</v>
      </c>
      <c r="R97" s="30">
        <f>[8]Berau!M22</f>
        <v>170264.45459032879</v>
      </c>
      <c r="S97" s="30">
        <f>[8]Berau!N22</f>
        <v>170264.45459032879</v>
      </c>
      <c r="T97" s="30">
        <f>[8]Berau!O22</f>
        <v>170264.45459032879</v>
      </c>
      <c r="U97" s="30">
        <f>[8]Berau!P22</f>
        <v>170264.45459032874</v>
      </c>
    </row>
    <row r="98" spans="3:21" x14ac:dyDescent="0.25">
      <c r="C98" t="s">
        <v>109</v>
      </c>
      <c r="G98" s="30">
        <f>[8]Berau!B23</f>
        <v>27171.971212100001</v>
      </c>
      <c r="H98" s="30">
        <f>[8]Berau!C23</f>
        <v>30301.301937628545</v>
      </c>
      <c r="I98" s="30">
        <f>[8]Berau!D23</f>
        <v>33430.632663157077</v>
      </c>
      <c r="J98" s="30">
        <f>[8]Berau!E23</f>
        <v>36559.963388685617</v>
      </c>
      <c r="K98" s="30">
        <f>[8]Berau!F23</f>
        <v>39689.294114214157</v>
      </c>
      <c r="L98" s="30">
        <f>[8]Berau!G23</f>
        <v>42818.624839742704</v>
      </c>
      <c r="M98" s="30">
        <f>[8]Berau!H23</f>
        <v>45947.955565271237</v>
      </c>
      <c r="N98" s="30">
        <f>[8]Berau!I23</f>
        <v>49077.28629079977</v>
      </c>
      <c r="O98" s="30">
        <f>[8]Berau!J23</f>
        <v>52206.617016328324</v>
      </c>
      <c r="P98" s="30">
        <f>[8]Berau!K23</f>
        <v>55335.947741856857</v>
      </c>
      <c r="Q98" s="30">
        <f>[8]Berau!L23</f>
        <v>55335.947741856857</v>
      </c>
      <c r="R98" s="30">
        <f>[8]Berau!M23</f>
        <v>55335.947741856857</v>
      </c>
      <c r="S98" s="30">
        <f>[8]Berau!N23</f>
        <v>55335.947741856857</v>
      </c>
      <c r="T98" s="30">
        <f>[8]Berau!O23</f>
        <v>55335.947741856857</v>
      </c>
      <c r="U98" s="30">
        <f>[8]Berau!P23</f>
        <v>55335.947741856828</v>
      </c>
    </row>
    <row r="99" spans="3:21" x14ac:dyDescent="0.25">
      <c r="C99" t="s">
        <v>110</v>
      </c>
      <c r="G99" s="30">
        <f>[8]Berau!B24</f>
        <v>139240.36781343335</v>
      </c>
      <c r="H99" s="30">
        <f>[8]Berau!C24</f>
        <v>155276.34686814531</v>
      </c>
      <c r="I99" s="30">
        <f>[8]Berau!D24</f>
        <v>171312.32592285724</v>
      </c>
      <c r="J99" s="30">
        <f>[8]Berau!E24</f>
        <v>187348.30497756921</v>
      </c>
      <c r="K99" s="30">
        <f>[8]Berau!F24</f>
        <v>203384.2840322812</v>
      </c>
      <c r="L99" s="30">
        <f>[8]Berau!G24</f>
        <v>219420.26308699316</v>
      </c>
      <c r="M99" s="30">
        <f>[8]Berau!H24</f>
        <v>235456.24214170518</v>
      </c>
      <c r="N99" s="30">
        <f>[8]Berau!I24</f>
        <v>251492.22119641706</v>
      </c>
      <c r="O99" s="30">
        <f>[8]Berau!J24</f>
        <v>267528.20025112905</v>
      </c>
      <c r="P99" s="30">
        <f>[8]Berau!K24</f>
        <v>283564.17930584098</v>
      </c>
      <c r="Q99" s="30">
        <f>[8]Berau!L24</f>
        <v>283564.17930584098</v>
      </c>
      <c r="R99" s="30">
        <f>[8]Berau!M24</f>
        <v>283564.17930584098</v>
      </c>
      <c r="S99" s="30">
        <f>[8]Berau!N24</f>
        <v>283564.17930584098</v>
      </c>
      <c r="T99" s="30">
        <f>[8]Berau!O24</f>
        <v>283564.17930584098</v>
      </c>
      <c r="U99" s="30">
        <f>[8]Berau!P24</f>
        <v>283564.17930584087</v>
      </c>
    </row>
    <row r="101" spans="3:21" x14ac:dyDescent="0.25">
      <c r="C101" t="s">
        <v>67</v>
      </c>
    </row>
    <row r="102" spans="3:21" x14ac:dyDescent="0.25">
      <c r="C102" t="s">
        <v>107</v>
      </c>
      <c r="G102" s="30">
        <f>[8]Berau!B32</f>
        <v>28095.503150000004</v>
      </c>
      <c r="H102" s="30">
        <f>[8]Berau!C32</f>
        <v>30922.119927801599</v>
      </c>
      <c r="I102" s="30">
        <f>[8]Berau!D32</f>
        <v>33664.243262257885</v>
      </c>
      <c r="J102" s="30">
        <f>[8]Berau!E32</f>
        <v>36321.873153368899</v>
      </c>
      <c r="K102" s="30">
        <f>[8]Berau!F32</f>
        <v>38895.009601134596</v>
      </c>
      <c r="L102" s="30">
        <f>[8]Berau!G32</f>
        <v>41210.234068046018</v>
      </c>
      <c r="M102" s="30">
        <f>[8]Berau!H32</f>
        <v>43415.617058608565</v>
      </c>
      <c r="N102" s="30">
        <f>[8]Berau!I32</f>
        <v>45511.15857282222</v>
      </c>
      <c r="O102" s="30">
        <f>[8]Berau!J32</f>
        <v>47496.858610686984</v>
      </c>
      <c r="P102" s="30">
        <f>[8]Berau!K32</f>
        <v>49372.717172202865</v>
      </c>
      <c r="Q102" s="30">
        <f>[8]Berau!L32</f>
        <v>48401.553890299547</v>
      </c>
      <c r="R102" s="30">
        <f>[8]Berau!M32</f>
        <v>47430.390608396214</v>
      </c>
      <c r="S102" s="30">
        <f>[8]Berau!N32</f>
        <v>46459.227326492895</v>
      </c>
      <c r="T102" s="30">
        <f>[8]Berau!O32</f>
        <v>45488.064044589577</v>
      </c>
      <c r="U102" s="30">
        <f>[8]Berau!P32</f>
        <v>44516.900762686237</v>
      </c>
    </row>
    <row r="103" spans="3:21" x14ac:dyDescent="0.25">
      <c r="C103" t="s">
        <v>108</v>
      </c>
      <c r="G103" s="30">
        <f>[8]Berau!B33</f>
        <v>82528.533681471454</v>
      </c>
      <c r="H103" s="30">
        <f>[8]Berau!C33</f>
        <v>90831.518565065227</v>
      </c>
      <c r="I103" s="30">
        <f>[8]Berau!D33</f>
        <v>98886.309994078096</v>
      </c>
      <c r="J103" s="30">
        <f>[8]Berau!E33</f>
        <v>106692.90796851019</v>
      </c>
      <c r="K103" s="30">
        <f>[8]Berau!F33</f>
        <v>114251.31248836135</v>
      </c>
      <c r="L103" s="30">
        <f>[8]Berau!G33</f>
        <v>121052.11898673746</v>
      </c>
      <c r="M103" s="30">
        <f>[8]Berau!H33</f>
        <v>127530.27399415844</v>
      </c>
      <c r="N103" s="30">
        <f>[8]Berau!I33</f>
        <v>133685.77751062435</v>
      </c>
      <c r="O103" s="30">
        <f>[8]Berau!J33</f>
        <v>139518.62953613512</v>
      </c>
      <c r="P103" s="30">
        <f>[8]Berau!K33</f>
        <v>145028.8300706908</v>
      </c>
      <c r="Q103" s="30">
        <f>[8]Berau!L33</f>
        <v>142176.10729890561</v>
      </c>
      <c r="R103" s="30">
        <f>[8]Berau!M33</f>
        <v>139323.38452712045</v>
      </c>
      <c r="S103" s="30">
        <f>[8]Berau!N33</f>
        <v>136470.66175533528</v>
      </c>
      <c r="T103" s="30">
        <f>[8]Berau!O33</f>
        <v>133617.93898355012</v>
      </c>
      <c r="U103" s="30">
        <f>[8]Berau!P33</f>
        <v>130765.21621176488</v>
      </c>
    </row>
    <row r="104" spans="3:21" x14ac:dyDescent="0.25">
      <c r="C104" t="s">
        <v>109</v>
      </c>
      <c r="G104" s="30">
        <f>[8]Berau!B34</f>
        <v>26821.773446478219</v>
      </c>
      <c r="H104" s="30">
        <f>[8]Berau!C34</f>
        <v>29520.243533646189</v>
      </c>
      <c r="I104" s="30">
        <f>[8]Berau!D34</f>
        <v>32138.050748075377</v>
      </c>
      <c r="J104" s="30">
        <f>[8]Berau!E34</f>
        <v>34675.195089765803</v>
      </c>
      <c r="K104" s="30">
        <f>[8]Berau!F34</f>
        <v>37131.676558717445</v>
      </c>
      <c r="L104" s="30">
        <f>[8]Berau!G34</f>
        <v>39341.938670689677</v>
      </c>
      <c r="M104" s="30">
        <f>[8]Berau!H34</f>
        <v>41447.339048101494</v>
      </c>
      <c r="N104" s="30">
        <f>[8]Berau!I34</f>
        <v>43447.877690952912</v>
      </c>
      <c r="O104" s="30">
        <f>[8]Berau!J34</f>
        <v>45343.554599243907</v>
      </c>
      <c r="P104" s="30">
        <f>[8]Berau!K34</f>
        <v>47134.369772974496</v>
      </c>
      <c r="Q104" s="30">
        <f>[8]Berau!L34</f>
        <v>46207.234872144327</v>
      </c>
      <c r="R104" s="30">
        <f>[8]Berau!M34</f>
        <v>45280.099971314143</v>
      </c>
      <c r="S104" s="30">
        <f>[8]Berau!N34</f>
        <v>44352.965070483959</v>
      </c>
      <c r="T104" s="30">
        <f>[8]Berau!O34</f>
        <v>43425.830169653789</v>
      </c>
      <c r="U104" s="30">
        <f>[8]Berau!P34</f>
        <v>42498.695268823583</v>
      </c>
    </row>
    <row r="105" spans="3:21" x14ac:dyDescent="0.25">
      <c r="C105" t="s">
        <v>110</v>
      </c>
      <c r="G105" s="30">
        <f>[8]Berau!B35</f>
        <v>137445.81027794967</v>
      </c>
      <c r="H105" s="30">
        <f>[8]Berau!C35</f>
        <v>151273.88202651302</v>
      </c>
      <c r="I105" s="30">
        <f>[8]Berau!D35</f>
        <v>164688.60400441138</v>
      </c>
      <c r="J105" s="30">
        <f>[8]Berau!E35</f>
        <v>177689.97621164488</v>
      </c>
      <c r="K105" s="30">
        <f>[8]Berau!F35</f>
        <v>190277.9986482134</v>
      </c>
      <c r="L105" s="30">
        <f>[8]Berau!G35</f>
        <v>201604.29172547316</v>
      </c>
      <c r="M105" s="30">
        <f>[8]Berau!H35</f>
        <v>212393.2301008685</v>
      </c>
      <c r="N105" s="30">
        <f>[8]Berau!I35</f>
        <v>222644.81377439949</v>
      </c>
      <c r="O105" s="30">
        <f>[8]Berau!J35</f>
        <v>232359.04274606603</v>
      </c>
      <c r="P105" s="30">
        <f>[8]Berau!K35</f>
        <v>241535.91701586815</v>
      </c>
      <c r="Q105" s="30">
        <f>[8]Berau!L35</f>
        <v>236784.89606134949</v>
      </c>
      <c r="R105" s="30">
        <f>[8]Berau!M35</f>
        <v>232033.87510683079</v>
      </c>
      <c r="S105" s="30">
        <f>[8]Berau!N35</f>
        <v>227282.85415231215</v>
      </c>
      <c r="T105" s="30">
        <f>[8]Berau!O35</f>
        <v>222531.83319779349</v>
      </c>
      <c r="U105" s="30">
        <f>[8]Berau!P35</f>
        <v>217780.8122432747</v>
      </c>
    </row>
  </sheetData>
  <mergeCells count="12">
    <mergeCell ref="B85:U85"/>
    <mergeCell ref="B69:U69"/>
    <mergeCell ref="A44:A45"/>
    <mergeCell ref="A56:A57"/>
    <mergeCell ref="A4:A5"/>
    <mergeCell ref="B4:U4"/>
    <mergeCell ref="A16:A17"/>
    <mergeCell ref="B16:U16"/>
    <mergeCell ref="A28:A29"/>
    <mergeCell ref="B28:L28"/>
    <mergeCell ref="B44:U44"/>
    <mergeCell ref="B56:U5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zoomScale="85" zoomScaleNormal="85" workbookViewId="0">
      <selection activeCell="C92" sqref="C92:C103"/>
    </sheetView>
  </sheetViews>
  <sheetFormatPr defaultRowHeight="15" x14ac:dyDescent="0.25"/>
  <cols>
    <col min="1" max="1" width="37.140625" bestFit="1" customWidth="1"/>
    <col min="2" max="21" width="11.5703125" bestFit="1" customWidth="1"/>
    <col min="22" max="22" width="16.42578125" bestFit="1" customWidth="1"/>
    <col min="23" max="23" width="14" bestFit="1" customWidth="1"/>
    <col min="24" max="24" width="11.5703125" bestFit="1" customWidth="1"/>
    <col min="25" max="25" width="14" bestFit="1" customWidth="1"/>
  </cols>
  <sheetData>
    <row r="1" spans="1:25" x14ac:dyDescent="0.25">
      <c r="A1" t="s">
        <v>30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'[33]Perhitungan ke CO2-eq'!B128</f>
        <v>14769.327503266119</v>
      </c>
      <c r="C6" s="39">
        <f>'[33]Perhitungan ke CO2-eq'!C128</f>
        <v>15842.954244406677</v>
      </c>
      <c r="D6" s="39">
        <f>'[33]Perhitungan ke CO2-eq'!D128</f>
        <v>16186.7084659218</v>
      </c>
      <c r="E6" s="39">
        <f>'[33]Perhitungan ke CO2-eq'!E128</f>
        <v>15725.545232128621</v>
      </c>
      <c r="F6" s="39">
        <f>'[33]Perhitungan ke CO2-eq'!F128</f>
        <v>16817.328006095675</v>
      </c>
      <c r="G6" s="39">
        <f>'[33]Perhitungan ke CO2-eq'!G128</f>
        <v>11842.211890977276</v>
      </c>
      <c r="H6" s="39">
        <f>'[33]Perhitungan ke CO2-eq'!H128</f>
        <v>14409.850157323239</v>
      </c>
      <c r="I6" s="39">
        <f>'[33]Perhitungan ke CO2-eq'!I128</f>
        <v>14145.328863062972</v>
      </c>
      <c r="J6" s="39">
        <f>'[33]Perhitungan ke CO2-eq'!J128</f>
        <v>13880.807568802706</v>
      </c>
      <c r="K6" s="39">
        <f>'[33]Perhitungan ke CO2-eq'!K128</f>
        <v>13616.286274542439</v>
      </c>
      <c r="L6" s="39">
        <f>'[34]Perhitungan ke CO2-eq'!B128</f>
        <v>13351.752876260291</v>
      </c>
      <c r="M6" s="39">
        <f>'[34]Perhitungan ke CO2-eq'!C128</f>
        <v>13087.231582000019</v>
      </c>
      <c r="N6" s="39">
        <f>'[34]Perhitungan ke CO2-eq'!D128</f>
        <v>12822.710287739756</v>
      </c>
      <c r="O6" s="39">
        <f>'[34]Perhitungan ke CO2-eq'!E128</f>
        <v>12558.188993479485</v>
      </c>
      <c r="P6" s="39">
        <f>'[34]Perhitungan ke CO2-eq'!F128</f>
        <v>12293.667699219221</v>
      </c>
      <c r="Q6" s="39">
        <f>'[34]Perhitungan ke CO2-eq'!G128</f>
        <v>12029.146404958952</v>
      </c>
      <c r="R6" s="39">
        <f>'[34]Perhitungan ke CO2-eq'!H128</f>
        <v>11764.625110698686</v>
      </c>
      <c r="S6" s="39">
        <f>'[34]Perhitungan ke CO2-eq'!I128</f>
        <v>11500.103816438419</v>
      </c>
      <c r="T6" s="39">
        <f>'[34]Perhitungan ke CO2-eq'!J128</f>
        <v>11235.582522178151</v>
      </c>
      <c r="U6" s="39">
        <f>'[34]Perhitungan ke CO2-eq'!K128</f>
        <v>10971.061227917886</v>
      </c>
      <c r="V6" s="29">
        <f t="shared" ref="V6:V13" si="0">SUM(B6:U6)</f>
        <v>268850.41872741835</v>
      </c>
    </row>
    <row r="7" spans="1:25" x14ac:dyDescent="0.25">
      <c r="A7" s="1" t="s">
        <v>4</v>
      </c>
      <c r="B7" s="39">
        <f>'[33]Perhitungan ke CO2-eq'!B129</f>
        <v>12788.933639999999</v>
      </c>
      <c r="C7" s="39">
        <f>'[33]Perhitungan ke CO2-eq'!C129</f>
        <v>12238.193940000003</v>
      </c>
      <c r="D7" s="39">
        <f>'[33]Perhitungan ke CO2-eq'!D129</f>
        <v>12941.583480000001</v>
      </c>
      <c r="E7" s="39">
        <f>'[33]Perhitungan ke CO2-eq'!E129</f>
        <v>14024.262840000001</v>
      </c>
      <c r="F7" s="39">
        <f>'[33]Perhitungan ke CO2-eq'!F129</f>
        <v>16716.756420000002</v>
      </c>
      <c r="G7" s="39">
        <f>'[33]Perhitungan ke CO2-eq'!G129</f>
        <v>18763.640699999996</v>
      </c>
      <c r="H7" s="39">
        <f>'[33]Perhitungan ke CO2-eq'!H129</f>
        <v>19188.965748135612</v>
      </c>
      <c r="I7" s="39">
        <f>'[33]Perhitungan ke CO2-eq'!I129</f>
        <v>20711.82011356431</v>
      </c>
      <c r="J7" s="39">
        <f>'[33]Perhitungan ke CO2-eq'!J129</f>
        <v>22217.747126216927</v>
      </c>
      <c r="K7" s="39">
        <f>'[33]Perhitungan ke CO2-eq'!K129</f>
        <v>23811.342418869564</v>
      </c>
      <c r="L7" s="39">
        <f>'[34]Perhitungan ke CO2-eq'!B129</f>
        <v>25340.858731522116</v>
      </c>
      <c r="M7" s="39">
        <f>'[34]Perhitungan ke CO2-eq'!C129</f>
        <v>26825.48040417477</v>
      </c>
      <c r="N7" s="39">
        <f>'[34]Perhitungan ke CO2-eq'!D129</f>
        <v>28423.653276827426</v>
      </c>
      <c r="O7" s="39">
        <f>'[34]Perhitungan ke CO2-eq'!E129</f>
        <v>30062.954229479972</v>
      </c>
      <c r="P7" s="39">
        <f>'[34]Perhitungan ke CO2-eq'!F129</f>
        <v>31540.982322132724</v>
      </c>
      <c r="Q7" s="39">
        <f>'[34]Perhitungan ke CO2-eq'!G129</f>
        <v>33237.724574785272</v>
      </c>
      <c r="R7" s="39">
        <f>'[34]Perhitungan ke CO2-eq'!H129</f>
        <v>34824.353747437926</v>
      </c>
      <c r="S7" s="39">
        <f>'[34]Perhitungan ke CO2-eq'!I129</f>
        <v>36501.473180090485</v>
      </c>
      <c r="T7" s="39">
        <f>'[34]Perhitungan ke CO2-eq'!J129</f>
        <v>38129.910412743135</v>
      </c>
      <c r="U7" s="39">
        <f>'[34]Perhitungan ke CO2-eq'!K129</f>
        <v>39779.104465395794</v>
      </c>
      <c r="V7" s="29">
        <f t="shared" si="0"/>
        <v>498069.74177137599</v>
      </c>
    </row>
    <row r="8" spans="1:25" x14ac:dyDescent="0.25">
      <c r="A8" s="1" t="s">
        <v>5</v>
      </c>
      <c r="B8" s="39">
        <f>'[33]Perhitungan ke CO2-eq'!B130</f>
        <v>109.54440591543431</v>
      </c>
      <c r="C8" s="39">
        <f>'[33]Perhitungan ke CO2-eq'!C130</f>
        <v>111.87106216113145</v>
      </c>
      <c r="D8" s="39">
        <f>'[33]Perhitungan ke CO2-eq'!D130</f>
        <v>119.12158148050288</v>
      </c>
      <c r="E8" s="39">
        <f>'[33]Perhitungan ke CO2-eq'!E130</f>
        <v>260.21048001237148</v>
      </c>
      <c r="F8" s="39">
        <f>'[33]Perhitungan ke CO2-eq'!F130</f>
        <v>267.4299355520572</v>
      </c>
      <c r="G8" s="39">
        <f>'[33]Perhitungan ke CO2-eq'!G130</f>
        <v>276.4883825741714</v>
      </c>
      <c r="H8" s="39">
        <f>'[33]Perhitungan ke CO2-eq'!H130</f>
        <v>275.05858995824286</v>
      </c>
      <c r="I8" s="39">
        <f>'[33]Perhitungan ke CO2-eq'!I130</f>
        <v>303.12250435716072</v>
      </c>
      <c r="J8" s="39">
        <f>'[33]Perhitungan ke CO2-eq'!J130</f>
        <v>308.53035587600863</v>
      </c>
      <c r="K8" s="39">
        <f>'[33]Perhitungan ke CO2-eq'!K130</f>
        <v>328.59217130833099</v>
      </c>
      <c r="L8" s="39">
        <f>'[34]Perhitungan ke CO2-eq'!B130</f>
        <v>336.12543281887565</v>
      </c>
      <c r="M8" s="39">
        <f>'[34]Perhitungan ke CO2-eq'!C130</f>
        <v>343.83700391167224</v>
      </c>
      <c r="N8" s="39">
        <f>'[34]Perhitungan ke CO2-eq'!D130</f>
        <v>351.80288504481751</v>
      </c>
      <c r="O8" s="39">
        <f>'[34]Perhitungan ke CO2-eq'!E130</f>
        <v>361.79126265723085</v>
      </c>
      <c r="P8" s="39">
        <f>'[34]Perhitungan ke CO2-eq'!F130</f>
        <v>367.49646090047952</v>
      </c>
      <c r="Q8" s="39">
        <f>'[34]Perhitungan ke CO2-eq'!G130</f>
        <v>397.1858752458528</v>
      </c>
      <c r="R8" s="39">
        <f>'[34]Perhitungan ke CO2-eq'!H130</f>
        <v>404.74179311231813</v>
      </c>
      <c r="S8" s="39">
        <f>'[34]Perhitungan ke CO2-eq'!I130</f>
        <v>426.12207062583985</v>
      </c>
      <c r="T8" s="39">
        <f>'[34]Perhitungan ke CO2-eq'!J130</f>
        <v>435.58518902019097</v>
      </c>
      <c r="U8" s="39">
        <f>'[34]Perhitungan ke CO2-eq'!K130</f>
        <v>445.6291423222562</v>
      </c>
      <c r="V8" s="29">
        <f t="shared" si="0"/>
        <v>6230.2865848549463</v>
      </c>
    </row>
    <row r="9" spans="1:25" x14ac:dyDescent="0.25">
      <c r="A9" s="1" t="s">
        <v>6</v>
      </c>
      <c r="B9" s="39">
        <f>'[33]Perhitungan ke CO2-eq'!B131</f>
        <v>0</v>
      </c>
      <c r="C9" s="39">
        <f>'[33]Perhitungan ke CO2-eq'!C131</f>
        <v>0</v>
      </c>
      <c r="D9" s="39">
        <f>'[33]Perhitungan ke CO2-eq'!D131</f>
        <v>0</v>
      </c>
      <c r="E9" s="39">
        <f>'[33]Perhitungan ke CO2-eq'!E131</f>
        <v>0</v>
      </c>
      <c r="F9" s="39">
        <f>'[33]Perhitungan ke CO2-eq'!F131</f>
        <v>0</v>
      </c>
      <c r="G9" s="39">
        <f>'[33]Perhitungan ke CO2-eq'!G131</f>
        <v>0</v>
      </c>
      <c r="H9" s="39">
        <f>'[33]Perhitungan ke CO2-eq'!H131</f>
        <v>0</v>
      </c>
      <c r="I9" s="39">
        <f>'[33]Perhitungan ke CO2-eq'!I131</f>
        <v>0</v>
      </c>
      <c r="J9" s="39">
        <f>'[33]Perhitungan ke CO2-eq'!J131</f>
        <v>0</v>
      </c>
      <c r="K9" s="39">
        <f>'[33]Perhitungan ke CO2-eq'!K131</f>
        <v>0</v>
      </c>
      <c r="L9" s="39">
        <f>'[34]Perhitungan ke CO2-eq'!B131</f>
        <v>0</v>
      </c>
      <c r="M9" s="39">
        <f>'[34]Perhitungan ke CO2-eq'!C131</f>
        <v>0</v>
      </c>
      <c r="N9" s="39">
        <f>'[34]Perhitungan ke CO2-eq'!D131</f>
        <v>0</v>
      </c>
      <c r="O9" s="39">
        <f>'[34]Perhitungan ke CO2-eq'!E131</f>
        <v>0</v>
      </c>
      <c r="P9" s="39">
        <f>'[34]Perhitungan ke CO2-eq'!F131</f>
        <v>0</v>
      </c>
      <c r="Q9" s="39">
        <f>'[34]Perhitungan ke CO2-eq'!G131</f>
        <v>0</v>
      </c>
      <c r="R9" s="39">
        <f>'[34]Perhitungan ke CO2-eq'!H131</f>
        <v>0</v>
      </c>
      <c r="S9" s="39">
        <f>'[34]Perhitungan ke CO2-eq'!I131</f>
        <v>0</v>
      </c>
      <c r="T9" s="39">
        <f>'[34]Perhitungan ke CO2-eq'!J131</f>
        <v>0</v>
      </c>
      <c r="U9" s="39">
        <f>'[34]Perhitungan ke CO2-eq'!K131</f>
        <v>0</v>
      </c>
      <c r="V9" s="29">
        <f t="shared" si="0"/>
        <v>0</v>
      </c>
    </row>
    <row r="10" spans="1:25" x14ac:dyDescent="0.25">
      <c r="A10" s="1" t="s">
        <v>7</v>
      </c>
      <c r="B10" s="39">
        <f>'[33]Perhitungan ke CO2-eq'!B132</f>
        <v>15808.645600000002</v>
      </c>
      <c r="C10" s="39">
        <f>'[33]Perhitungan ke CO2-eq'!C132</f>
        <v>14114.514333333333</v>
      </c>
      <c r="D10" s="39">
        <f>'[33]Perhitungan ke CO2-eq'!D132</f>
        <v>14196.345533333335</v>
      </c>
      <c r="E10" s="39">
        <f>'[33]Perhitungan ke CO2-eq'!E132</f>
        <v>14058.351999999999</v>
      </c>
      <c r="F10" s="39">
        <f>'[33]Perhitungan ke CO2-eq'!F132</f>
        <v>14340.612000000001</v>
      </c>
      <c r="G10" s="39">
        <f>'[33]Perhitungan ke CO2-eq'!G132+G94</f>
        <v>13109.566433333333</v>
      </c>
      <c r="H10" s="39">
        <f>'[33]Perhitungan ke CO2-eq'!H132+H94</f>
        <v>13515.507636088048</v>
      </c>
      <c r="I10" s="39">
        <f>'[33]Perhitungan ke CO2-eq'!I132+I94</f>
        <v>13449.579088842758</v>
      </c>
      <c r="J10" s="39">
        <f>'[33]Perhitungan ke CO2-eq'!J132+J94</f>
        <v>13383.650541597468</v>
      </c>
      <c r="K10" s="39">
        <f>'[33]Perhitungan ke CO2-eq'!K132+K94</f>
        <v>13317.721994352183</v>
      </c>
      <c r="L10" s="39">
        <f>'[34]Perhitungan ke CO2-eq'!B132+L94</f>
        <v>13251.791430440227</v>
      </c>
      <c r="M10" s="39">
        <f>'[34]Perhitungan ke CO2-eq'!C132+M94</f>
        <v>13185.862883194941</v>
      </c>
      <c r="N10" s="39">
        <f>'[34]Perhitungan ke CO2-eq'!D132+N94</f>
        <v>13119.934335949652</v>
      </c>
      <c r="O10" s="39">
        <f>'[34]Perhitungan ke CO2-eq'!E132+O94</f>
        <v>13054.005788704364</v>
      </c>
      <c r="P10" s="39">
        <f>'[34]Perhitungan ke CO2-eq'!F132+P94</f>
        <v>12988.077241459076</v>
      </c>
      <c r="Q10" s="39">
        <f>'[34]Perhitungan ke CO2-eq'!G132+Q94</f>
        <v>12944.005008125741</v>
      </c>
      <c r="R10" s="39">
        <f>'[34]Perhitungan ke CO2-eq'!H132+R94</f>
        <v>12899.932774792409</v>
      </c>
      <c r="S10" s="39">
        <f>'[34]Perhitungan ke CO2-eq'!I132+S94</f>
        <v>12855.860541459075</v>
      </c>
      <c r="T10" s="39">
        <f>'[34]Perhitungan ke CO2-eq'!J132+T94</f>
        <v>12811.788308125742</v>
      </c>
      <c r="U10" s="39">
        <f>'[34]Perhitungan ke CO2-eq'!K132+U94</f>
        <v>12767.716074792406</v>
      </c>
      <c r="V10" s="29">
        <f t="shared" si="0"/>
        <v>269173.46954792406</v>
      </c>
    </row>
    <row r="11" spans="1:25" x14ac:dyDescent="0.25">
      <c r="A11" s="1" t="s">
        <v>8</v>
      </c>
      <c r="B11" s="39">
        <f>'[33]Perhitungan ke CO2-eq'!B133</f>
        <v>48605.238718457142</v>
      </c>
      <c r="C11" s="39">
        <f>'[33]Perhitungan ke CO2-eq'!C133</f>
        <v>43786.48183014286</v>
      </c>
      <c r="D11" s="39">
        <f>'[33]Perhitungan ke CO2-eq'!D133</f>
        <v>44077.326032771431</v>
      </c>
      <c r="E11" s="39">
        <f>'[33]Perhitungan ke CO2-eq'!E133</f>
        <v>43604.270688000011</v>
      </c>
      <c r="F11" s="39">
        <f>'[33]Perhitungan ke CO2-eq'!F133</f>
        <v>44593.687691142863</v>
      </c>
      <c r="G11" s="39">
        <f>'[33]Perhitungan ke CO2-eq'!G133+G95</f>
        <v>40247.119655128583</v>
      </c>
      <c r="H11" s="39">
        <f>'[33]Perhitungan ke CO2-eq'!H133+H95</f>
        <v>41816.5303368932</v>
      </c>
      <c r="I11" s="39">
        <f>'[33]Perhitungan ke CO2-eq'!I133+I95</f>
        <v>41584.03222732211</v>
      </c>
      <c r="J11" s="39">
        <f>'[33]Perhitungan ke CO2-eq'!J133+J95</f>
        <v>41351.53411775102</v>
      </c>
      <c r="K11" s="39">
        <f>'[33]Perhitungan ke CO2-eq'!K133+K95</f>
        <v>41119.03600817993</v>
      </c>
      <c r="L11" s="39">
        <f>'[34]Perhitungan ke CO2-eq'!B133+L95</f>
        <v>40886.530197650281</v>
      </c>
      <c r="M11" s="39">
        <f>'[34]Perhitungan ke CO2-eq'!C133+M95</f>
        <v>40654.032088079191</v>
      </c>
      <c r="N11" s="39">
        <f>'[34]Perhitungan ke CO2-eq'!D133+N95</f>
        <v>40421.533978508109</v>
      </c>
      <c r="O11" s="39">
        <f>'[34]Perhitungan ke CO2-eq'!E133+O95</f>
        <v>40189.035868937019</v>
      </c>
      <c r="P11" s="39">
        <f>'[34]Perhitungan ke CO2-eq'!F133+P95</f>
        <v>39956.537759365929</v>
      </c>
      <c r="Q11" s="39">
        <f>'[34]Perhitungan ke CO2-eq'!G133+Q95</f>
        <v>39788.241010745929</v>
      </c>
      <c r="R11" s="39">
        <f>'[34]Perhitungan ke CO2-eq'!H133+R95</f>
        <v>39619.94426212593</v>
      </c>
      <c r="S11" s="39">
        <f>'[34]Perhitungan ke CO2-eq'!I133+S95</f>
        <v>39451.64751350593</v>
      </c>
      <c r="T11" s="39">
        <f>'[34]Perhitungan ke CO2-eq'!J133+T95</f>
        <v>39283.35076488593</v>
      </c>
      <c r="U11" s="39">
        <f>'[34]Perhitungan ke CO2-eq'!K133+U95</f>
        <v>39115.054016265916</v>
      </c>
      <c r="V11" s="29">
        <f t="shared" si="0"/>
        <v>830151.16476585926</v>
      </c>
    </row>
    <row r="12" spans="1:25" x14ac:dyDescent="0.25">
      <c r="A12" s="43" t="s">
        <v>64</v>
      </c>
      <c r="B12" s="39">
        <f>'[33]Perhitungan ke CO2-eq'!B134</f>
        <v>15091.949359834281</v>
      </c>
      <c r="C12" s="39">
        <f>'[33]Perhitungan ke CO2-eq'!C134</f>
        <v>13474.622744235716</v>
      </c>
      <c r="D12" s="39">
        <f>'[33]Perhitungan ke CO2-eq'!D134</f>
        <v>13552.744068332857</v>
      </c>
      <c r="E12" s="39">
        <f>'[33]Perhitungan ke CO2-eq'!E134</f>
        <v>13421.006570400001</v>
      </c>
      <c r="F12" s="39">
        <f>'[33]Perhitungan ke CO2-eq'!F134</f>
        <v>13690.470111685716</v>
      </c>
      <c r="G12" s="39">
        <f>'[33]Perhitungan ke CO2-eq'!G134+G96</f>
        <v>12515.234875102142</v>
      </c>
      <c r="H12" s="39">
        <f>'[33]Perhitungan ke CO2-eq'!H134+H96</f>
        <v>12902.772443471968</v>
      </c>
      <c r="I12" s="39">
        <f>'[33]Perhitungan ke CO2-eq'!I134+I96</f>
        <v>12839.832814007863</v>
      </c>
      <c r="J12" s="39">
        <f>'[33]Perhitungan ke CO2-eq'!J134+J96</f>
        <v>12776.893184543762</v>
      </c>
      <c r="K12" s="39">
        <f>'[33]Perhitungan ke CO2-eq'!K134+K96</f>
        <v>12713.953555079657</v>
      </c>
      <c r="L12" s="39">
        <f>'[34]Perhitungan ke CO2-eq'!B134+L96</f>
        <v>12651.012000375911</v>
      </c>
      <c r="M12" s="39">
        <f>'[34]Perhitungan ke CO2-eq'!C134+M96</f>
        <v>12588.07237091181</v>
      </c>
      <c r="N12" s="39">
        <f>'[34]Perhitungan ke CO2-eq'!D134+N96</f>
        <v>12525.132741447707</v>
      </c>
      <c r="O12" s="39">
        <f>'[34]Perhitungan ke CO2-eq'!E134+O96</f>
        <v>12462.193111983601</v>
      </c>
      <c r="P12" s="39">
        <f>'[34]Perhitungan ke CO2-eq'!F134+P96</f>
        <v>12399.253482519494</v>
      </c>
      <c r="Q12" s="39">
        <f>'[34]Perhitungan ke CO2-eq'!G134+Q96</f>
        <v>12357.179295364494</v>
      </c>
      <c r="R12" s="39">
        <f>'[34]Perhitungan ke CO2-eq'!H134+R96</f>
        <v>12315.105108209495</v>
      </c>
      <c r="S12" s="39">
        <f>'[34]Perhitungan ke CO2-eq'!I134+S96</f>
        <v>12273.030921054495</v>
      </c>
      <c r="T12" s="39">
        <f>'[34]Perhitungan ke CO2-eq'!J134+T96</f>
        <v>12230.956733899495</v>
      </c>
      <c r="U12" s="39">
        <f>'[34]Perhitungan ke CO2-eq'!K134+U96</f>
        <v>12188.882546744495</v>
      </c>
      <c r="V12" s="29">
        <f t="shared" si="0"/>
        <v>256970.29803920496</v>
      </c>
    </row>
    <row r="13" spans="1:25" x14ac:dyDescent="0.25">
      <c r="A13" s="4" t="s">
        <v>9</v>
      </c>
      <c r="B13" s="38">
        <f>SUM(B6:B12)</f>
        <v>107173.63922747297</v>
      </c>
      <c r="C13" s="38">
        <f t="shared" ref="C13:U13" si="1">SUM(C6:C12)</f>
        <v>99568.638154279717</v>
      </c>
      <c r="D13" s="38">
        <f t="shared" si="1"/>
        <v>101073.82916183994</v>
      </c>
      <c r="E13" s="38">
        <f t="shared" si="1"/>
        <v>101093.64781054101</v>
      </c>
      <c r="F13" s="38">
        <f t="shared" si="1"/>
        <v>106426.28416447632</v>
      </c>
      <c r="G13" s="38">
        <f t="shared" si="1"/>
        <v>96754.261937115516</v>
      </c>
      <c r="H13" s="38">
        <f t="shared" si="1"/>
        <v>102108.68491187031</v>
      </c>
      <c r="I13" s="38">
        <f t="shared" si="1"/>
        <v>103033.71561115718</v>
      </c>
      <c r="J13" s="38">
        <f t="shared" si="1"/>
        <v>103919.16289478788</v>
      </c>
      <c r="K13" s="38">
        <f t="shared" si="1"/>
        <v>104906.9324223321</v>
      </c>
      <c r="L13" s="38">
        <f t="shared" si="1"/>
        <v>105818.07066906769</v>
      </c>
      <c r="M13" s="38">
        <f t="shared" si="1"/>
        <v>106684.51633227241</v>
      </c>
      <c r="N13" s="38">
        <f t="shared" si="1"/>
        <v>107664.76750551746</v>
      </c>
      <c r="O13" s="38">
        <f t="shared" si="1"/>
        <v>108688.16925524166</v>
      </c>
      <c r="P13" s="38">
        <f t="shared" si="1"/>
        <v>109546.01496559691</v>
      </c>
      <c r="Q13" s="38">
        <f t="shared" si="1"/>
        <v>110753.48216922623</v>
      </c>
      <c r="R13" s="38">
        <f t="shared" si="1"/>
        <v>111828.70279637676</v>
      </c>
      <c r="S13" s="38">
        <f t="shared" si="1"/>
        <v>113008.23804317425</v>
      </c>
      <c r="T13" s="38">
        <f t="shared" si="1"/>
        <v>114127.17393085263</v>
      </c>
      <c r="U13" s="38">
        <f t="shared" si="1"/>
        <v>115267.44747343876</v>
      </c>
      <c r="V13" s="29">
        <f t="shared" si="0"/>
        <v>2129445.3794366377</v>
      </c>
      <c r="W13" s="29">
        <f>V13-V25</f>
        <v>251475.03012018255</v>
      </c>
      <c r="X13" s="29">
        <f>(V7+V8)-(V19+V20)</f>
        <v>1905.9765173147316</v>
      </c>
      <c r="Y13" s="29">
        <f>(V6+V10+V11+V12)-(V18+V22+V23+V24)</f>
        <v>249569.05360286729</v>
      </c>
    </row>
    <row r="14" spans="1:25" x14ac:dyDescent="0.25">
      <c r="W14" s="11">
        <f>W13/(V13+V25)</f>
        <v>6.2752418800938584E-2</v>
      </c>
      <c r="X14" s="11">
        <f>X13/(V7+V8+V19+V20)</f>
        <v>1.8933025978907704E-3</v>
      </c>
      <c r="Y14" s="11">
        <f>Y13/(V6+V10+V11+V12+V18+V22+V23+V24)</f>
        <v>8.3169678108198586E-2</v>
      </c>
    </row>
    <row r="15" spans="1:25" x14ac:dyDescent="0.25">
      <c r="A15" t="s">
        <v>11</v>
      </c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'[35]Perhitungan ke CO2-eq'!B128</f>
        <v>14769.327503266119</v>
      </c>
      <c r="C18" s="39">
        <f>'[35]Perhitungan ke CO2-eq'!C128</f>
        <v>15842.954244406677</v>
      </c>
      <c r="D18" s="39">
        <f>'[35]Perhitungan ke CO2-eq'!D128</f>
        <v>16186.7084659218</v>
      </c>
      <c r="E18" s="39">
        <f>'[35]Perhitungan ke CO2-eq'!E128</f>
        <v>15725.545232128621</v>
      </c>
      <c r="F18" s="39">
        <f>'[35]Perhitungan ke CO2-eq'!F128</f>
        <v>16817.328006095675</v>
      </c>
      <c r="G18" s="39">
        <f>'[35]Perhitungan ke CO2-eq'!G128</f>
        <v>11842.211890977276</v>
      </c>
      <c r="H18" s="39">
        <f>'[35]Perhitungan ke CO2-eq'!H128</f>
        <v>5603.8972869042664</v>
      </c>
      <c r="I18" s="39">
        <f>'[35]Perhitungan ke CO2-eq'!I128</f>
        <v>5501.0266708291801</v>
      </c>
      <c r="J18" s="39">
        <f>'[35]Perhitungan ke CO2-eq'!J128</f>
        <v>5398.1560547540948</v>
      </c>
      <c r="K18" s="39">
        <f>'[35]Perhitungan ke CO2-eq'!K128</f>
        <v>5295.2854386790086</v>
      </c>
      <c r="L18" s="39">
        <f>'[36]Perhitungan ke CO2-eq'!B128</f>
        <v>5192.4101154282989</v>
      </c>
      <c r="M18" s="39">
        <f>'[36]Perhitungan ke CO2-eq'!C128</f>
        <v>5089.5394993532136</v>
      </c>
      <c r="N18" s="39">
        <f>'[36]Perhitungan ke CO2-eq'!D128</f>
        <v>4986.6688832781274</v>
      </c>
      <c r="O18" s="39">
        <f>'[36]Perhitungan ke CO2-eq'!E128</f>
        <v>4883.7982672030412</v>
      </c>
      <c r="P18" s="39">
        <f>'[36]Perhitungan ke CO2-eq'!F128</f>
        <v>4780.9276511279559</v>
      </c>
      <c r="Q18" s="39">
        <f>'[36]Perhitungan ke CO2-eq'!G128</f>
        <v>4678.0570350528697</v>
      </c>
      <c r="R18" s="39">
        <f>'[36]Perhitungan ke CO2-eq'!H128</f>
        <v>4575.1864189777834</v>
      </c>
      <c r="S18" s="39">
        <f>'[36]Perhitungan ke CO2-eq'!I128</f>
        <v>4472.3158029026981</v>
      </c>
      <c r="T18" s="39">
        <f>'[36]Perhitungan ke CO2-eq'!J128</f>
        <v>4369.4451868276119</v>
      </c>
      <c r="U18" s="39">
        <f>'[36]Perhitungan ke CO2-eq'!K128</f>
        <v>4266.5745707525266</v>
      </c>
      <c r="V18" s="29">
        <f>SUM(B18:U18)</f>
        <v>160277.36422486682</v>
      </c>
    </row>
    <row r="19" spans="1:22" x14ac:dyDescent="0.25">
      <c r="A19" s="1" t="s">
        <v>4</v>
      </c>
      <c r="B19" s="39">
        <f>'[35]Perhitungan ke CO2-eq'!B129</f>
        <v>12788.933639999999</v>
      </c>
      <c r="C19" s="39">
        <f>'[35]Perhitungan ke CO2-eq'!C129</f>
        <v>12238.193940000003</v>
      </c>
      <c r="D19" s="39">
        <f>'[35]Perhitungan ke CO2-eq'!D129</f>
        <v>12941.583480000001</v>
      </c>
      <c r="E19" s="39">
        <f>'[35]Perhitungan ke CO2-eq'!E129</f>
        <v>14024.262840000001</v>
      </c>
      <c r="F19" s="39">
        <f>'[35]Perhitungan ke CO2-eq'!F129</f>
        <v>16716.756420000002</v>
      </c>
      <c r="G19" s="39">
        <f>'[35]Perhitungan ke CO2-eq'!G129</f>
        <v>18763.640699999996</v>
      </c>
      <c r="H19" s="39">
        <f>'[35]Perhitungan ke CO2-eq'!H129</f>
        <v>19183.888998135615</v>
      </c>
      <c r="I19" s="39">
        <f>'[35]Perhitungan ke CO2-eq'!I129</f>
        <v>20706.76856356431</v>
      </c>
      <c r="J19" s="39">
        <f>'[35]Perhitungan ke CO2-eq'!J129</f>
        <v>22212.720776216931</v>
      </c>
      <c r="K19" s="39">
        <f>'[35]Perhitungan ke CO2-eq'!K129</f>
        <v>23806.342318869563</v>
      </c>
      <c r="L19" s="39">
        <f>'[36]Perhitungan ke CO2-eq'!B129</f>
        <v>25335.884881522114</v>
      </c>
      <c r="M19" s="39">
        <f>'[36]Perhitungan ke CO2-eq'!C129</f>
        <v>26820.533854174773</v>
      </c>
      <c r="N19" s="39">
        <f>'[36]Perhitungan ke CO2-eq'!D129</f>
        <v>28418.734026827427</v>
      </c>
      <c r="O19" s="39">
        <f>'[36]Perhitungan ke CO2-eq'!E129</f>
        <v>30058.063329479966</v>
      </c>
      <c r="P19" s="39">
        <f>'[36]Perhitungan ke CO2-eq'!F129</f>
        <v>31536.11977213273</v>
      </c>
      <c r="Q19" s="39">
        <f>'[36]Perhitungan ke CO2-eq'!G129</f>
        <v>33232.892474785272</v>
      </c>
      <c r="R19" s="39">
        <f>'[36]Perhitungan ke CO2-eq'!H129</f>
        <v>34819.551047437926</v>
      </c>
      <c r="S19" s="39">
        <f>'[36]Perhitungan ke CO2-eq'!I129</f>
        <v>36496.701980090489</v>
      </c>
      <c r="T19" s="39">
        <f>'[36]Perhitungan ke CO2-eq'!J129</f>
        <v>38125.170712743144</v>
      </c>
      <c r="U19" s="39">
        <f>'[36]Perhitungan ke CO2-eq'!K129</f>
        <v>39774.396265395793</v>
      </c>
      <c r="V19" s="29">
        <f t="shared" ref="V19:V25" si="2">SUM(B19:U19)</f>
        <v>498001.14002137602</v>
      </c>
    </row>
    <row r="20" spans="1:22" x14ac:dyDescent="0.25">
      <c r="A20" s="1" t="s">
        <v>5</v>
      </c>
      <c r="B20" s="39">
        <f>'[35]Perhitungan ke CO2-eq'!B130</f>
        <v>116.92885870193318</v>
      </c>
      <c r="C20" s="39">
        <f>'[35]Perhitungan ke CO2-eq'!C130</f>
        <v>120.75938872026229</v>
      </c>
      <c r="D20" s="39">
        <f>'[35]Perhitungan ke CO2-eq'!D130</f>
        <v>128.76529014422232</v>
      </c>
      <c r="E20" s="39">
        <f>'[35]Perhitungan ke CO2-eq'!E130</f>
        <v>311.41658054753719</v>
      </c>
      <c r="F20" s="39">
        <f>'[35]Perhitungan ke CO2-eq'!F130</f>
        <v>315.24980617859143</v>
      </c>
      <c r="G20" s="39">
        <f>'[35]Perhitungan ke CO2-eq'!G130</f>
        <v>322.7974777105257</v>
      </c>
      <c r="H20" s="39">
        <f>'[35]Perhitungan ke CO2-eq'!H130</f>
        <v>196.12044884944297</v>
      </c>
      <c r="I20" s="39">
        <f>'[35]Perhitungan ke CO2-eq'!I130</f>
        <v>221.19871988774281</v>
      </c>
      <c r="J20" s="39">
        <f>'[35]Perhitungan ke CO2-eq'!J130</f>
        <v>166.75141223959372</v>
      </c>
      <c r="K20" s="39">
        <f>'[35]Perhitungan ke CO2-eq'!K130</f>
        <v>229.42974302231315</v>
      </c>
      <c r="L20" s="39">
        <f>'[36]Perhitungan ke CO2-eq'!B130</f>
        <v>226.5732346522291</v>
      </c>
      <c r="M20" s="39">
        <f>'[36]Perhitungan ke CO2-eq'!C130</f>
        <v>223.77270713072338</v>
      </c>
      <c r="N20" s="39">
        <f>'[36]Perhitungan ke CO2-eq'!D130</f>
        <v>221.12485389872799</v>
      </c>
      <c r="O20" s="39">
        <f>'[36]Perhitungan ke CO2-eq'!E130</f>
        <v>218.92115822557588</v>
      </c>
      <c r="P20" s="39">
        <f>'[36]Perhitungan ke CO2-eq'!F130</f>
        <v>214.8100387290514</v>
      </c>
      <c r="Q20" s="39">
        <f>'[36]Perhitungan ke CO2-eq'!G130</f>
        <v>239.63401319679303</v>
      </c>
      <c r="R20" s="39">
        <f>'[36]Perhitungan ke CO2-eq'!H130</f>
        <v>235.34243847127362</v>
      </c>
      <c r="S20" s="39">
        <f>'[36]Perhitungan ke CO2-eq'!I130</f>
        <v>248.65343328217418</v>
      </c>
      <c r="T20" s="39">
        <f>'[36]Perhitungan ke CO2-eq'!J130</f>
        <v>191.01199479531928</v>
      </c>
      <c r="U20" s="39">
        <f>'[36]Perhitungan ke CO2-eq'!K130</f>
        <v>243.65021915612962</v>
      </c>
      <c r="V20" s="29">
        <f t="shared" si="2"/>
        <v>4392.9118175401618</v>
      </c>
    </row>
    <row r="21" spans="1:22" x14ac:dyDescent="0.25">
      <c r="A21" s="1" t="s">
        <v>6</v>
      </c>
      <c r="B21" s="39">
        <f>'[35]Perhitungan ke CO2-eq'!B131</f>
        <v>0</v>
      </c>
      <c r="C21" s="39">
        <f>'[35]Perhitungan ke CO2-eq'!C131</f>
        <v>0</v>
      </c>
      <c r="D21" s="39">
        <f>'[35]Perhitungan ke CO2-eq'!D131</f>
        <v>0</v>
      </c>
      <c r="E21" s="39">
        <f>'[35]Perhitungan ke CO2-eq'!E131</f>
        <v>0</v>
      </c>
      <c r="F21" s="39">
        <f>'[35]Perhitungan ke CO2-eq'!F131</f>
        <v>0</v>
      </c>
      <c r="G21" s="39">
        <f>'[35]Perhitungan ke CO2-eq'!G131</f>
        <v>0</v>
      </c>
      <c r="H21" s="39">
        <f>'[35]Perhitungan ke CO2-eq'!H131</f>
        <v>0</v>
      </c>
      <c r="I21" s="39">
        <f>'[35]Perhitungan ke CO2-eq'!I131</f>
        <v>0</v>
      </c>
      <c r="J21" s="39">
        <f>'[35]Perhitungan ke CO2-eq'!J131</f>
        <v>0</v>
      </c>
      <c r="K21" s="39">
        <f>'[35]Perhitungan ke CO2-eq'!K131</f>
        <v>0</v>
      </c>
      <c r="L21" s="39">
        <f>'[36]Perhitungan ke CO2-eq'!B131</f>
        <v>0</v>
      </c>
      <c r="M21" s="39">
        <f>'[36]Perhitungan ke CO2-eq'!C131</f>
        <v>0</v>
      </c>
      <c r="N21" s="39">
        <f>'[36]Perhitungan ke CO2-eq'!D131</f>
        <v>0</v>
      </c>
      <c r="O21" s="39">
        <f>'[36]Perhitungan ke CO2-eq'!E131</f>
        <v>0</v>
      </c>
      <c r="P21" s="39">
        <f>'[36]Perhitungan ke CO2-eq'!F131</f>
        <v>0</v>
      </c>
      <c r="Q21" s="39">
        <f>'[36]Perhitungan ke CO2-eq'!G131</f>
        <v>0</v>
      </c>
      <c r="R21" s="39">
        <f>'[36]Perhitungan ke CO2-eq'!H131</f>
        <v>0</v>
      </c>
      <c r="S21" s="39">
        <f>'[36]Perhitungan ke CO2-eq'!I131</f>
        <v>0</v>
      </c>
      <c r="T21" s="39">
        <f>'[36]Perhitungan ke CO2-eq'!J131</f>
        <v>0</v>
      </c>
      <c r="U21" s="39">
        <f>'[36]Perhitungan ke CO2-eq'!K131</f>
        <v>0</v>
      </c>
      <c r="V21" s="29">
        <f t="shared" si="2"/>
        <v>0</v>
      </c>
    </row>
    <row r="22" spans="1:22" x14ac:dyDescent="0.25">
      <c r="A22" s="1" t="s">
        <v>7</v>
      </c>
      <c r="B22" s="39">
        <f>'[35]Perhitungan ke CO2-eq'!B132</f>
        <v>15808.645600000002</v>
      </c>
      <c r="C22" s="39">
        <f>'[35]Perhitungan ke CO2-eq'!C132</f>
        <v>14114.514333333333</v>
      </c>
      <c r="D22" s="39">
        <f>'[35]Perhitungan ke CO2-eq'!D132</f>
        <v>14196.345533333335</v>
      </c>
      <c r="E22" s="39">
        <f>'[35]Perhitungan ke CO2-eq'!E132</f>
        <v>14058.351999999999</v>
      </c>
      <c r="F22" s="39">
        <f>'[35]Perhitungan ke CO2-eq'!F132</f>
        <v>14340.612000000001</v>
      </c>
      <c r="G22" s="39">
        <f>'[35]Perhitungan ke CO2-eq'!G132+G100</f>
        <v>12966.036746666667</v>
      </c>
      <c r="H22" s="39">
        <f>'[35]Perhitungan ke CO2-eq'!H132+H100</f>
        <v>12574.236089790331</v>
      </c>
      <c r="I22" s="39">
        <f>'[35]Perhitungan ke CO2-eq'!I132+I100</f>
        <v>12377.924309949616</v>
      </c>
      <c r="J22" s="39">
        <f>'[35]Perhitungan ke CO2-eq'!J132+J100</f>
        <v>12182.175907144516</v>
      </c>
      <c r="K22" s="39">
        <f>'[35]Perhitungan ke CO2-eq'!K132+K100</f>
        <v>11986.990881375037</v>
      </c>
      <c r="L22" s="39">
        <f>'[36]Perhitungan ke CO2-eq'!B132+L100</f>
        <v>11749.731392751222</v>
      </c>
      <c r="M22" s="39">
        <f>'[36]Perhitungan ke CO2-eq'!C132+M100</f>
        <v>11513.205760940378</v>
      </c>
      <c r="N22" s="39">
        <f>'[36]Perhitungan ke CO2-eq'!D132+N100</f>
        <v>11277.41251927584</v>
      </c>
      <c r="O22" s="39">
        <f>'[36]Perhitungan ke CO2-eq'!E132+O100</f>
        <v>11042.351667757606</v>
      </c>
      <c r="P22" s="39">
        <f>'[36]Perhitungan ke CO2-eq'!F132+P100</f>
        <v>10808.023206385677</v>
      </c>
      <c r="Q22" s="39">
        <f>'[36]Perhitungan ke CO2-eq'!G132+Q100</f>
        <v>10592.677836044046</v>
      </c>
      <c r="R22" s="39">
        <f>'[36]Perhitungan ke CO2-eq'!H132+R100</f>
        <v>10377.332465702413</v>
      </c>
      <c r="S22" s="39">
        <f>'[36]Perhitungan ke CO2-eq'!I132+S100</f>
        <v>10161.987095360786</v>
      </c>
      <c r="T22" s="39">
        <f>'[36]Perhitungan ke CO2-eq'!J132+T100</f>
        <v>9946.6417250191553</v>
      </c>
      <c r="U22" s="39">
        <f>'[36]Perhitungan ke CO2-eq'!K132+U100</f>
        <v>9731.2963546775227</v>
      </c>
      <c r="V22" s="29">
        <f t="shared" si="2"/>
        <v>241806.49342550745</v>
      </c>
    </row>
    <row r="23" spans="1:22" x14ac:dyDescent="0.25">
      <c r="A23" s="1" t="s">
        <v>8</v>
      </c>
      <c r="B23" s="39">
        <f>'[35]Perhitungan ke CO2-eq'!B133</f>
        <v>48605.238718457142</v>
      </c>
      <c r="C23" s="39">
        <f>'[35]Perhitungan ke CO2-eq'!C133</f>
        <v>43786.48183014286</v>
      </c>
      <c r="D23" s="39">
        <f>'[35]Perhitungan ke CO2-eq'!D133</f>
        <v>44077.326032771431</v>
      </c>
      <c r="E23" s="39">
        <f>'[35]Perhitungan ke CO2-eq'!E133</f>
        <v>43604.270688000011</v>
      </c>
      <c r="F23" s="39">
        <f>'[35]Perhitungan ke CO2-eq'!F133</f>
        <v>44593.687691142863</v>
      </c>
      <c r="G23" s="39">
        <f>'[35]Perhitungan ke CO2-eq'!G133+G101</f>
        <v>39825.51145266572</v>
      </c>
      <c r="H23" s="39">
        <f>'[35]Perhitungan ke CO2-eq'!H133+H101</f>
        <v>38474.605480792685</v>
      </c>
      <c r="I23" s="39">
        <f>'[35]Perhitungan ke CO2-eq'!I133+I101</f>
        <v>37869.708041620564</v>
      </c>
      <c r="J23" s="39">
        <f>'[35]Perhitungan ke CO2-eq'!J133+J101</f>
        <v>37266.465482249361</v>
      </c>
      <c r="K23" s="39">
        <f>'[35]Perhitungan ke CO2-eq'!K133+K101</f>
        <v>36664.877802679075</v>
      </c>
      <c r="L23" s="39">
        <f>'[36]Perhitungan ke CO2-eq'!B133+L101</f>
        <v>35939.698101324371</v>
      </c>
      <c r="M23" s="39">
        <f>'[36]Perhitungan ke CO2-eq'!C133+M101</f>
        <v>35216.67534440801</v>
      </c>
      <c r="N23" s="39">
        <f>'[36]Perhitungan ke CO2-eq'!D133+N101</f>
        <v>34495.80393123284</v>
      </c>
      <c r="O23" s="39">
        <f>'[36]Perhitungan ke CO2-eq'!E133+O101</f>
        <v>33777.083861798848</v>
      </c>
      <c r="P23" s="39">
        <f>'[36]Perhitungan ke CO2-eq'!F133+P101</f>
        <v>33060.515136106042</v>
      </c>
      <c r="Q23" s="39">
        <f>'[36]Perhitungan ke CO2-eq'!G133+Q101</f>
        <v>32399.707884379663</v>
      </c>
      <c r="R23" s="39">
        <f>'[36]Perhitungan ke CO2-eq'!H133+R101</f>
        <v>31738.900632653298</v>
      </c>
      <c r="S23" s="39">
        <f>'[36]Perhitungan ke CO2-eq'!I133+S101</f>
        <v>31078.093380926923</v>
      </c>
      <c r="T23" s="39">
        <f>'[36]Perhitungan ke CO2-eq'!J133+T101</f>
        <v>30417.286129200551</v>
      </c>
      <c r="U23" s="39">
        <f>'[36]Perhitungan ke CO2-eq'!K133+U101</f>
        <v>29756.478877474168</v>
      </c>
      <c r="V23" s="29">
        <f t="shared" si="2"/>
        <v>742648.41650002648</v>
      </c>
    </row>
    <row r="24" spans="1:22" x14ac:dyDescent="0.25">
      <c r="A24" s="43" t="s">
        <v>64</v>
      </c>
      <c r="B24" s="39">
        <f>'[35]Perhitungan ke CO2-eq'!B134</f>
        <v>15091.949359834281</v>
      </c>
      <c r="C24" s="39">
        <f>'[35]Perhitungan ke CO2-eq'!C134</f>
        <v>13474.622744235716</v>
      </c>
      <c r="D24" s="39">
        <f>'[35]Perhitungan ke CO2-eq'!D134</f>
        <v>13552.744068332857</v>
      </c>
      <c r="E24" s="39">
        <f>'[35]Perhitungan ke CO2-eq'!E134</f>
        <v>13421.006570400001</v>
      </c>
      <c r="F24" s="39">
        <f>'[35]Perhitungan ke CO2-eq'!F134</f>
        <v>13690.470111685716</v>
      </c>
      <c r="G24" s="39">
        <f>'[35]Perhitungan ke CO2-eq'!G134+G102</f>
        <v>12378.212209301713</v>
      </c>
      <c r="H24" s="39">
        <f>'[35]Perhitungan ke CO2-eq'!H134+H102</f>
        <v>12004.17411506248</v>
      </c>
      <c r="I24" s="39">
        <f>'[35]Perhitungan ke CO2-eq'!I134+I102</f>
        <v>11816.762269983537</v>
      </c>
      <c r="J24" s="39">
        <f>'[35]Perhitungan ke CO2-eq'!J134+J102</f>
        <v>11629.8882608399</v>
      </c>
      <c r="K24" s="39">
        <f>'[35]Perhitungan ke CO2-eq'!K134+K102</f>
        <v>11443.552087631553</v>
      </c>
      <c r="L24" s="39">
        <f>'[36]Perhitungan ke CO2-eq'!B134+L102</f>
        <v>11217.048927395563</v>
      </c>
      <c r="M24" s="39">
        <f>'[36]Perhitungan ke CO2-eq'!C134+M102</f>
        <v>10991.246354049745</v>
      </c>
      <c r="N24" s="39">
        <f>'[36]Perhitungan ke CO2-eq'!D134+N102</f>
        <v>10766.142967419813</v>
      </c>
      <c r="O24" s="39">
        <f>'[36]Perhitungan ke CO2-eq'!E134+O102</f>
        <v>10541.738767505767</v>
      </c>
      <c r="P24" s="39">
        <f>'[36]Perhitungan ke CO2-eq'!F134+P102</f>
        <v>10318.033754307606</v>
      </c>
      <c r="Q24" s="39">
        <f>'[36]Perhitungan ke CO2-eq'!G134+Q102</f>
        <v>10112.451220148536</v>
      </c>
      <c r="R24" s="39">
        <f>'[36]Perhitungan ke CO2-eq'!H134+R102</f>
        <v>9906.8686859894624</v>
      </c>
      <c r="S24" s="39">
        <f>'[36]Perhitungan ke CO2-eq'!I134+S102</f>
        <v>9701.2861518303907</v>
      </c>
      <c r="T24" s="39">
        <f>'[36]Perhitungan ke CO2-eq'!J134+T102</f>
        <v>9495.7036176713209</v>
      </c>
      <c r="U24" s="39">
        <f>'[36]Perhitungan ke CO2-eq'!K134+U102</f>
        <v>9290.1210835122474</v>
      </c>
      <c r="V24" s="29">
        <f t="shared" si="2"/>
        <v>230844.02332713822</v>
      </c>
    </row>
    <row r="25" spans="1:22" x14ac:dyDescent="0.25">
      <c r="A25" s="4" t="s">
        <v>9</v>
      </c>
      <c r="B25" s="38">
        <f>SUM(B18:B24)</f>
        <v>107181.02368025947</v>
      </c>
      <c r="C25" s="38">
        <f t="shared" ref="C25:U25" si="3">SUM(C18:C24)</f>
        <v>99577.52648083886</v>
      </c>
      <c r="D25" s="38">
        <f t="shared" si="3"/>
        <v>101083.47287050365</v>
      </c>
      <c r="E25" s="38">
        <f t="shared" si="3"/>
        <v>101144.85391107618</v>
      </c>
      <c r="F25" s="38">
        <f t="shared" si="3"/>
        <v>106474.10403510285</v>
      </c>
      <c r="G25" s="38">
        <f t="shared" si="3"/>
        <v>96098.410477321886</v>
      </c>
      <c r="H25" s="38">
        <f t="shared" si="3"/>
        <v>88036.922419534822</v>
      </c>
      <c r="I25" s="38">
        <f t="shared" si="3"/>
        <v>88493.38857583495</v>
      </c>
      <c r="J25" s="38">
        <f t="shared" si="3"/>
        <v>88856.157893444397</v>
      </c>
      <c r="K25" s="38">
        <f t="shared" si="3"/>
        <v>89426.478272256543</v>
      </c>
      <c r="L25" s="38">
        <f t="shared" si="3"/>
        <v>89661.346653073808</v>
      </c>
      <c r="M25" s="38">
        <f t="shared" si="3"/>
        <v>89854.973520056839</v>
      </c>
      <c r="N25" s="38">
        <f t="shared" si="3"/>
        <v>90165.887181932776</v>
      </c>
      <c r="O25" s="38">
        <f t="shared" si="3"/>
        <v>90521.957051970807</v>
      </c>
      <c r="P25" s="38">
        <f t="shared" si="3"/>
        <v>90718.429558789067</v>
      </c>
      <c r="Q25" s="38">
        <f t="shared" si="3"/>
        <v>91255.420463607181</v>
      </c>
      <c r="R25" s="38">
        <f t="shared" si="3"/>
        <v>91653.181689232151</v>
      </c>
      <c r="S25" s="38">
        <f t="shared" si="3"/>
        <v>92159.037844393461</v>
      </c>
      <c r="T25" s="38">
        <f t="shared" si="3"/>
        <v>92545.259366257102</v>
      </c>
      <c r="U25" s="38">
        <f t="shared" si="3"/>
        <v>93062.517370968388</v>
      </c>
      <c r="V25" s="29">
        <f t="shared" si="2"/>
        <v>1877970.3493164552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'[37]Perhitungan ke CO2-eq'!B128</f>
        <v>0</v>
      </c>
      <c r="C30" s="8">
        <f>'[37]Perhitungan ke CO2-eq'!C128</f>
        <v>0</v>
      </c>
      <c r="D30" s="8">
        <f>'[37]Perhitungan ke CO2-eq'!D128</f>
        <v>0</v>
      </c>
      <c r="E30" s="8">
        <f>'[37]Perhitungan ke CO2-eq'!E128</f>
        <v>9320.0968509382983</v>
      </c>
      <c r="F30" s="8">
        <f>'[37]Perhitungan ke CO2-eq'!F128</f>
        <v>13166.755005780105</v>
      </c>
      <c r="G30" s="8">
        <f>'[37]Perhitungan ke CO2-eq'!G128</f>
        <v>13412.466650032115</v>
      </c>
      <c r="H30" s="8">
        <f>'[37]Perhitungan ke CO2-eq'!H128</f>
        <v>15621.450643923334</v>
      </c>
      <c r="I30" s="8">
        <f>'[37]Perhitungan ke CO2-eq'!I128</f>
        <v>17904.269171308999</v>
      </c>
      <c r="J30" s="8">
        <f>'[37]Perhitungan ke CO2-eq'!J128</f>
        <v>17922.425204135499</v>
      </c>
      <c r="K30" s="8">
        <f>'[37]Perhitungan ke CO2-eq'!K128</f>
        <v>14106.027104004535</v>
      </c>
      <c r="L30" s="8">
        <f>'[37]Perhitungan ke CO2-eq'!L128</f>
        <v>19189.716295425427</v>
      </c>
    </row>
    <row r="31" spans="1:22" x14ac:dyDescent="0.25">
      <c r="A31" s="1" t="s">
        <v>4</v>
      </c>
      <c r="B31" s="8">
        <f>'[37]Perhitungan ke CO2-eq'!B129</f>
        <v>0</v>
      </c>
      <c r="C31" s="8">
        <f>'[37]Perhitungan ke CO2-eq'!C129</f>
        <v>0</v>
      </c>
      <c r="D31" s="8">
        <f>'[37]Perhitungan ke CO2-eq'!D129</f>
        <v>0</v>
      </c>
      <c r="E31" s="8">
        <f>'[37]Perhitungan ke CO2-eq'!E129</f>
        <v>7108.7331000000004</v>
      </c>
      <c r="F31" s="8">
        <f>'[37]Perhitungan ke CO2-eq'!F129</f>
        <v>7841.1845400000002</v>
      </c>
      <c r="G31" s="8">
        <f>'[37]Perhitungan ke CO2-eq'!G129</f>
        <v>6770.1748799999996</v>
      </c>
      <c r="H31" s="8">
        <f>'[37]Perhitungan ke CO2-eq'!H129</f>
        <v>6857.6902799999998</v>
      </c>
      <c r="I31" s="8">
        <f>'[37]Perhitungan ke CO2-eq'!I129</f>
        <v>8641.536540000001</v>
      </c>
      <c r="J31" s="8">
        <f>'[37]Perhitungan ke CO2-eq'!J129</f>
        <v>8657.2025400000002</v>
      </c>
      <c r="K31" s="8">
        <f>'[37]Perhitungan ke CO2-eq'!K129</f>
        <v>9962.4609</v>
      </c>
      <c r="L31" s="8">
        <f>'[37]Perhitungan ke CO2-eq'!L129</f>
        <v>9856.1185799999985</v>
      </c>
    </row>
    <row r="32" spans="1:22" x14ac:dyDescent="0.25">
      <c r="A32" s="1" t="s">
        <v>5</v>
      </c>
      <c r="B32" s="8">
        <f>'[37]Perhitungan ke CO2-eq'!B130</f>
        <v>0</v>
      </c>
      <c r="C32" s="8">
        <f>'[37]Perhitungan ke CO2-eq'!C130</f>
        <v>0</v>
      </c>
      <c r="D32" s="8">
        <f>'[37]Perhitungan ke CO2-eq'!D130</f>
        <v>0</v>
      </c>
      <c r="E32" s="8">
        <f>'[37]Perhitungan ke CO2-eq'!E130</f>
        <v>84.468047211428583</v>
      </c>
      <c r="F32" s="8">
        <f>'[37]Perhitungan ke CO2-eq'!F130</f>
        <v>91.615877954731417</v>
      </c>
      <c r="G32" s="8">
        <f>'[37]Perhitungan ke CO2-eq'!G130</f>
        <v>83.046297635462878</v>
      </c>
      <c r="H32" s="8">
        <f>'[37]Perhitungan ke CO2-eq'!H130</f>
        <v>87.879721934777152</v>
      </c>
      <c r="I32" s="8">
        <f>'[37]Perhitungan ke CO2-eq'!I130</f>
        <v>104.79416431270286</v>
      </c>
      <c r="J32" s="8">
        <f>'[37]Perhitungan ke CO2-eq'!J130</f>
        <v>94.899853776828579</v>
      </c>
      <c r="K32" s="8">
        <f>'[37]Perhitungan ke CO2-eq'!K130</f>
        <v>95.087368247193169</v>
      </c>
      <c r="L32" s="8">
        <f>'[37]Perhitungan ke CO2-eq'!L130</f>
        <v>0</v>
      </c>
    </row>
    <row r="33" spans="1:21" x14ac:dyDescent="0.25">
      <c r="A33" s="1" t="s">
        <v>6</v>
      </c>
      <c r="B33" s="8">
        <f>'[37]Perhitungan ke CO2-eq'!B131</f>
        <v>0</v>
      </c>
      <c r="C33" s="8">
        <f>'[37]Perhitungan ke CO2-eq'!C131</f>
        <v>0</v>
      </c>
      <c r="D33" s="8">
        <f>'[37]Perhitungan ke CO2-eq'!D131</f>
        <v>0</v>
      </c>
      <c r="E33" s="8">
        <f>'[37]Perhitungan ke CO2-eq'!E131</f>
        <v>0</v>
      </c>
      <c r="F33" s="8">
        <f>'[37]Perhitungan ke CO2-eq'!F131</f>
        <v>0</v>
      </c>
      <c r="G33" s="8">
        <f>'[37]Perhitungan ke CO2-eq'!G131</f>
        <v>0</v>
      </c>
      <c r="H33" s="8">
        <f>'[37]Perhitungan ke CO2-eq'!H131</f>
        <v>0</v>
      </c>
      <c r="I33" s="8">
        <f>'[37]Perhitungan ke CO2-eq'!I131</f>
        <v>0</v>
      </c>
      <c r="J33" s="8">
        <f>'[37]Perhitungan ke CO2-eq'!J131</f>
        <v>0</v>
      </c>
      <c r="K33" s="8">
        <f>'[37]Perhitungan ke CO2-eq'!K131</f>
        <v>0</v>
      </c>
      <c r="L33" s="8">
        <f>'[37]Perhitungan ke CO2-eq'!L131</f>
        <v>0</v>
      </c>
    </row>
    <row r="34" spans="1:21" x14ac:dyDescent="0.25">
      <c r="A34" s="1" t="s">
        <v>7</v>
      </c>
      <c r="B34" s="8">
        <f>'[37]Perhitungan ke CO2-eq'!B132</f>
        <v>0</v>
      </c>
      <c r="C34" s="8">
        <f>'[37]Perhitungan ke CO2-eq'!C132</f>
        <v>0</v>
      </c>
      <c r="D34" s="8">
        <f>'[37]Perhitungan ke CO2-eq'!D132</f>
        <v>0</v>
      </c>
      <c r="E34" s="8">
        <f>'[37]Perhitungan ke CO2-eq'!E132</f>
        <v>4347.0699066666666</v>
      </c>
      <c r="F34" s="8">
        <f>'[37]Perhitungan ke CO2-eq'!F132</f>
        <v>5535.7250666666669</v>
      </c>
      <c r="G34" s="8">
        <f>'[37]Perhitungan ke CO2-eq'!G132</f>
        <v>5704.5296000000008</v>
      </c>
      <c r="H34" s="8">
        <f>'[37]Perhitungan ke CO2-eq'!H132</f>
        <v>6576.7159333333339</v>
      </c>
      <c r="I34" s="8">
        <f>'[37]Perhitungan ke CO2-eq'!I132</f>
        <v>8667.963333333335</v>
      </c>
      <c r="J34" s="8">
        <f>'[37]Perhitungan ke CO2-eq'!J132</f>
        <v>9823.0828666666675</v>
      </c>
      <c r="K34" s="8">
        <f>'[37]Perhitungan ke CO2-eq'!K132</f>
        <v>11215.259</v>
      </c>
      <c r="L34" s="8">
        <f>'[37]Perhitungan ke CO2-eq'!L132</f>
        <v>12976.449200000001</v>
      </c>
    </row>
    <row r="35" spans="1:21" x14ac:dyDescent="0.25">
      <c r="A35" s="1" t="s">
        <v>8</v>
      </c>
      <c r="B35" s="8">
        <f>'[37]Perhitungan ke CO2-eq'!B133</f>
        <v>0</v>
      </c>
      <c r="C35" s="8">
        <f>'[37]Perhitungan ke CO2-eq'!C133</f>
        <v>0</v>
      </c>
      <c r="D35" s="8">
        <f>'[37]Perhitungan ke CO2-eq'!D133</f>
        <v>0</v>
      </c>
      <c r="E35" s="8">
        <f>'[37]Perhitungan ke CO2-eq'!E133</f>
        <v>14137.608445840002</v>
      </c>
      <c r="F35" s="8">
        <f>'[37]Perhitungan ke CO2-eq'!F133</f>
        <v>18193.974528400006</v>
      </c>
      <c r="G35" s="8">
        <f>'[37]Perhitungan ke CO2-eq'!G133</f>
        <v>18725.901816599999</v>
      </c>
      <c r="H35" s="8">
        <f>'[37]Perhitungan ke CO2-eq'!H133</f>
        <v>21612.215703885715</v>
      </c>
      <c r="I35" s="8">
        <f>'[37]Perhitungan ke CO2-eq'!I133</f>
        <v>28090.274978857142</v>
      </c>
      <c r="J35" s="8">
        <f>'[37]Perhitungan ke CO2-eq'!J133</f>
        <v>31486.021815914297</v>
      </c>
      <c r="K35" s="8">
        <f>'[37]Perhitungan ke CO2-eq'!K133</f>
        <v>35015.106173142864</v>
      </c>
      <c r="L35" s="8">
        <f>'[37]Perhitungan ke CO2-eq'!L133</f>
        <v>40934.877186342856</v>
      </c>
    </row>
    <row r="36" spans="1:21" x14ac:dyDescent="0.25">
      <c r="B36" s="8">
        <f>'[37]Perhitungan ke CO2-eq'!B134</f>
        <v>0</v>
      </c>
      <c r="C36" s="8">
        <f>'[37]Perhitungan ke CO2-eq'!C134</f>
        <v>0</v>
      </c>
      <c r="D36" s="8">
        <f>'[37]Perhitungan ke CO2-eq'!D134</f>
        <v>0</v>
      </c>
      <c r="E36" s="8">
        <f>'[37]Perhitungan ke CO2-eq'!E134</f>
        <v>4149.9923873979997</v>
      </c>
      <c r="F36" s="8">
        <f>'[37]Perhitungan ke CO2-eq'!F134</f>
        <v>5284.7590166800001</v>
      </c>
      <c r="G36" s="8">
        <f>'[37]Perhitungan ke CO2-eq'!G134</f>
        <v>5445.9106759199994</v>
      </c>
      <c r="H36" s="8">
        <f>'[37]Perhitungan ke CO2-eq'!H134</f>
        <v>6278.5558188414279</v>
      </c>
      <c r="I36" s="8">
        <f>'[37]Perhitungan ke CO2-eq'!I134</f>
        <v>8274.9950242142841</v>
      </c>
      <c r="J36" s="8">
        <f>'[37]Perhitungan ke CO2-eq'!J134</f>
        <v>9377.7463884185727</v>
      </c>
      <c r="K36" s="8">
        <f>'[37]Perhitungan ke CO2-eq'!K134</f>
        <v>10706.807222335714</v>
      </c>
      <c r="L36" s="8">
        <f>'[37]Perhitungan ke CO2-eq'!L134</f>
        <v>12388.152606625716</v>
      </c>
      <c r="M36" s="9"/>
    </row>
    <row r="37" spans="1:21" x14ac:dyDescent="0.25">
      <c r="A37" s="4" t="s">
        <v>9</v>
      </c>
      <c r="B37" s="8">
        <f>'[37]Perhitungan ke CO2-eq'!B135</f>
        <v>0</v>
      </c>
      <c r="C37" s="8">
        <f>'[37]Perhitungan ke CO2-eq'!C135</f>
        <v>0</v>
      </c>
      <c r="D37" s="8">
        <f>'[37]Perhitungan ke CO2-eq'!D135</f>
        <v>0</v>
      </c>
      <c r="E37" s="8">
        <f>'[37]Perhitungan ke CO2-eq'!E135</f>
        <v>39147.968738054398</v>
      </c>
      <c r="F37" s="8">
        <f>'[37]Perhitungan ke CO2-eq'!F135</f>
        <v>50114.014035481516</v>
      </c>
      <c r="G37" s="8">
        <f>'[37]Perhitungan ke CO2-eq'!G135</f>
        <v>50142.029920187575</v>
      </c>
      <c r="H37" s="8">
        <f>'[37]Perhitungan ke CO2-eq'!H135</f>
        <v>57034.508101918589</v>
      </c>
      <c r="I37" s="8">
        <f>'[37]Perhitungan ke CO2-eq'!I135</f>
        <v>71683.833212026453</v>
      </c>
      <c r="J37" s="8">
        <f>'[37]Perhitungan ke CO2-eq'!J135</f>
        <v>77361.378668911857</v>
      </c>
      <c r="K37" s="8">
        <f>'[37]Perhitungan ke CO2-eq'!K135</f>
        <v>81100.74776773031</v>
      </c>
      <c r="L37" s="8">
        <f>'[37]Perhitungan ke CO2-eq'!L135</f>
        <v>95345.313868394005</v>
      </c>
    </row>
    <row r="44" spans="1:21" x14ac:dyDescent="0.25">
      <c r="A44" t="s">
        <v>52</v>
      </c>
    </row>
    <row r="45" spans="1:21" x14ac:dyDescent="0.25">
      <c r="A45" s="93" t="s">
        <v>0</v>
      </c>
      <c r="B45" s="95" t="s">
        <v>1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</row>
    <row r="46" spans="1:21" x14ac:dyDescent="0.25">
      <c r="A46" s="93"/>
      <c r="B46" s="55">
        <v>2011</v>
      </c>
      <c r="C46" s="55">
        <v>2012</v>
      </c>
      <c r="D46" s="55">
        <v>2013</v>
      </c>
      <c r="E46" s="55">
        <v>2014</v>
      </c>
      <c r="F46" s="55">
        <v>2015</v>
      </c>
      <c r="G46" s="55">
        <v>2016</v>
      </c>
      <c r="H46" s="55">
        <v>2017</v>
      </c>
      <c r="I46" s="55">
        <v>2018</v>
      </c>
      <c r="J46" s="55">
        <v>2019</v>
      </c>
      <c r="K46" s="55">
        <v>2020</v>
      </c>
      <c r="L46" s="3">
        <v>2021</v>
      </c>
      <c r="M46" s="55">
        <v>2022</v>
      </c>
      <c r="N46" s="55">
        <v>2023</v>
      </c>
      <c r="O46" s="55">
        <v>2024</v>
      </c>
      <c r="P46" s="55">
        <v>2025</v>
      </c>
      <c r="Q46" s="3">
        <v>2026</v>
      </c>
      <c r="R46" s="55">
        <v>2027</v>
      </c>
      <c r="S46" s="55">
        <v>2028</v>
      </c>
      <c r="T46" s="55">
        <v>2029</v>
      </c>
      <c r="U46" s="55">
        <v>2030</v>
      </c>
    </row>
    <row r="47" spans="1:21" x14ac:dyDescent="0.25">
      <c r="A47" s="1" t="s">
        <v>3</v>
      </c>
      <c r="B47" s="31">
        <f>B6</f>
        <v>14769.327503266119</v>
      </c>
      <c r="C47" s="31">
        <f>B47+C6</f>
        <v>30612.281747672794</v>
      </c>
      <c r="D47" s="31">
        <f t="shared" ref="D47:U53" si="4">C47+D6</f>
        <v>46798.990213594596</v>
      </c>
      <c r="E47" s="31">
        <f t="shared" si="4"/>
        <v>62524.535445723217</v>
      </c>
      <c r="F47" s="31">
        <f t="shared" si="4"/>
        <v>79341.863451818892</v>
      </c>
      <c r="G47" s="31">
        <f t="shared" si="4"/>
        <v>91184.075342796161</v>
      </c>
      <c r="H47" s="31">
        <f t="shared" si="4"/>
        <v>105593.9255001194</v>
      </c>
      <c r="I47" s="31">
        <f t="shared" si="4"/>
        <v>119739.25436318236</v>
      </c>
      <c r="J47" s="31">
        <f t="shared" si="4"/>
        <v>133620.06193198508</v>
      </c>
      <c r="K47" s="31">
        <f t="shared" si="4"/>
        <v>147236.34820652753</v>
      </c>
      <c r="L47" s="31">
        <f t="shared" si="4"/>
        <v>160588.10108278782</v>
      </c>
      <c r="M47" s="31">
        <f t="shared" si="4"/>
        <v>173675.33266478783</v>
      </c>
      <c r="N47" s="31">
        <f t="shared" si="4"/>
        <v>186498.04295252758</v>
      </c>
      <c r="O47" s="31">
        <f t="shared" si="4"/>
        <v>199056.23194600706</v>
      </c>
      <c r="P47" s="31">
        <f t="shared" si="4"/>
        <v>211349.89964522628</v>
      </c>
      <c r="Q47" s="31">
        <f t="shared" si="4"/>
        <v>223379.04605018522</v>
      </c>
      <c r="R47" s="31">
        <f t="shared" si="4"/>
        <v>235143.67116088391</v>
      </c>
      <c r="S47" s="31">
        <f t="shared" si="4"/>
        <v>246643.77497732232</v>
      </c>
      <c r="T47" s="31">
        <f t="shared" si="4"/>
        <v>257879.35749950047</v>
      </c>
      <c r="U47" s="31">
        <f t="shared" si="4"/>
        <v>268850.41872741835</v>
      </c>
    </row>
    <row r="48" spans="1:21" x14ac:dyDescent="0.25">
      <c r="A48" s="1" t="s">
        <v>4</v>
      </c>
      <c r="B48" s="31">
        <f t="shared" ref="B48:B53" si="5">B7</f>
        <v>12788.933639999999</v>
      </c>
      <c r="C48" s="31">
        <f t="shared" ref="C48:R53" si="6">B48+C7</f>
        <v>25027.12758</v>
      </c>
      <c r="D48" s="31">
        <f t="shared" si="6"/>
        <v>37968.711060000001</v>
      </c>
      <c r="E48" s="31">
        <f t="shared" si="6"/>
        <v>51992.973900000005</v>
      </c>
      <c r="F48" s="31">
        <f t="shared" si="6"/>
        <v>68709.730320000002</v>
      </c>
      <c r="G48" s="31">
        <f t="shared" si="6"/>
        <v>87473.371019999991</v>
      </c>
      <c r="H48" s="31">
        <f t="shared" si="6"/>
        <v>106662.3367681356</v>
      </c>
      <c r="I48" s="31">
        <f t="shared" si="6"/>
        <v>127374.15688169992</v>
      </c>
      <c r="J48" s="31">
        <f t="shared" si="6"/>
        <v>149591.90400791686</v>
      </c>
      <c r="K48" s="31">
        <f t="shared" si="6"/>
        <v>173403.24642678641</v>
      </c>
      <c r="L48" s="31">
        <f t="shared" si="6"/>
        <v>198744.10515830852</v>
      </c>
      <c r="M48" s="31">
        <f t="shared" si="6"/>
        <v>225569.58556248329</v>
      </c>
      <c r="N48" s="31">
        <f t="shared" si="6"/>
        <v>253993.23883931071</v>
      </c>
      <c r="O48" s="31">
        <f t="shared" si="6"/>
        <v>284056.19306879066</v>
      </c>
      <c r="P48" s="31">
        <f t="shared" si="6"/>
        <v>315597.1753909234</v>
      </c>
      <c r="Q48" s="31">
        <f t="shared" si="6"/>
        <v>348834.89996570867</v>
      </c>
      <c r="R48" s="31">
        <f t="shared" si="6"/>
        <v>383659.25371314661</v>
      </c>
      <c r="S48" s="31">
        <f t="shared" si="4"/>
        <v>420160.72689323709</v>
      </c>
      <c r="T48" s="31">
        <f t="shared" si="4"/>
        <v>458290.6373059802</v>
      </c>
      <c r="U48" s="31">
        <f t="shared" si="4"/>
        <v>498069.74177137599</v>
      </c>
    </row>
    <row r="49" spans="1:21" x14ac:dyDescent="0.25">
      <c r="A49" s="1" t="s">
        <v>5</v>
      </c>
      <c r="B49" s="31">
        <f t="shared" si="5"/>
        <v>109.54440591543431</v>
      </c>
      <c r="C49" s="31">
        <f t="shared" si="6"/>
        <v>221.41546807656576</v>
      </c>
      <c r="D49" s="31">
        <f t="shared" si="4"/>
        <v>340.53704955706866</v>
      </c>
      <c r="E49" s="31">
        <f t="shared" si="4"/>
        <v>600.74752956944008</v>
      </c>
      <c r="F49" s="31">
        <f t="shared" si="4"/>
        <v>868.17746512149733</v>
      </c>
      <c r="G49" s="31">
        <f t="shared" si="4"/>
        <v>1144.6658476956686</v>
      </c>
      <c r="H49" s="31">
        <f t="shared" si="4"/>
        <v>1419.7244376539115</v>
      </c>
      <c r="I49" s="31">
        <f t="shared" si="4"/>
        <v>1722.8469420110723</v>
      </c>
      <c r="J49" s="31">
        <f t="shared" si="4"/>
        <v>2031.3772978870809</v>
      </c>
      <c r="K49" s="31">
        <f t="shared" si="4"/>
        <v>2359.9694691954119</v>
      </c>
      <c r="L49" s="31">
        <f t="shared" si="4"/>
        <v>2696.0949020142875</v>
      </c>
      <c r="M49" s="31">
        <f t="shared" si="4"/>
        <v>3039.9319059259597</v>
      </c>
      <c r="N49" s="31">
        <f t="shared" si="4"/>
        <v>3391.7347909707773</v>
      </c>
      <c r="O49" s="31">
        <f t="shared" si="4"/>
        <v>3753.5260536280084</v>
      </c>
      <c r="P49" s="31">
        <f t="shared" si="4"/>
        <v>4121.0225145284876</v>
      </c>
      <c r="Q49" s="31">
        <f t="shared" si="4"/>
        <v>4518.2083897743405</v>
      </c>
      <c r="R49" s="31">
        <f t="shared" si="4"/>
        <v>4922.9501828866587</v>
      </c>
      <c r="S49" s="31">
        <f t="shared" si="4"/>
        <v>5349.0722535124987</v>
      </c>
      <c r="T49" s="31">
        <f t="shared" si="4"/>
        <v>5784.6574425326899</v>
      </c>
      <c r="U49" s="31">
        <f t="shared" si="4"/>
        <v>6230.2865848549463</v>
      </c>
    </row>
    <row r="50" spans="1:21" x14ac:dyDescent="0.25">
      <c r="A50" s="1" t="s">
        <v>6</v>
      </c>
      <c r="B50" s="31">
        <f t="shared" si="5"/>
        <v>0</v>
      </c>
      <c r="C50" s="31">
        <f t="shared" si="6"/>
        <v>0</v>
      </c>
      <c r="D50" s="31">
        <f t="shared" si="4"/>
        <v>0</v>
      </c>
      <c r="E50" s="31">
        <f t="shared" si="4"/>
        <v>0</v>
      </c>
      <c r="F50" s="31">
        <f t="shared" si="4"/>
        <v>0</v>
      </c>
      <c r="G50" s="31">
        <f t="shared" si="4"/>
        <v>0</v>
      </c>
      <c r="H50" s="31">
        <f t="shared" si="4"/>
        <v>0</v>
      </c>
      <c r="I50" s="31">
        <f t="shared" si="4"/>
        <v>0</v>
      </c>
      <c r="J50" s="31">
        <f t="shared" si="4"/>
        <v>0</v>
      </c>
      <c r="K50" s="31">
        <f t="shared" si="4"/>
        <v>0</v>
      </c>
      <c r="L50" s="31">
        <f t="shared" si="4"/>
        <v>0</v>
      </c>
      <c r="M50" s="31">
        <f t="shared" si="4"/>
        <v>0</v>
      </c>
      <c r="N50" s="31">
        <f t="shared" si="4"/>
        <v>0</v>
      </c>
      <c r="O50" s="31">
        <f t="shared" si="4"/>
        <v>0</v>
      </c>
      <c r="P50" s="31">
        <f t="shared" si="4"/>
        <v>0</v>
      </c>
      <c r="Q50" s="31">
        <f t="shared" si="4"/>
        <v>0</v>
      </c>
      <c r="R50" s="31">
        <f t="shared" si="4"/>
        <v>0</v>
      </c>
      <c r="S50" s="31">
        <f t="shared" si="4"/>
        <v>0</v>
      </c>
      <c r="T50" s="31">
        <f t="shared" si="4"/>
        <v>0</v>
      </c>
      <c r="U50" s="31">
        <f t="shared" si="4"/>
        <v>0</v>
      </c>
    </row>
    <row r="51" spans="1:21" x14ac:dyDescent="0.25">
      <c r="A51" s="1" t="s">
        <v>7</v>
      </c>
      <c r="B51" s="31">
        <f t="shared" si="5"/>
        <v>15808.645600000002</v>
      </c>
      <c r="C51" s="31">
        <f t="shared" si="6"/>
        <v>29923.159933333336</v>
      </c>
      <c r="D51" s="31">
        <f t="shared" si="4"/>
        <v>44119.505466666669</v>
      </c>
      <c r="E51" s="31">
        <f t="shared" si="4"/>
        <v>58177.857466666668</v>
      </c>
      <c r="F51" s="31">
        <f t="shared" si="4"/>
        <v>72518.469466666662</v>
      </c>
      <c r="G51" s="31">
        <f t="shared" si="4"/>
        <v>85628.035899999988</v>
      </c>
      <c r="H51" s="31">
        <f t="shared" si="4"/>
        <v>99143.543536088036</v>
      </c>
      <c r="I51" s="31">
        <f t="shared" si="4"/>
        <v>112593.12262493079</v>
      </c>
      <c r="J51" s="31">
        <f t="shared" si="4"/>
        <v>125976.77316652826</v>
      </c>
      <c r="K51" s="31">
        <f t="shared" si="4"/>
        <v>139294.49516088044</v>
      </c>
      <c r="L51" s="31">
        <f t="shared" si="4"/>
        <v>152546.28659132068</v>
      </c>
      <c r="M51" s="31">
        <f t="shared" si="4"/>
        <v>165732.14947451561</v>
      </c>
      <c r="N51" s="31">
        <f t="shared" si="4"/>
        <v>178852.08381046526</v>
      </c>
      <c r="O51" s="31">
        <f t="shared" si="4"/>
        <v>191906.08959916962</v>
      </c>
      <c r="P51" s="31">
        <f t="shared" si="4"/>
        <v>204894.16684062869</v>
      </c>
      <c r="Q51" s="31">
        <f t="shared" si="4"/>
        <v>217838.17184875443</v>
      </c>
      <c r="R51" s="31">
        <f t="shared" si="4"/>
        <v>230738.10462354682</v>
      </c>
      <c r="S51" s="31">
        <f t="shared" si="4"/>
        <v>243593.96516500591</v>
      </c>
      <c r="T51" s="31">
        <f t="shared" si="4"/>
        <v>256405.75347313166</v>
      </c>
      <c r="U51" s="31">
        <f t="shared" si="4"/>
        <v>269173.46954792406</v>
      </c>
    </row>
    <row r="52" spans="1:21" x14ac:dyDescent="0.25">
      <c r="A52" s="1" t="s">
        <v>8</v>
      </c>
      <c r="B52" s="31">
        <f t="shared" si="5"/>
        <v>48605.238718457142</v>
      </c>
      <c r="C52" s="31">
        <f t="shared" si="6"/>
        <v>92391.720548600002</v>
      </c>
      <c r="D52" s="31">
        <f t="shared" si="4"/>
        <v>136469.04658137143</v>
      </c>
      <c r="E52" s="31">
        <f t="shared" si="4"/>
        <v>180073.31726937144</v>
      </c>
      <c r="F52" s="31">
        <f t="shared" si="4"/>
        <v>224667.00496051431</v>
      </c>
      <c r="G52" s="31">
        <f t="shared" si="4"/>
        <v>264914.12461564288</v>
      </c>
      <c r="H52" s="31">
        <f t="shared" si="4"/>
        <v>306730.6549525361</v>
      </c>
      <c r="I52" s="31">
        <f t="shared" si="4"/>
        <v>348314.68717985821</v>
      </c>
      <c r="J52" s="31">
        <f t="shared" si="4"/>
        <v>389666.22129760921</v>
      </c>
      <c r="K52" s="31">
        <f t="shared" si="4"/>
        <v>430785.25730578916</v>
      </c>
      <c r="L52" s="31">
        <f t="shared" si="4"/>
        <v>471671.78750343947</v>
      </c>
      <c r="M52" s="31">
        <f t="shared" si="4"/>
        <v>512325.81959151867</v>
      </c>
      <c r="N52" s="31">
        <f t="shared" si="4"/>
        <v>552747.35357002681</v>
      </c>
      <c r="O52" s="31">
        <f t="shared" si="4"/>
        <v>592936.38943896384</v>
      </c>
      <c r="P52" s="31">
        <f t="shared" si="4"/>
        <v>632892.92719832982</v>
      </c>
      <c r="Q52" s="31">
        <f t="shared" si="4"/>
        <v>672681.16820907569</v>
      </c>
      <c r="R52" s="31">
        <f t="shared" si="4"/>
        <v>712301.11247120157</v>
      </c>
      <c r="S52" s="31">
        <f t="shared" si="4"/>
        <v>751752.75998470746</v>
      </c>
      <c r="T52" s="31">
        <f t="shared" si="4"/>
        <v>791036.11074959335</v>
      </c>
      <c r="U52" s="31">
        <f t="shared" si="4"/>
        <v>830151.16476585926</v>
      </c>
    </row>
    <row r="53" spans="1:21" x14ac:dyDescent="0.25">
      <c r="A53" s="43" t="s">
        <v>64</v>
      </c>
      <c r="B53" s="31">
        <f t="shared" si="5"/>
        <v>15091.949359834281</v>
      </c>
      <c r="C53" s="31">
        <f t="shared" si="6"/>
        <v>28566.572104069997</v>
      </c>
      <c r="D53" s="31">
        <f t="shared" si="4"/>
        <v>42119.316172402854</v>
      </c>
      <c r="E53" s="31">
        <f t="shared" si="4"/>
        <v>55540.322742802855</v>
      </c>
      <c r="F53" s="31">
        <f t="shared" si="4"/>
        <v>69230.792854488565</v>
      </c>
      <c r="G53" s="31">
        <f t="shared" si="4"/>
        <v>81746.027729590714</v>
      </c>
      <c r="H53" s="31">
        <f t="shared" si="4"/>
        <v>94648.800173062686</v>
      </c>
      <c r="I53" s="31">
        <f t="shared" si="4"/>
        <v>107488.63298707055</v>
      </c>
      <c r="J53" s="31">
        <f t="shared" si="4"/>
        <v>120265.52617161431</v>
      </c>
      <c r="K53" s="31">
        <f t="shared" si="4"/>
        <v>132979.47972669397</v>
      </c>
      <c r="L53" s="31">
        <f t="shared" si="4"/>
        <v>145630.49172706989</v>
      </c>
      <c r="M53" s="31">
        <f t="shared" si="4"/>
        <v>158218.5640979817</v>
      </c>
      <c r="N53" s="31">
        <f t="shared" si="4"/>
        <v>170743.69683942941</v>
      </c>
      <c r="O53" s="31">
        <f t="shared" si="4"/>
        <v>183205.889951413</v>
      </c>
      <c r="P53" s="31">
        <f t="shared" si="4"/>
        <v>195605.14343393251</v>
      </c>
      <c r="Q53" s="31">
        <f t="shared" si="4"/>
        <v>207962.32272929701</v>
      </c>
      <c r="R53" s="31">
        <f t="shared" si="4"/>
        <v>220277.42783750652</v>
      </c>
      <c r="S53" s="31">
        <f t="shared" si="4"/>
        <v>232550.458758561</v>
      </c>
      <c r="T53" s="31">
        <f t="shared" si="4"/>
        <v>244781.41549246048</v>
      </c>
      <c r="U53" s="31">
        <f t="shared" si="4"/>
        <v>256970.29803920496</v>
      </c>
    </row>
    <row r="54" spans="1:21" x14ac:dyDescent="0.25">
      <c r="A54" s="4" t="s">
        <v>9</v>
      </c>
      <c r="B54" s="31">
        <f>SUM(B47:B53)</f>
        <v>107173.63922747297</v>
      </c>
      <c r="C54" s="31">
        <f t="shared" ref="C54:U54" si="7">SUM(C47:C53)</f>
        <v>206742.27738175268</v>
      </c>
      <c r="D54" s="31">
        <f t="shared" si="7"/>
        <v>307816.10654359264</v>
      </c>
      <c r="E54" s="31">
        <f t="shared" si="7"/>
        <v>408909.75435413368</v>
      </c>
      <c r="F54" s="31">
        <f t="shared" si="7"/>
        <v>515336.03851860994</v>
      </c>
      <c r="G54" s="31">
        <f t="shared" si="7"/>
        <v>612090.30045572529</v>
      </c>
      <c r="H54" s="31">
        <f t="shared" si="7"/>
        <v>714198.9853675958</v>
      </c>
      <c r="I54" s="31">
        <f t="shared" si="7"/>
        <v>817232.70097875292</v>
      </c>
      <c r="J54" s="31">
        <f t="shared" si="7"/>
        <v>921151.86387354077</v>
      </c>
      <c r="K54" s="31">
        <f t="shared" si="7"/>
        <v>1026058.7962958729</v>
      </c>
      <c r="L54" s="31">
        <f t="shared" si="7"/>
        <v>1131876.8669649407</v>
      </c>
      <c r="M54" s="31">
        <f t="shared" si="7"/>
        <v>1238561.3832972131</v>
      </c>
      <c r="N54" s="31">
        <f t="shared" si="7"/>
        <v>1346226.1508027306</v>
      </c>
      <c r="O54" s="31">
        <f t="shared" si="7"/>
        <v>1454914.3200579723</v>
      </c>
      <c r="P54" s="31">
        <f t="shared" si="7"/>
        <v>1564460.3350235692</v>
      </c>
      <c r="Q54" s="31">
        <f t="shared" si="7"/>
        <v>1675213.8171927952</v>
      </c>
      <c r="R54" s="31">
        <f t="shared" si="7"/>
        <v>1787042.519989172</v>
      </c>
      <c r="S54" s="31">
        <f t="shared" si="7"/>
        <v>1900050.7580323461</v>
      </c>
      <c r="T54" s="31">
        <f t="shared" si="7"/>
        <v>2014177.9319631988</v>
      </c>
      <c r="U54" s="31">
        <f t="shared" si="7"/>
        <v>2129445.3794366377</v>
      </c>
    </row>
    <row r="56" spans="1:21" x14ac:dyDescent="0.25">
      <c r="A56" t="s">
        <v>53</v>
      </c>
    </row>
    <row r="57" spans="1:21" x14ac:dyDescent="0.25">
      <c r="A57" s="93" t="s">
        <v>0</v>
      </c>
      <c r="B57" s="95" t="s">
        <v>1</v>
      </c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</row>
    <row r="58" spans="1:21" x14ac:dyDescent="0.25">
      <c r="A58" s="93"/>
      <c r="B58" s="55">
        <v>2011</v>
      </c>
      <c r="C58" s="55">
        <v>2012</v>
      </c>
      <c r="D58" s="55">
        <v>2013</v>
      </c>
      <c r="E58" s="55">
        <v>2014</v>
      </c>
      <c r="F58" s="55">
        <v>2015</v>
      </c>
      <c r="G58" s="55">
        <v>2016</v>
      </c>
      <c r="H58" s="55">
        <v>2017</v>
      </c>
      <c r="I58" s="55">
        <v>2018</v>
      </c>
      <c r="J58" s="55">
        <v>2019</v>
      </c>
      <c r="K58" s="55">
        <v>2020</v>
      </c>
      <c r="L58" s="3">
        <v>2021</v>
      </c>
      <c r="M58" s="55">
        <v>2022</v>
      </c>
      <c r="N58" s="55">
        <v>2023</v>
      </c>
      <c r="O58" s="55">
        <v>2024</v>
      </c>
      <c r="P58" s="55">
        <v>2025</v>
      </c>
      <c r="Q58" s="3">
        <v>2026</v>
      </c>
      <c r="R58" s="55">
        <v>2027</v>
      </c>
      <c r="S58" s="55">
        <v>2028</v>
      </c>
      <c r="T58" s="55">
        <v>2029</v>
      </c>
      <c r="U58" s="55">
        <v>2030</v>
      </c>
    </row>
    <row r="59" spans="1:21" x14ac:dyDescent="0.25">
      <c r="A59" s="1" t="s">
        <v>3</v>
      </c>
      <c r="B59" s="31">
        <f>B18</f>
        <v>14769.327503266119</v>
      </c>
      <c r="C59" s="31">
        <f>B59+C18</f>
        <v>30612.281747672794</v>
      </c>
      <c r="D59" s="31">
        <f t="shared" ref="D59:U65" si="8">C59+D18</f>
        <v>46798.990213594596</v>
      </c>
      <c r="E59" s="31">
        <f t="shared" si="8"/>
        <v>62524.535445723217</v>
      </c>
      <c r="F59" s="31">
        <f t="shared" si="8"/>
        <v>79341.863451818892</v>
      </c>
      <c r="G59" s="31">
        <f t="shared" si="8"/>
        <v>91184.075342796161</v>
      </c>
      <c r="H59" s="31">
        <f t="shared" si="8"/>
        <v>96787.972629700424</v>
      </c>
      <c r="I59" s="31">
        <f t="shared" si="8"/>
        <v>102288.9993005296</v>
      </c>
      <c r="J59" s="31">
        <f t="shared" si="8"/>
        <v>107687.1553552837</v>
      </c>
      <c r="K59" s="31">
        <f t="shared" si="8"/>
        <v>112982.44079396271</v>
      </c>
      <c r="L59" s="31">
        <f t="shared" si="8"/>
        <v>118174.85090939101</v>
      </c>
      <c r="M59" s="31">
        <f t="shared" si="8"/>
        <v>123264.39040874422</v>
      </c>
      <c r="N59" s="31">
        <f t="shared" si="8"/>
        <v>128251.05929202234</v>
      </c>
      <c r="O59" s="31">
        <f t="shared" si="8"/>
        <v>133134.85755922538</v>
      </c>
      <c r="P59" s="31">
        <f t="shared" si="8"/>
        <v>137915.78521035332</v>
      </c>
      <c r="Q59" s="31">
        <f t="shared" si="8"/>
        <v>142593.84224540618</v>
      </c>
      <c r="R59" s="31">
        <f t="shared" si="8"/>
        <v>147169.02866438395</v>
      </c>
      <c r="S59" s="31">
        <f t="shared" si="8"/>
        <v>151641.34446728666</v>
      </c>
      <c r="T59" s="31">
        <f t="shared" si="8"/>
        <v>156010.78965411428</v>
      </c>
      <c r="U59" s="31">
        <f t="shared" si="8"/>
        <v>160277.36422486682</v>
      </c>
    </row>
    <row r="60" spans="1:21" x14ac:dyDescent="0.25">
      <c r="A60" s="1" t="s">
        <v>4</v>
      </c>
      <c r="B60" s="31">
        <f t="shared" ref="B60:B65" si="9">B19</f>
        <v>12788.933639999999</v>
      </c>
      <c r="C60" s="31">
        <f t="shared" ref="C60:R65" si="10">B60+C19</f>
        <v>25027.12758</v>
      </c>
      <c r="D60" s="31">
        <f t="shared" si="10"/>
        <v>37968.711060000001</v>
      </c>
      <c r="E60" s="31">
        <f t="shared" si="10"/>
        <v>51992.973900000005</v>
      </c>
      <c r="F60" s="31">
        <f t="shared" si="10"/>
        <v>68709.730320000002</v>
      </c>
      <c r="G60" s="31">
        <f t="shared" si="10"/>
        <v>87473.371019999991</v>
      </c>
      <c r="H60" s="31">
        <f t="shared" si="10"/>
        <v>106657.26001813561</v>
      </c>
      <c r="I60" s="31">
        <f t="shared" si="10"/>
        <v>127364.02858169992</v>
      </c>
      <c r="J60" s="31">
        <f t="shared" si="10"/>
        <v>149576.74935791685</v>
      </c>
      <c r="K60" s="31">
        <f t="shared" si="10"/>
        <v>173383.09167678643</v>
      </c>
      <c r="L60" s="31">
        <f t="shared" si="10"/>
        <v>198718.97655830852</v>
      </c>
      <c r="M60" s="31">
        <f t="shared" si="10"/>
        <v>225539.5104124833</v>
      </c>
      <c r="N60" s="31">
        <f t="shared" si="10"/>
        <v>253958.24443931074</v>
      </c>
      <c r="O60" s="31">
        <f t="shared" si="10"/>
        <v>284016.30776879069</v>
      </c>
      <c r="P60" s="31">
        <f t="shared" si="10"/>
        <v>315552.42754092341</v>
      </c>
      <c r="Q60" s="31">
        <f t="shared" si="10"/>
        <v>348785.32001570868</v>
      </c>
      <c r="R60" s="31">
        <f t="shared" si="10"/>
        <v>383604.87106314662</v>
      </c>
      <c r="S60" s="31">
        <f t="shared" si="8"/>
        <v>420101.57304323709</v>
      </c>
      <c r="T60" s="31">
        <f t="shared" si="8"/>
        <v>458226.74375598022</v>
      </c>
      <c r="U60" s="31">
        <f t="shared" si="8"/>
        <v>498001.14002137602</v>
      </c>
    </row>
    <row r="61" spans="1:21" x14ac:dyDescent="0.25">
      <c r="A61" s="1" t="s">
        <v>5</v>
      </c>
      <c r="B61" s="31">
        <f t="shared" si="9"/>
        <v>116.92885870193318</v>
      </c>
      <c r="C61" s="31">
        <f t="shared" si="10"/>
        <v>237.68824742219547</v>
      </c>
      <c r="D61" s="31">
        <f t="shared" si="8"/>
        <v>366.45353756641782</v>
      </c>
      <c r="E61" s="31">
        <f t="shared" si="8"/>
        <v>677.87011811395496</v>
      </c>
      <c r="F61" s="31">
        <f t="shared" si="8"/>
        <v>993.11992429254633</v>
      </c>
      <c r="G61" s="31">
        <f t="shared" si="8"/>
        <v>1315.9174020030721</v>
      </c>
      <c r="H61" s="31">
        <f t="shared" si="8"/>
        <v>1512.037850852515</v>
      </c>
      <c r="I61" s="31">
        <f t="shared" si="8"/>
        <v>1733.2365707402578</v>
      </c>
      <c r="J61" s="31">
        <f t="shared" si="8"/>
        <v>1899.9879829798515</v>
      </c>
      <c r="K61" s="31">
        <f t="shared" si="8"/>
        <v>2129.4177260021647</v>
      </c>
      <c r="L61" s="31">
        <f t="shared" si="8"/>
        <v>2355.9909606543938</v>
      </c>
      <c r="M61" s="31">
        <f t="shared" si="8"/>
        <v>2579.7636677851174</v>
      </c>
      <c r="N61" s="31">
        <f t="shared" si="8"/>
        <v>2800.8885216838453</v>
      </c>
      <c r="O61" s="31">
        <f t="shared" si="8"/>
        <v>3019.809679909421</v>
      </c>
      <c r="P61" s="31">
        <f t="shared" si="8"/>
        <v>3234.6197186384725</v>
      </c>
      <c r="Q61" s="31">
        <f t="shared" si="8"/>
        <v>3474.2537318352656</v>
      </c>
      <c r="R61" s="31">
        <f t="shared" si="8"/>
        <v>3709.5961703065391</v>
      </c>
      <c r="S61" s="31">
        <f t="shared" si="8"/>
        <v>3958.2496035887134</v>
      </c>
      <c r="T61" s="31">
        <f t="shared" si="8"/>
        <v>4149.2615983840324</v>
      </c>
      <c r="U61" s="31">
        <f t="shared" si="8"/>
        <v>4392.9118175401618</v>
      </c>
    </row>
    <row r="62" spans="1:21" x14ac:dyDescent="0.25">
      <c r="A62" s="1" t="s">
        <v>6</v>
      </c>
      <c r="B62" s="31">
        <f t="shared" si="9"/>
        <v>0</v>
      </c>
      <c r="C62" s="31">
        <f t="shared" si="10"/>
        <v>0</v>
      </c>
      <c r="D62" s="31">
        <f t="shared" si="8"/>
        <v>0</v>
      </c>
      <c r="E62" s="31">
        <f t="shared" si="8"/>
        <v>0</v>
      </c>
      <c r="F62" s="31">
        <f t="shared" si="8"/>
        <v>0</v>
      </c>
      <c r="G62" s="31">
        <f t="shared" si="8"/>
        <v>0</v>
      </c>
      <c r="H62" s="31">
        <f t="shared" si="8"/>
        <v>0</v>
      </c>
      <c r="I62" s="31">
        <f t="shared" si="8"/>
        <v>0</v>
      </c>
      <c r="J62" s="31">
        <f t="shared" si="8"/>
        <v>0</v>
      </c>
      <c r="K62" s="31">
        <f t="shared" si="8"/>
        <v>0</v>
      </c>
      <c r="L62" s="31">
        <f t="shared" si="8"/>
        <v>0</v>
      </c>
      <c r="M62" s="31">
        <f t="shared" si="8"/>
        <v>0</v>
      </c>
      <c r="N62" s="31">
        <f t="shared" si="8"/>
        <v>0</v>
      </c>
      <c r="O62" s="31">
        <f t="shared" si="8"/>
        <v>0</v>
      </c>
      <c r="P62" s="31">
        <f t="shared" si="8"/>
        <v>0</v>
      </c>
      <c r="Q62" s="31">
        <f t="shared" si="8"/>
        <v>0</v>
      </c>
      <c r="R62" s="31">
        <f t="shared" si="8"/>
        <v>0</v>
      </c>
      <c r="S62" s="31">
        <f t="shared" si="8"/>
        <v>0</v>
      </c>
      <c r="T62" s="31">
        <f t="shared" si="8"/>
        <v>0</v>
      </c>
      <c r="U62" s="31">
        <f t="shared" si="8"/>
        <v>0</v>
      </c>
    </row>
    <row r="63" spans="1:21" x14ac:dyDescent="0.25">
      <c r="A63" s="1" t="s">
        <v>7</v>
      </c>
      <c r="B63" s="31">
        <f t="shared" si="9"/>
        <v>15808.645600000002</v>
      </c>
      <c r="C63" s="31">
        <f t="shared" si="10"/>
        <v>29923.159933333336</v>
      </c>
      <c r="D63" s="31">
        <f t="shared" si="8"/>
        <v>44119.505466666669</v>
      </c>
      <c r="E63" s="31">
        <f t="shared" si="8"/>
        <v>58177.857466666668</v>
      </c>
      <c r="F63" s="31">
        <f t="shared" si="8"/>
        <v>72518.469466666662</v>
      </c>
      <c r="G63" s="31">
        <f t="shared" si="8"/>
        <v>85484.506213333327</v>
      </c>
      <c r="H63" s="31">
        <f t="shared" si="8"/>
        <v>98058.742303123654</v>
      </c>
      <c r="I63" s="31">
        <f t="shared" si="8"/>
        <v>110436.66661307326</v>
      </c>
      <c r="J63" s="31">
        <f t="shared" si="8"/>
        <v>122618.84252021778</v>
      </c>
      <c r="K63" s="31">
        <f t="shared" si="8"/>
        <v>134605.8334015928</v>
      </c>
      <c r="L63" s="31">
        <f t="shared" si="8"/>
        <v>146355.56479434401</v>
      </c>
      <c r="M63" s="31">
        <f t="shared" si="8"/>
        <v>157868.7705552844</v>
      </c>
      <c r="N63" s="31">
        <f t="shared" si="8"/>
        <v>169146.18307456025</v>
      </c>
      <c r="O63" s="31">
        <f t="shared" si="8"/>
        <v>180188.53474231786</v>
      </c>
      <c r="P63" s="31">
        <f t="shared" si="8"/>
        <v>190996.55794870353</v>
      </c>
      <c r="Q63" s="31">
        <f t="shared" si="8"/>
        <v>201589.23578474758</v>
      </c>
      <c r="R63" s="31">
        <f t="shared" si="8"/>
        <v>211966.56825044999</v>
      </c>
      <c r="S63" s="31">
        <f t="shared" si="8"/>
        <v>222128.55534581078</v>
      </c>
      <c r="T63" s="31">
        <f t="shared" si="8"/>
        <v>232075.19707082992</v>
      </c>
      <c r="U63" s="31">
        <f t="shared" si="8"/>
        <v>241806.49342550745</v>
      </c>
    </row>
    <row r="64" spans="1:21" x14ac:dyDescent="0.25">
      <c r="A64" s="1" t="s">
        <v>8</v>
      </c>
      <c r="B64" s="31">
        <f t="shared" si="9"/>
        <v>48605.238718457142</v>
      </c>
      <c r="C64" s="31">
        <f t="shared" si="10"/>
        <v>92391.720548600002</v>
      </c>
      <c r="D64" s="31">
        <f t="shared" si="8"/>
        <v>136469.04658137143</v>
      </c>
      <c r="E64" s="31">
        <f t="shared" si="8"/>
        <v>180073.31726937144</v>
      </c>
      <c r="F64" s="31">
        <f t="shared" si="8"/>
        <v>224667.00496051431</v>
      </c>
      <c r="G64" s="31">
        <f t="shared" si="8"/>
        <v>264492.51641318004</v>
      </c>
      <c r="H64" s="31">
        <f t="shared" si="8"/>
        <v>302967.12189397274</v>
      </c>
      <c r="I64" s="31">
        <f t="shared" si="8"/>
        <v>340836.8299355933</v>
      </c>
      <c r="J64" s="31">
        <f t="shared" si="8"/>
        <v>378103.29541784269</v>
      </c>
      <c r="K64" s="31">
        <f t="shared" si="8"/>
        <v>414768.17322052177</v>
      </c>
      <c r="L64" s="31">
        <f t="shared" si="8"/>
        <v>450707.87132184615</v>
      </c>
      <c r="M64" s="31">
        <f t="shared" si="8"/>
        <v>485924.54666625417</v>
      </c>
      <c r="N64" s="31">
        <f t="shared" si="8"/>
        <v>520420.35059748701</v>
      </c>
      <c r="O64" s="31">
        <f t="shared" si="8"/>
        <v>554197.43445928581</v>
      </c>
      <c r="P64" s="31">
        <f t="shared" si="8"/>
        <v>587257.94959539187</v>
      </c>
      <c r="Q64" s="31">
        <f t="shared" si="8"/>
        <v>619657.65747977153</v>
      </c>
      <c r="R64" s="31">
        <f t="shared" si="8"/>
        <v>651396.5581124248</v>
      </c>
      <c r="S64" s="31">
        <f t="shared" si="8"/>
        <v>682474.65149335167</v>
      </c>
      <c r="T64" s="31">
        <f t="shared" si="8"/>
        <v>712891.93762255227</v>
      </c>
      <c r="U64" s="31">
        <f t="shared" si="8"/>
        <v>742648.41650002648</v>
      </c>
    </row>
    <row r="65" spans="1:21" x14ac:dyDescent="0.25">
      <c r="A65" s="43" t="s">
        <v>64</v>
      </c>
      <c r="B65" s="31">
        <f t="shared" si="9"/>
        <v>15091.949359834281</v>
      </c>
      <c r="C65" s="31">
        <f t="shared" si="10"/>
        <v>28566.572104069997</v>
      </c>
      <c r="D65" s="31">
        <f t="shared" si="8"/>
        <v>42119.316172402854</v>
      </c>
      <c r="E65" s="31">
        <f t="shared" si="8"/>
        <v>55540.322742802855</v>
      </c>
      <c r="F65" s="31">
        <f t="shared" si="8"/>
        <v>69230.792854488565</v>
      </c>
      <c r="G65" s="31">
        <f t="shared" si="8"/>
        <v>81609.005063790275</v>
      </c>
      <c r="H65" s="31">
        <f t="shared" si="8"/>
        <v>93613.179178852763</v>
      </c>
      <c r="I65" s="31">
        <f t="shared" si="8"/>
        <v>105429.9414488363</v>
      </c>
      <c r="J65" s="31">
        <f t="shared" si="8"/>
        <v>117059.8297096762</v>
      </c>
      <c r="K65" s="31">
        <f t="shared" si="8"/>
        <v>128503.38179730775</v>
      </c>
      <c r="L65" s="31">
        <f t="shared" si="8"/>
        <v>139720.43072470333</v>
      </c>
      <c r="M65" s="31">
        <f t="shared" si="8"/>
        <v>150711.67707875307</v>
      </c>
      <c r="N65" s="31">
        <f t="shared" si="8"/>
        <v>161477.82004617288</v>
      </c>
      <c r="O65" s="31">
        <f t="shared" si="8"/>
        <v>172019.55881367865</v>
      </c>
      <c r="P65" s="31">
        <f t="shared" si="8"/>
        <v>182337.59256798626</v>
      </c>
      <c r="Q65" s="31">
        <f t="shared" si="8"/>
        <v>192450.04378813479</v>
      </c>
      <c r="R65" s="31">
        <f t="shared" si="8"/>
        <v>202356.91247412426</v>
      </c>
      <c r="S65" s="31">
        <f t="shared" si="8"/>
        <v>212058.19862595465</v>
      </c>
      <c r="T65" s="31">
        <f t="shared" si="8"/>
        <v>221553.90224362598</v>
      </c>
      <c r="U65" s="31">
        <f t="shared" si="8"/>
        <v>230844.02332713822</v>
      </c>
    </row>
    <row r="66" spans="1:21" x14ac:dyDescent="0.25">
      <c r="A66" s="4" t="s">
        <v>9</v>
      </c>
      <c r="B66" s="31">
        <f>SUM(B59:B65)</f>
        <v>107181.02368025947</v>
      </c>
      <c r="C66" s="31">
        <f t="shared" ref="C66:U66" si="11">SUM(C59:C65)</f>
        <v>206758.5501610983</v>
      </c>
      <c r="D66" s="31">
        <f t="shared" si="11"/>
        <v>307842.02303160197</v>
      </c>
      <c r="E66" s="31">
        <f t="shared" si="11"/>
        <v>408986.87694267818</v>
      </c>
      <c r="F66" s="31">
        <f t="shared" si="11"/>
        <v>515460.980977781</v>
      </c>
      <c r="G66" s="31">
        <f t="shared" si="11"/>
        <v>611559.39145510283</v>
      </c>
      <c r="H66" s="31">
        <f t="shared" si="11"/>
        <v>699596.31387463771</v>
      </c>
      <c r="I66" s="31">
        <f t="shared" si="11"/>
        <v>788089.70245047263</v>
      </c>
      <c r="J66" s="31">
        <f t="shared" si="11"/>
        <v>876945.86034391716</v>
      </c>
      <c r="K66" s="31">
        <f t="shared" si="11"/>
        <v>966372.3386161736</v>
      </c>
      <c r="L66" s="31">
        <f t="shared" si="11"/>
        <v>1056033.6852692473</v>
      </c>
      <c r="M66" s="31">
        <f t="shared" si="11"/>
        <v>1145888.6587893043</v>
      </c>
      <c r="N66" s="31">
        <f t="shared" si="11"/>
        <v>1236054.5459712371</v>
      </c>
      <c r="O66" s="31">
        <f t="shared" si="11"/>
        <v>1326576.5030232077</v>
      </c>
      <c r="P66" s="31">
        <f t="shared" si="11"/>
        <v>1417294.932581997</v>
      </c>
      <c r="Q66" s="31">
        <f t="shared" si="11"/>
        <v>1508550.353045604</v>
      </c>
      <c r="R66" s="31">
        <f t="shared" si="11"/>
        <v>1600203.5347348361</v>
      </c>
      <c r="S66" s="31">
        <f t="shared" si="11"/>
        <v>1692362.5725792295</v>
      </c>
      <c r="T66" s="31">
        <f t="shared" si="11"/>
        <v>1784907.8319454866</v>
      </c>
      <c r="U66" s="31">
        <f t="shared" si="11"/>
        <v>1877970.3493164552</v>
      </c>
    </row>
    <row r="68" spans="1:21" x14ac:dyDescent="0.25">
      <c r="A68" s="34"/>
      <c r="B68" s="96" t="s">
        <v>1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34" t="s">
        <v>58</v>
      </c>
      <c r="B69" s="36">
        <v>2011</v>
      </c>
      <c r="C69" s="36">
        <v>2012</v>
      </c>
      <c r="D69" s="36">
        <v>2013</v>
      </c>
      <c r="E69" s="36">
        <v>2014</v>
      </c>
      <c r="F69" s="36">
        <v>2015</v>
      </c>
      <c r="G69" s="36">
        <v>2016</v>
      </c>
      <c r="H69" s="36">
        <v>2017</v>
      </c>
      <c r="I69" s="36">
        <v>2018</v>
      </c>
      <c r="J69" s="36">
        <v>2019</v>
      </c>
      <c r="K69" s="36">
        <v>2020</v>
      </c>
      <c r="L69" s="36">
        <v>2021</v>
      </c>
      <c r="M69" s="36">
        <v>2022</v>
      </c>
      <c r="N69" s="36">
        <v>2023</v>
      </c>
      <c r="O69" s="36">
        <v>2024</v>
      </c>
      <c r="P69" s="36">
        <v>2025</v>
      </c>
      <c r="Q69" s="36">
        <v>2026</v>
      </c>
      <c r="R69" s="36">
        <v>2027</v>
      </c>
      <c r="S69" s="36">
        <v>2028</v>
      </c>
      <c r="T69" s="36">
        <v>2029</v>
      </c>
      <c r="U69" s="36">
        <v>2030</v>
      </c>
    </row>
    <row r="70" spans="1:21" x14ac:dyDescent="0.25">
      <c r="A70" s="34" t="s">
        <v>59</v>
      </c>
      <c r="B70" s="37">
        <f>B6+B9+B10+B11+B12</f>
        <v>94275.161181557545</v>
      </c>
      <c r="C70" s="37">
        <f t="shared" ref="C70:U70" si="12">C6+C9+C10+C11+C12</f>
        <v>87218.573152118581</v>
      </c>
      <c r="D70" s="37">
        <f t="shared" si="12"/>
        <v>88013.124100359419</v>
      </c>
      <c r="E70" s="37">
        <f t="shared" si="12"/>
        <v>86809.174490528632</v>
      </c>
      <c r="F70" s="37">
        <f t="shared" si="12"/>
        <v>89442.097808924256</v>
      </c>
      <c r="G70" s="37">
        <f t="shared" si="12"/>
        <v>77714.132854541327</v>
      </c>
      <c r="H70" s="37">
        <f t="shared" si="12"/>
        <v>82644.660573776462</v>
      </c>
      <c r="I70" s="37">
        <f t="shared" si="12"/>
        <v>82018.772993235703</v>
      </c>
      <c r="J70" s="37">
        <f t="shared" si="12"/>
        <v>81392.885412694959</v>
      </c>
      <c r="K70" s="37">
        <f t="shared" si="12"/>
        <v>80766.9978321542</v>
      </c>
      <c r="L70" s="37">
        <f t="shared" si="12"/>
        <v>80141.086504726714</v>
      </c>
      <c r="M70" s="37">
        <f t="shared" si="12"/>
        <v>79515.19892418597</v>
      </c>
      <c r="N70" s="37">
        <f t="shared" si="12"/>
        <v>78889.311343645226</v>
      </c>
      <c r="O70" s="37">
        <f t="shared" si="12"/>
        <v>78263.423763104453</v>
      </c>
      <c r="P70" s="37">
        <f t="shared" si="12"/>
        <v>77637.536182563723</v>
      </c>
      <c r="Q70" s="37">
        <f t="shared" si="12"/>
        <v>77118.571719195112</v>
      </c>
      <c r="R70" s="37">
        <f t="shared" si="12"/>
        <v>76599.607255826515</v>
      </c>
      <c r="S70" s="37">
        <f t="shared" si="12"/>
        <v>76080.642792457918</v>
      </c>
      <c r="T70" s="37">
        <f t="shared" si="12"/>
        <v>75561.678329089322</v>
      </c>
      <c r="U70" s="37">
        <f t="shared" si="12"/>
        <v>75042.713865720711</v>
      </c>
    </row>
    <row r="71" spans="1:21" x14ac:dyDescent="0.25">
      <c r="A71" s="34" t="s">
        <v>60</v>
      </c>
      <c r="B71" s="37">
        <f>B7+B8</f>
        <v>12898.478045915434</v>
      </c>
      <c r="C71" s="37">
        <f t="shared" ref="C71:U71" si="13">C7+C8</f>
        <v>12350.065002161135</v>
      </c>
      <c r="D71" s="37">
        <f t="shared" si="13"/>
        <v>13060.705061480505</v>
      </c>
      <c r="E71" s="37">
        <f t="shared" si="13"/>
        <v>14284.473320012372</v>
      </c>
      <c r="F71" s="37">
        <f t="shared" si="13"/>
        <v>16984.186355552058</v>
      </c>
      <c r="G71" s="37">
        <f t="shared" si="13"/>
        <v>19040.129082574167</v>
      </c>
      <c r="H71" s="37">
        <f t="shared" si="13"/>
        <v>19464.024338093855</v>
      </c>
      <c r="I71" s="37">
        <f t="shared" si="13"/>
        <v>21014.942617921472</v>
      </c>
      <c r="J71" s="37">
        <f t="shared" si="13"/>
        <v>22526.277482092937</v>
      </c>
      <c r="K71" s="37">
        <f t="shared" si="13"/>
        <v>24139.934590177894</v>
      </c>
      <c r="L71" s="37">
        <f t="shared" si="13"/>
        <v>25676.984164340993</v>
      </c>
      <c r="M71" s="37">
        <f t="shared" si="13"/>
        <v>27169.317408086441</v>
      </c>
      <c r="N71" s="37">
        <f t="shared" si="13"/>
        <v>28775.456161872244</v>
      </c>
      <c r="O71" s="37">
        <f t="shared" si="13"/>
        <v>30424.745492137205</v>
      </c>
      <c r="P71" s="37">
        <f t="shared" si="13"/>
        <v>31908.478783033202</v>
      </c>
      <c r="Q71" s="37">
        <f t="shared" si="13"/>
        <v>33634.910450031122</v>
      </c>
      <c r="R71" s="37">
        <f t="shared" si="13"/>
        <v>35229.095540550246</v>
      </c>
      <c r="S71" s="37">
        <f t="shared" si="13"/>
        <v>36927.595250716324</v>
      </c>
      <c r="T71" s="37">
        <f t="shared" si="13"/>
        <v>38565.495601763323</v>
      </c>
      <c r="U71" s="37">
        <f t="shared" si="13"/>
        <v>40224.733607718052</v>
      </c>
    </row>
    <row r="72" spans="1:21" x14ac:dyDescent="0.25">
      <c r="A72" s="34"/>
      <c r="B72" s="37">
        <f>SUM(B70:B71)</f>
        <v>107173.63922747297</v>
      </c>
      <c r="C72" s="37">
        <f t="shared" ref="C72:U72" si="14">SUM(C70:C71)</f>
        <v>99568.638154279717</v>
      </c>
      <c r="D72" s="37">
        <f t="shared" si="14"/>
        <v>101073.82916183992</v>
      </c>
      <c r="E72" s="37">
        <f t="shared" si="14"/>
        <v>101093.64781054101</v>
      </c>
      <c r="F72" s="37">
        <f t="shared" si="14"/>
        <v>106426.28416447631</v>
      </c>
      <c r="G72" s="37">
        <f t="shared" si="14"/>
        <v>96754.261937115487</v>
      </c>
      <c r="H72" s="37">
        <f t="shared" si="14"/>
        <v>102108.68491187031</v>
      </c>
      <c r="I72" s="37">
        <f t="shared" si="14"/>
        <v>103033.71561115718</v>
      </c>
      <c r="J72" s="37">
        <f t="shared" si="14"/>
        <v>103919.16289478789</v>
      </c>
      <c r="K72" s="37">
        <f t="shared" si="14"/>
        <v>104906.93242233209</v>
      </c>
      <c r="L72" s="37">
        <f t="shared" si="14"/>
        <v>105818.0706690677</v>
      </c>
      <c r="M72" s="37">
        <f t="shared" si="14"/>
        <v>106684.51633227241</v>
      </c>
      <c r="N72" s="37">
        <f t="shared" si="14"/>
        <v>107664.76750551746</v>
      </c>
      <c r="O72" s="37">
        <f t="shared" si="14"/>
        <v>108688.16925524166</v>
      </c>
      <c r="P72" s="37">
        <f t="shared" si="14"/>
        <v>109546.01496559693</v>
      </c>
      <c r="Q72" s="37">
        <f t="shared" si="14"/>
        <v>110753.48216922623</v>
      </c>
      <c r="R72" s="37">
        <f t="shared" si="14"/>
        <v>111828.70279637676</v>
      </c>
      <c r="S72" s="37">
        <f t="shared" si="14"/>
        <v>113008.23804317423</v>
      </c>
      <c r="T72" s="37">
        <f t="shared" si="14"/>
        <v>114127.17393085264</v>
      </c>
      <c r="U72" s="37">
        <f t="shared" si="14"/>
        <v>115267.44747343876</v>
      </c>
    </row>
    <row r="75" spans="1:21" x14ac:dyDescent="0.25">
      <c r="A75" t="str">
        <f>[38]Rekap!A2</f>
        <v>Pertanian</v>
      </c>
      <c r="B75" s="30">
        <f>[38]Rekap!B2</f>
        <v>107787.97577193334</v>
      </c>
      <c r="C75" s="30">
        <f>[38]Rekap!C2</f>
        <v>96089.301760642862</v>
      </c>
      <c r="D75" s="30">
        <f>[38]Rekap!D2</f>
        <v>96946.762413080942</v>
      </c>
      <c r="E75" s="30">
        <f>[38]Rekap!E2</f>
        <v>95642.128218666694</v>
      </c>
      <c r="F75" s="30">
        <f>[38]Rekap!F2</f>
        <v>98487.765060333346</v>
      </c>
    </row>
    <row r="76" spans="1:21" x14ac:dyDescent="0.25">
      <c r="A76" t="str">
        <f>[38]Rekap!A3</f>
        <v>Terkait pemupukan N</v>
      </c>
      <c r="B76" s="30">
        <f>[38]Rekap!B3</f>
        <v>103662.47957193335</v>
      </c>
      <c r="C76" s="30">
        <f>[38]Rekap!C3</f>
        <v>95646.762670642856</v>
      </c>
      <c r="D76" s="30">
        <f>[38]Rekap!D3</f>
        <v>96494.621283080938</v>
      </c>
      <c r="E76" s="30">
        <f>[38]Rekap!E3</f>
        <v>95202.868698666687</v>
      </c>
      <c r="F76" s="30">
        <f>[38]Rekap!F3</f>
        <v>98018.008920333348</v>
      </c>
    </row>
    <row r="77" spans="1:21" x14ac:dyDescent="0.25">
      <c r="A77" t="str">
        <f>[38]Rekap!A4</f>
        <v>Pengairan sawah</v>
      </c>
      <c r="B77" s="30">
        <f>[38]Rekap!B4</f>
        <v>4125.4962000000005</v>
      </c>
      <c r="C77" s="30">
        <f>[38]Rekap!C4</f>
        <v>442.53908999999999</v>
      </c>
      <c r="D77" s="30">
        <f>[38]Rekap!D4</f>
        <v>452.14113000000003</v>
      </c>
      <c r="E77" s="30">
        <f>[38]Rekap!E4</f>
        <v>439.25952000000007</v>
      </c>
      <c r="F77" s="30">
        <f>[38]Rekap!F4</f>
        <v>469.75614000000002</v>
      </c>
    </row>
    <row r="78" spans="1:21" x14ac:dyDescent="0.25">
      <c r="A78" t="str">
        <f>[38]Rekap!A5</f>
        <v>Peternakan</v>
      </c>
      <c r="B78" s="30">
        <f>[38]Rekap!B5</f>
        <v>12913.630746386001</v>
      </c>
      <c r="C78" s="30">
        <f>[38]Rekap!C5</f>
        <v>12377.62831845433</v>
      </c>
      <c r="D78" s="30">
        <f>[38]Rekap!D5</f>
        <v>13074.085926007923</v>
      </c>
      <c r="E78" s="30">
        <f>[38]Rekap!E5</f>
        <v>14267.442787509177</v>
      </c>
      <c r="F78" s="30">
        <f>[38]Rekap!F5</f>
        <v>16974.174782361792</v>
      </c>
    </row>
    <row r="79" spans="1:21" x14ac:dyDescent="0.25">
      <c r="A79" t="str">
        <f>[38]Rekap!A6</f>
        <v>Total</v>
      </c>
      <c r="B79" s="30">
        <f>[38]Rekap!B6</f>
        <v>120701.60651831934</v>
      </c>
      <c r="C79" s="30">
        <f>[38]Rekap!C6</f>
        <v>108466.93007909719</v>
      </c>
      <c r="D79" s="30">
        <f>[38]Rekap!D6</f>
        <v>110020.84833908887</v>
      </c>
      <c r="E79" s="30">
        <f>[38]Rekap!E6</f>
        <v>109909.57100617587</v>
      </c>
      <c r="F79" s="30">
        <f>[38]Rekap!F6</f>
        <v>115461.93984269514</v>
      </c>
    </row>
    <row r="81" spans="1:21" x14ac:dyDescent="0.25">
      <c r="B81" s="29">
        <f>B72-B79</f>
        <v>-13527.967290846369</v>
      </c>
      <c r="C81" s="29">
        <f t="shared" ref="C81:F81" si="15">C72-C79</f>
        <v>-8898.291924817473</v>
      </c>
      <c r="D81" s="29">
        <f t="shared" si="15"/>
        <v>-8947.0191772489488</v>
      </c>
      <c r="E81" s="29">
        <f t="shared" si="15"/>
        <v>-8815.9231956348667</v>
      </c>
      <c r="F81" s="29">
        <f t="shared" si="15"/>
        <v>-9035.6556782188272</v>
      </c>
    </row>
    <row r="83" spans="1:21" x14ac:dyDescent="0.25">
      <c r="A83" s="34"/>
      <c r="B83" s="96" t="s">
        <v>1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34" t="s">
        <v>67</v>
      </c>
      <c r="B84" s="36">
        <v>2011</v>
      </c>
      <c r="C84" s="36">
        <v>2012</v>
      </c>
      <c r="D84" s="36">
        <v>2013</v>
      </c>
      <c r="E84" s="36">
        <v>2014</v>
      </c>
      <c r="F84" s="36">
        <v>2015</v>
      </c>
      <c r="G84" s="36">
        <v>2016</v>
      </c>
      <c r="H84" s="36">
        <v>2017</v>
      </c>
      <c r="I84" s="36">
        <v>2018</v>
      </c>
      <c r="J84" s="36">
        <v>2019</v>
      </c>
      <c r="K84" s="36">
        <v>2020</v>
      </c>
      <c r="L84" s="36">
        <v>2021</v>
      </c>
      <c r="M84" s="36">
        <v>2022</v>
      </c>
      <c r="N84" s="36">
        <v>2023</v>
      </c>
      <c r="O84" s="36">
        <v>2024</v>
      </c>
      <c r="P84" s="36">
        <v>2025</v>
      </c>
      <c r="Q84" s="36">
        <v>2026</v>
      </c>
      <c r="R84" s="36">
        <v>2027</v>
      </c>
      <c r="S84" s="36">
        <v>2028</v>
      </c>
      <c r="T84" s="36">
        <v>2029</v>
      </c>
      <c r="U84" s="36">
        <v>2030</v>
      </c>
    </row>
    <row r="85" spans="1:21" x14ac:dyDescent="0.25">
      <c r="A85" s="34" t="s">
        <v>59</v>
      </c>
      <c r="B85" s="38">
        <f>B18+B21+B22+B23+B24</f>
        <v>94275.161181557545</v>
      </c>
      <c r="C85" s="38">
        <f t="shared" ref="C85:U85" si="16">C18+C21+C22+C23+C24</f>
        <v>87218.573152118581</v>
      </c>
      <c r="D85" s="38">
        <f t="shared" si="16"/>
        <v>88013.124100359419</v>
      </c>
      <c r="E85" s="38">
        <f t="shared" si="16"/>
        <v>86809.174490528632</v>
      </c>
      <c r="F85" s="38">
        <f t="shared" si="16"/>
        <v>89442.097808924256</v>
      </c>
      <c r="G85" s="38">
        <f t="shared" si="16"/>
        <v>77011.972299611371</v>
      </c>
      <c r="H85" s="38">
        <f t="shared" si="16"/>
        <v>68656.912972549762</v>
      </c>
      <c r="I85" s="38">
        <f t="shared" si="16"/>
        <v>67565.421292382904</v>
      </c>
      <c r="J85" s="38">
        <f t="shared" si="16"/>
        <v>66476.685704987874</v>
      </c>
      <c r="K85" s="38">
        <f t="shared" si="16"/>
        <v>65390.706210364675</v>
      </c>
      <c r="L85" s="38">
        <f t="shared" si="16"/>
        <v>64098.888536899452</v>
      </c>
      <c r="M85" s="38">
        <f t="shared" si="16"/>
        <v>62810.666958751346</v>
      </c>
      <c r="N85" s="38">
        <f t="shared" si="16"/>
        <v>61526.028301206621</v>
      </c>
      <c r="O85" s="38">
        <f t="shared" si="16"/>
        <v>60244.972564265263</v>
      </c>
      <c r="P85" s="38">
        <f t="shared" si="16"/>
        <v>58967.499747927272</v>
      </c>
      <c r="Q85" s="38">
        <f t="shared" si="16"/>
        <v>57782.893975625113</v>
      </c>
      <c r="R85" s="38">
        <f t="shared" si="16"/>
        <v>56598.288203322954</v>
      </c>
      <c r="S85" s="38">
        <f t="shared" si="16"/>
        <v>55413.682431020796</v>
      </c>
      <c r="T85" s="38">
        <f t="shared" si="16"/>
        <v>54229.076658718644</v>
      </c>
      <c r="U85" s="38">
        <f t="shared" si="16"/>
        <v>53044.470886416464</v>
      </c>
    </row>
    <row r="86" spans="1:21" x14ac:dyDescent="0.25">
      <c r="A86" s="34" t="s">
        <v>60</v>
      </c>
      <c r="B86" s="38">
        <f>B19+B20</f>
        <v>12905.862498701932</v>
      </c>
      <c r="C86" s="38">
        <f t="shared" ref="C86:U86" si="17">C19+C20</f>
        <v>12358.953328720265</v>
      </c>
      <c r="D86" s="38">
        <f t="shared" si="17"/>
        <v>13070.348770144223</v>
      </c>
      <c r="E86" s="38">
        <f t="shared" si="17"/>
        <v>14335.679420547538</v>
      </c>
      <c r="F86" s="38">
        <f t="shared" si="17"/>
        <v>17032.006226178593</v>
      </c>
      <c r="G86" s="38">
        <f t="shared" si="17"/>
        <v>19086.438177710523</v>
      </c>
      <c r="H86" s="38">
        <f t="shared" si="17"/>
        <v>19380.009446985059</v>
      </c>
      <c r="I86" s="38">
        <f t="shared" si="17"/>
        <v>20927.967283452053</v>
      </c>
      <c r="J86" s="38">
        <f t="shared" si="17"/>
        <v>22379.472188456526</v>
      </c>
      <c r="K86" s="38">
        <f t="shared" si="17"/>
        <v>24035.772061891876</v>
      </c>
      <c r="L86" s="38">
        <f t="shared" si="17"/>
        <v>25562.458116174344</v>
      </c>
      <c r="M86" s="38">
        <f t="shared" si="17"/>
        <v>27044.306561305497</v>
      </c>
      <c r="N86" s="38">
        <f t="shared" si="17"/>
        <v>28639.858880726155</v>
      </c>
      <c r="O86" s="38">
        <f t="shared" si="17"/>
        <v>30276.984487705544</v>
      </c>
      <c r="P86" s="38">
        <f t="shared" si="17"/>
        <v>31750.92981086178</v>
      </c>
      <c r="Q86" s="38">
        <f t="shared" si="17"/>
        <v>33472.526487982068</v>
      </c>
      <c r="R86" s="38">
        <f t="shared" si="17"/>
        <v>35054.893485909197</v>
      </c>
      <c r="S86" s="38">
        <f t="shared" si="17"/>
        <v>36745.355413372665</v>
      </c>
      <c r="T86" s="38">
        <f t="shared" si="17"/>
        <v>38316.182707538464</v>
      </c>
      <c r="U86" s="38">
        <f t="shared" si="17"/>
        <v>40018.046484551924</v>
      </c>
    </row>
    <row r="87" spans="1:21" x14ac:dyDescent="0.25">
      <c r="A87" s="34"/>
      <c r="B87" s="38">
        <f>SUM(B85:B86)</f>
        <v>107181.02368025947</v>
      </c>
      <c r="C87" s="38">
        <f t="shared" ref="C87:U87" si="18">SUM(C85:C86)</f>
        <v>99577.526480838846</v>
      </c>
      <c r="D87" s="38">
        <f t="shared" si="18"/>
        <v>101083.47287050364</v>
      </c>
      <c r="E87" s="38">
        <f t="shared" si="18"/>
        <v>101144.85391107618</v>
      </c>
      <c r="F87" s="38">
        <f t="shared" si="18"/>
        <v>106474.10403510285</v>
      </c>
      <c r="G87" s="38">
        <f t="shared" si="18"/>
        <v>96098.410477321886</v>
      </c>
      <c r="H87" s="38">
        <f t="shared" si="18"/>
        <v>88036.922419534822</v>
      </c>
      <c r="I87" s="38">
        <f t="shared" si="18"/>
        <v>88493.38857583495</v>
      </c>
      <c r="J87" s="38">
        <f t="shared" si="18"/>
        <v>88856.157893444397</v>
      </c>
      <c r="K87" s="38">
        <f t="shared" si="18"/>
        <v>89426.478272256558</v>
      </c>
      <c r="L87" s="38">
        <f t="shared" si="18"/>
        <v>89661.346653073793</v>
      </c>
      <c r="M87" s="38">
        <f t="shared" si="18"/>
        <v>89854.973520056839</v>
      </c>
      <c r="N87" s="38">
        <f t="shared" si="18"/>
        <v>90165.887181932776</v>
      </c>
      <c r="O87" s="38">
        <f t="shared" si="18"/>
        <v>90521.957051970807</v>
      </c>
      <c r="P87" s="38">
        <f t="shared" si="18"/>
        <v>90718.429558789052</v>
      </c>
      <c r="Q87" s="38">
        <f t="shared" si="18"/>
        <v>91255.420463607181</v>
      </c>
      <c r="R87" s="38">
        <f t="shared" si="18"/>
        <v>91653.181689232151</v>
      </c>
      <c r="S87" s="38">
        <f t="shared" si="18"/>
        <v>92159.037844393461</v>
      </c>
      <c r="T87" s="38">
        <f t="shared" si="18"/>
        <v>92545.259366257116</v>
      </c>
      <c r="U87" s="38">
        <f t="shared" si="18"/>
        <v>93062.517370968388</v>
      </c>
    </row>
    <row r="89" spans="1:21" x14ac:dyDescent="0.25">
      <c r="B89" s="29">
        <f>B87-B72</f>
        <v>7.3844527865003329</v>
      </c>
      <c r="C89" s="29">
        <f t="shared" ref="C89:U89" si="19">C87-C72</f>
        <v>8.8883265591284726</v>
      </c>
      <c r="D89" s="29">
        <f t="shared" si="19"/>
        <v>9.6437086637160974</v>
      </c>
      <c r="E89" s="29">
        <f t="shared" si="19"/>
        <v>51.206100535171572</v>
      </c>
      <c r="F89" s="29">
        <f t="shared" si="19"/>
        <v>47.819870626539341</v>
      </c>
      <c r="G89" s="29">
        <f t="shared" si="19"/>
        <v>-655.85145979360095</v>
      </c>
      <c r="H89" s="29">
        <f t="shared" si="19"/>
        <v>-14071.762492335489</v>
      </c>
      <c r="I89" s="29">
        <f t="shared" si="19"/>
        <v>-14540.327035322232</v>
      </c>
      <c r="J89" s="29">
        <f t="shared" si="19"/>
        <v>-15063.005001343496</v>
      </c>
      <c r="K89" s="29">
        <f t="shared" si="19"/>
        <v>-15480.454150075529</v>
      </c>
      <c r="L89" s="29">
        <f t="shared" si="19"/>
        <v>-16156.72401599391</v>
      </c>
      <c r="M89" s="29">
        <f t="shared" si="19"/>
        <v>-16829.542812215572</v>
      </c>
      <c r="N89" s="29">
        <f t="shared" si="19"/>
        <v>-17498.880323584686</v>
      </c>
      <c r="O89" s="29">
        <f t="shared" si="19"/>
        <v>-18166.212203270858</v>
      </c>
      <c r="P89" s="29">
        <f t="shared" si="19"/>
        <v>-18827.585406807877</v>
      </c>
      <c r="Q89" s="29">
        <f t="shared" si="19"/>
        <v>-19498.061705619053</v>
      </c>
      <c r="R89" s="29">
        <f t="shared" si="19"/>
        <v>-20175.52110714461</v>
      </c>
      <c r="S89" s="29">
        <f t="shared" si="19"/>
        <v>-20849.200198780774</v>
      </c>
      <c r="T89" s="29">
        <f t="shared" si="19"/>
        <v>-21581.914564595529</v>
      </c>
      <c r="U89" s="29">
        <f t="shared" si="19"/>
        <v>-22204.930102470375</v>
      </c>
    </row>
    <row r="92" spans="1:21" x14ac:dyDescent="0.25">
      <c r="C92" t="s">
        <v>111</v>
      </c>
    </row>
    <row r="93" spans="1:21" x14ac:dyDescent="0.25">
      <c r="C93" t="s">
        <v>112</v>
      </c>
    </row>
    <row r="94" spans="1:21" x14ac:dyDescent="0.25">
      <c r="C94" t="s">
        <v>107</v>
      </c>
      <c r="G94" s="30">
        <f>[8]PPU!B21</f>
        <v>11136.520266666666</v>
      </c>
      <c r="H94" s="30">
        <f>[8]PPU!C21</f>
        <v>11114.663952754714</v>
      </c>
      <c r="I94" s="30">
        <f>[8]PPU!D21</f>
        <v>11092.807638842758</v>
      </c>
      <c r="J94" s="30">
        <f>[8]PPU!E21</f>
        <v>11070.951324930802</v>
      </c>
      <c r="K94" s="30">
        <f>[8]PPU!F21</f>
        <v>11049.09501101885</v>
      </c>
      <c r="L94" s="30">
        <f>[8]PPU!G21</f>
        <v>11027.238697106894</v>
      </c>
      <c r="M94" s="30">
        <f>[8]PPU!H21</f>
        <v>11005.382383194941</v>
      </c>
      <c r="N94" s="30">
        <f>[8]PPU!I21</f>
        <v>10983.526069282985</v>
      </c>
      <c r="O94" s="30">
        <f>[8]PPU!J21</f>
        <v>10961.669755371031</v>
      </c>
      <c r="P94" s="30">
        <f>[8]PPU!K21</f>
        <v>10939.813441459075</v>
      </c>
      <c r="Q94" s="30">
        <f>[8]PPU!L21</f>
        <v>10939.813441459075</v>
      </c>
      <c r="R94" s="30">
        <f>[8]PPU!M21</f>
        <v>10939.813441459075</v>
      </c>
      <c r="S94" s="30">
        <f>[8]PPU!N21</f>
        <v>10939.813441459075</v>
      </c>
      <c r="T94" s="30">
        <f>[8]PPU!O21</f>
        <v>10939.813441459075</v>
      </c>
      <c r="U94" s="30">
        <f>[8]PPU!P21</f>
        <v>10939.813441459073</v>
      </c>
    </row>
    <row r="95" spans="1:21" x14ac:dyDescent="0.25">
      <c r="C95" t="s">
        <v>108</v>
      </c>
      <c r="G95" s="30">
        <f>[8]PPU!B22</f>
        <v>32712.732817600008</v>
      </c>
      <c r="H95" s="30">
        <f>[8]PPU!C22</f>
        <v>32648.531456648914</v>
      </c>
      <c r="I95" s="30">
        <f>[8]PPU!D22</f>
        <v>32584.330095697824</v>
      </c>
      <c r="J95" s="30">
        <f>[8]PPU!E22</f>
        <v>32520.128734746737</v>
      </c>
      <c r="K95" s="30">
        <f>[8]PPU!F22</f>
        <v>32455.92737379565</v>
      </c>
      <c r="L95" s="30">
        <f>[8]PPU!G22</f>
        <v>32391.726012844571</v>
      </c>
      <c r="M95" s="30">
        <f>[8]PPU!H22</f>
        <v>32327.52465189348</v>
      </c>
      <c r="N95" s="30">
        <f>[8]PPU!I22</f>
        <v>32263.323290942393</v>
      </c>
      <c r="O95" s="30">
        <f>[8]PPU!J22</f>
        <v>32199.121929991299</v>
      </c>
      <c r="P95" s="30">
        <f>[8]PPU!K22</f>
        <v>32134.920569040216</v>
      </c>
      <c r="Q95" s="30">
        <f>[8]PPU!L22</f>
        <v>32134.920569040216</v>
      </c>
      <c r="R95" s="30">
        <f>[8]PPU!M22</f>
        <v>32134.920569040216</v>
      </c>
      <c r="S95" s="30">
        <f>[8]PPU!N22</f>
        <v>32134.920569040216</v>
      </c>
      <c r="T95" s="30">
        <f>[8]PPU!O22</f>
        <v>32134.920569040216</v>
      </c>
      <c r="U95" s="30">
        <f>[8]PPU!P22</f>
        <v>32134.920569040205</v>
      </c>
    </row>
    <row r="96" spans="1:21" x14ac:dyDescent="0.25">
      <c r="C96" t="s">
        <v>109</v>
      </c>
      <c r="G96" s="30">
        <f>[8]PPU!B23</f>
        <v>10631.63816572</v>
      </c>
      <c r="H96" s="30">
        <f>[8]PPU!C23</f>
        <v>10610.772723410897</v>
      </c>
      <c r="I96" s="30">
        <f>[8]PPU!D23</f>
        <v>10589.907281101792</v>
      </c>
      <c r="J96" s="30">
        <f>[8]PPU!E23</f>
        <v>10569.041838792689</v>
      </c>
      <c r="K96" s="30">
        <f>[8]PPU!F23</f>
        <v>10548.176396483586</v>
      </c>
      <c r="L96" s="30">
        <f>[8]PPU!G23</f>
        <v>10527.310954174483</v>
      </c>
      <c r="M96" s="30">
        <f>[8]PPU!H23</f>
        <v>10506.44551186538</v>
      </c>
      <c r="N96" s="30">
        <f>[8]PPU!I23</f>
        <v>10485.580069556279</v>
      </c>
      <c r="O96" s="30">
        <f>[8]PPU!J23</f>
        <v>10464.714627247173</v>
      </c>
      <c r="P96" s="30">
        <f>[8]PPU!K23</f>
        <v>10443.849184938066</v>
      </c>
      <c r="Q96" s="30">
        <f>[8]PPU!L23</f>
        <v>10443.849184938066</v>
      </c>
      <c r="R96" s="30">
        <f>[8]PPU!M23</f>
        <v>10443.849184938066</v>
      </c>
      <c r="S96" s="30">
        <f>[8]PPU!N23</f>
        <v>10443.849184938066</v>
      </c>
      <c r="T96" s="30">
        <f>[8]PPU!O23</f>
        <v>10443.849184938066</v>
      </c>
      <c r="U96" s="30">
        <f>[8]PPU!P23</f>
        <v>10443.849184938066</v>
      </c>
    </row>
    <row r="97" spans="3:21" x14ac:dyDescent="0.25">
      <c r="C97" t="s">
        <v>110</v>
      </c>
      <c r="G97" s="30">
        <f>[8]PPU!B24</f>
        <v>54480.891249986671</v>
      </c>
      <c r="H97" s="30">
        <f>[8]PPU!C24</f>
        <v>54373.968132814523</v>
      </c>
      <c r="I97" s="30">
        <f>[8]PPU!D24</f>
        <v>54267.045015642369</v>
      </c>
      <c r="J97" s="30">
        <f>[8]PPU!E24</f>
        <v>54160.121898470228</v>
      </c>
      <c r="K97" s="30">
        <f>[8]PPU!F24</f>
        <v>54053.198781298081</v>
      </c>
      <c r="L97" s="30">
        <f>[8]PPU!G24</f>
        <v>53946.275664125948</v>
      </c>
      <c r="M97" s="30">
        <f>[8]PPU!H24</f>
        <v>53839.3525469538</v>
      </c>
      <c r="N97" s="30">
        <f>[8]PPU!I24</f>
        <v>53732.42942978166</v>
      </c>
      <c r="O97" s="30">
        <f>[8]PPU!J24</f>
        <v>53625.506312609505</v>
      </c>
      <c r="P97" s="30">
        <f>[8]PPU!K24</f>
        <v>53518.583195437357</v>
      </c>
      <c r="Q97" s="30">
        <f>[8]PPU!L24</f>
        <v>53518.583195437357</v>
      </c>
      <c r="R97" s="30">
        <f>[8]PPU!M24</f>
        <v>53518.583195437357</v>
      </c>
      <c r="S97" s="30">
        <f>[8]PPU!N24</f>
        <v>53518.583195437357</v>
      </c>
      <c r="T97" s="30">
        <f>[8]PPU!O24</f>
        <v>53518.583195437357</v>
      </c>
      <c r="U97" s="30">
        <f>[8]PPU!P24</f>
        <v>53518.583195437343</v>
      </c>
    </row>
    <row r="99" spans="3:21" x14ac:dyDescent="0.25">
      <c r="C99" t="s">
        <v>67</v>
      </c>
    </row>
    <row r="100" spans="3:21" x14ac:dyDescent="0.25">
      <c r="C100" t="s">
        <v>107</v>
      </c>
      <c r="G100" s="30">
        <f>[8]PPU!B32</f>
        <v>10992.99058</v>
      </c>
      <c r="H100" s="30">
        <f>[8]PPU!C32</f>
        <v>10828.167956456999</v>
      </c>
      <c r="I100" s="30">
        <f>[8]PPU!D32</f>
        <v>10663.908709949616</v>
      </c>
      <c r="J100" s="30">
        <f>[8]PPU!E32</f>
        <v>10500.212840477849</v>
      </c>
      <c r="K100" s="30">
        <f>[8]PPU!F32</f>
        <v>10337.080348041703</v>
      </c>
      <c r="L100" s="30">
        <f>[8]PPU!G32</f>
        <v>10131.874859417889</v>
      </c>
      <c r="M100" s="30">
        <f>[8]PPU!H32</f>
        <v>9927.4017609403782</v>
      </c>
      <c r="N100" s="30">
        <f>[8]PPU!I32</f>
        <v>9723.6610526091736</v>
      </c>
      <c r="O100" s="30">
        <f>[8]PPU!J32</f>
        <v>9520.6527344242731</v>
      </c>
      <c r="P100" s="30">
        <f>[8]PPU!K32</f>
        <v>9318.3768063856769</v>
      </c>
      <c r="Q100" s="30">
        <f>[8]PPU!L32</f>
        <v>9135.0839693773796</v>
      </c>
      <c r="R100" s="30">
        <f>[8]PPU!M32</f>
        <v>8951.7911323690805</v>
      </c>
      <c r="S100" s="30">
        <f>[8]PPU!N32</f>
        <v>8768.4982953607851</v>
      </c>
      <c r="T100" s="30">
        <f>[8]PPU!O32</f>
        <v>8585.2054583524878</v>
      </c>
      <c r="U100" s="30">
        <f>[8]PPU!P32</f>
        <v>8401.9126213441887</v>
      </c>
    </row>
    <row r="101" spans="3:21" x14ac:dyDescent="0.25">
      <c r="C101" t="s">
        <v>108</v>
      </c>
      <c r="G101" s="30">
        <f>[8]PPU!B33</f>
        <v>32291.124615137149</v>
      </c>
      <c r="H101" s="30">
        <f>[8]PPU!C33</f>
        <v>31806.969931524116</v>
      </c>
      <c r="I101" s="30">
        <f>[8]PPU!D33</f>
        <v>31324.470127711993</v>
      </c>
      <c r="J101" s="30">
        <f>[8]PPU!E33</f>
        <v>30843.625203700787</v>
      </c>
      <c r="K101" s="30">
        <f>[8]PPU!F33</f>
        <v>30364.435159490502</v>
      </c>
      <c r="L101" s="30">
        <f>[8]PPU!G33</f>
        <v>29761.658694192945</v>
      </c>
      <c r="M101" s="30">
        <f>[8]PPU!H33</f>
        <v>29161.033572636581</v>
      </c>
      <c r="N101" s="30">
        <f>[8]PPU!I33</f>
        <v>28562.559794821409</v>
      </c>
      <c r="O101" s="30">
        <f>[8]PPU!J33</f>
        <v>27966.237360747418</v>
      </c>
      <c r="P101" s="30">
        <f>[8]PPU!K33</f>
        <v>27372.066270414613</v>
      </c>
      <c r="Q101" s="30">
        <f>[8]PPU!L33</f>
        <v>26833.656654048234</v>
      </c>
      <c r="R101" s="30">
        <f>[8]PPU!M33</f>
        <v>26295.247037681867</v>
      </c>
      <c r="S101" s="30">
        <f>[8]PPU!N33</f>
        <v>25756.837421315493</v>
      </c>
      <c r="T101" s="30">
        <f>[8]PPU!O33</f>
        <v>25218.427804949122</v>
      </c>
      <c r="U101" s="30">
        <f>[8]PPU!P33</f>
        <v>24680.018188582741</v>
      </c>
    </row>
    <row r="102" spans="3:21" x14ac:dyDescent="0.25">
      <c r="C102" t="s">
        <v>109</v>
      </c>
      <c r="G102" s="30">
        <f>[8]PPU!B34</f>
        <v>10494.615499919571</v>
      </c>
      <c r="H102" s="30">
        <f>[8]PPU!C34</f>
        <v>10337.265227745336</v>
      </c>
      <c r="I102" s="30">
        <f>[8]PPU!D34</f>
        <v>10180.452791506395</v>
      </c>
      <c r="J102" s="30">
        <f>[8]PPU!E34</f>
        <v>10024.178191202756</v>
      </c>
      <c r="K102" s="30">
        <f>[8]PPU!F34</f>
        <v>9868.4414268344099</v>
      </c>
      <c r="L102" s="30">
        <f>[8]PPU!G34</f>
        <v>9672.5390756127053</v>
      </c>
      <c r="M102" s="30">
        <f>[8]PPU!H34</f>
        <v>9477.3359111068876</v>
      </c>
      <c r="N102" s="30">
        <f>[8]PPU!I34</f>
        <v>9282.8319333169566</v>
      </c>
      <c r="O102" s="30">
        <f>[8]PPU!J34</f>
        <v>9089.0271422429105</v>
      </c>
      <c r="P102" s="30">
        <f>[8]PPU!K34</f>
        <v>8895.9215378847475</v>
      </c>
      <c r="Q102" s="30">
        <f>[8]PPU!L34</f>
        <v>8720.9384125656779</v>
      </c>
      <c r="R102" s="30">
        <f>[8]PPU!M34</f>
        <v>8545.9552872466047</v>
      </c>
      <c r="S102" s="30">
        <f>[8]PPU!N34</f>
        <v>8370.9721619275333</v>
      </c>
      <c r="T102" s="30">
        <f>[8]PPU!O34</f>
        <v>8195.9890366084637</v>
      </c>
      <c r="U102" s="30">
        <f>[8]PPU!P34</f>
        <v>8021.0059112893905</v>
      </c>
    </row>
    <row r="103" spans="3:21" x14ac:dyDescent="0.25">
      <c r="C103" t="s">
        <v>110</v>
      </c>
      <c r="G103" s="30">
        <f>[8]PPU!B35</f>
        <v>53778.730695056722</v>
      </c>
      <c r="H103" s="30">
        <f>[8]PPU!C35</f>
        <v>52972.403115726454</v>
      </c>
      <c r="I103" s="30">
        <f>[8]PPU!D35</f>
        <v>52168.831629168002</v>
      </c>
      <c r="J103" s="30">
        <f>[8]PPU!E35</f>
        <v>51368.016235381394</v>
      </c>
      <c r="K103" s="30">
        <f>[8]PPU!F35</f>
        <v>50569.956934366615</v>
      </c>
      <c r="L103" s="30">
        <f>[8]PPU!G35</f>
        <v>49566.072629223534</v>
      </c>
      <c r="M103" s="30">
        <f>[8]PPU!H35</f>
        <v>48565.771244683841</v>
      </c>
      <c r="N103" s="30">
        <f>[8]PPU!I35</f>
        <v>47569.052780747537</v>
      </c>
      <c r="O103" s="30">
        <f>[8]PPU!J35</f>
        <v>46575.9172374146</v>
      </c>
      <c r="P103" s="30">
        <f>[8]PPU!K35</f>
        <v>45586.364614685037</v>
      </c>
      <c r="Q103" s="30">
        <f>[8]PPU!L35</f>
        <v>44689.679035991292</v>
      </c>
      <c r="R103" s="30">
        <f>[8]PPU!M35</f>
        <v>43792.993457297547</v>
      </c>
      <c r="S103" s="30">
        <f>[8]PPU!N35</f>
        <v>42896.30787860381</v>
      </c>
      <c r="T103" s="30">
        <f>[8]PPU!O35</f>
        <v>41999.622299910079</v>
      </c>
      <c r="U103" s="30">
        <f>[8]PPU!P35</f>
        <v>41102.93672121632</v>
      </c>
    </row>
  </sheetData>
  <mergeCells count="12">
    <mergeCell ref="B83:U83"/>
    <mergeCell ref="B68:U68"/>
    <mergeCell ref="A45:A46"/>
    <mergeCell ref="A57:A58"/>
    <mergeCell ref="A4:A5"/>
    <mergeCell ref="B4:U4"/>
    <mergeCell ref="A16:A17"/>
    <mergeCell ref="B16:U16"/>
    <mergeCell ref="A28:A29"/>
    <mergeCell ref="B28:L28"/>
    <mergeCell ref="B45:U45"/>
    <mergeCell ref="B57:U5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"/>
  <sheetViews>
    <sheetView zoomScale="85" zoomScaleNormal="85" workbookViewId="0">
      <selection activeCell="C90" sqref="C90:C101"/>
    </sheetView>
  </sheetViews>
  <sheetFormatPr defaultRowHeight="15" x14ac:dyDescent="0.25"/>
  <cols>
    <col min="1" max="1" width="37.140625" bestFit="1" customWidth="1"/>
    <col min="2" max="12" width="10.5703125" bestFit="1" customWidth="1"/>
    <col min="13" max="13" width="11.5703125" bestFit="1" customWidth="1"/>
    <col min="14" max="21" width="10.5703125" bestFit="1" customWidth="1"/>
    <col min="22" max="23" width="11.5703125" bestFit="1" customWidth="1"/>
    <col min="24" max="24" width="9.5703125" bestFit="1" customWidth="1"/>
    <col min="25" max="25" width="11.5703125" bestFit="1" customWidth="1"/>
  </cols>
  <sheetData>
    <row r="1" spans="1:25" x14ac:dyDescent="0.25">
      <c r="A1" t="s">
        <v>47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'[39]Perhitungan ke CO2-eq'!B128</f>
        <v>4144.4170931964591</v>
      </c>
      <c r="C6" s="39">
        <f>'[39]Perhitungan ke CO2-eq'!C128</f>
        <v>3366.1284860336891</v>
      </c>
      <c r="D6" s="39">
        <f>'[39]Perhitungan ke CO2-eq'!D128</f>
        <v>4240.0388660827084</v>
      </c>
      <c r="E6" s="39">
        <f>'[39]Perhitungan ke CO2-eq'!E128</f>
        <v>4877.9208193871873</v>
      </c>
      <c r="F6" s="39">
        <f>'[39]Perhitungan ke CO2-eq'!F128</f>
        <v>4120.2090494277882</v>
      </c>
      <c r="G6" s="39">
        <f>'[39]Perhitungan ke CO2-eq'!G128</f>
        <v>5200.9356832994918</v>
      </c>
      <c r="H6" s="39">
        <f>'[39]Perhitungan ke CO2-eq'!H128</f>
        <v>5377.7674965316746</v>
      </c>
      <c r="I6" s="39">
        <f>'[39]Perhitungan ke CO2-eq'!I128</f>
        <v>5560.6115914137517</v>
      </c>
      <c r="J6" s="39">
        <f>'[39]Perhitungan ke CO2-eq'!J128</f>
        <v>5749.6723855218197</v>
      </c>
      <c r="K6" s="39">
        <f>'[39]Perhitungan ke CO2-eq'!K128</f>
        <v>5945.1612466295628</v>
      </c>
      <c r="L6" s="39">
        <f>'[40]Perhitungan ke CO2-eq'!B128</f>
        <v>6147.2967290149663</v>
      </c>
      <c r="M6" s="39">
        <f>'[40]Perhitungan ke CO2-eq'!C128</f>
        <v>6356.3048178014751</v>
      </c>
      <c r="N6" s="39">
        <f>'[40]Perhitungan ke CO2-eq'!D128</f>
        <v>6572.4191816067269</v>
      </c>
      <c r="O6" s="39">
        <f>'[40]Perhitungan ke CO2-eq'!E128</f>
        <v>6795.8814337813546</v>
      </c>
      <c r="P6" s="39">
        <f>'[40]Perhitungan ke CO2-eq'!F128</f>
        <v>7026.9414025299202</v>
      </c>
      <c r="Q6" s="39">
        <f>'[40]Perhitungan ke CO2-eq'!G128</f>
        <v>7265.8574102159391</v>
      </c>
      <c r="R6" s="39">
        <f>'[40]Perhitungan ke CO2-eq'!H128</f>
        <v>7512.8965621632815</v>
      </c>
      <c r="S6" s="39">
        <f>'[40]Perhitungan ke CO2-eq'!I128</f>
        <v>7768.3350452768336</v>
      </c>
      <c r="T6" s="39">
        <f>'[40]Perhitungan ke CO2-eq'!J128</f>
        <v>8032.4584368162459</v>
      </c>
      <c r="U6" s="39">
        <f>'[40]Perhitungan ke CO2-eq'!K128</f>
        <v>8310.3964777848068</v>
      </c>
      <c r="V6" s="29">
        <f>SUM(B6:U6)</f>
        <v>120371.65021451567</v>
      </c>
    </row>
    <row r="7" spans="1:25" x14ac:dyDescent="0.25">
      <c r="A7" s="1" t="s">
        <v>4</v>
      </c>
      <c r="B7" s="39">
        <f>'[39]Perhitungan ke CO2-eq'!B129</f>
        <v>12383.34153</v>
      </c>
      <c r="C7" s="39">
        <f>'[39]Perhitungan ke CO2-eq'!C129</f>
        <v>10417.720530000001</v>
      </c>
      <c r="D7" s="39">
        <f>'[39]Perhitungan ke CO2-eq'!D129</f>
        <v>10089.043020000001</v>
      </c>
      <c r="E7" s="39">
        <f>'[39]Perhitungan ke CO2-eq'!E129</f>
        <v>11981.009669999999</v>
      </c>
      <c r="F7" s="39">
        <f>'[39]Perhitungan ke CO2-eq'!F129</f>
        <v>15614.261040000003</v>
      </c>
      <c r="G7" s="39">
        <f>'[39]Perhitungan ke CO2-eq'!G129</f>
        <v>13977.654923399998</v>
      </c>
      <c r="H7" s="39">
        <f>'[39]Perhitungan ke CO2-eq'!H129</f>
        <v>14260.536588406079</v>
      </c>
      <c r="I7" s="39">
        <f>'[39]Perhitungan ke CO2-eq'!I129</f>
        <v>14683.805288250349</v>
      </c>
      <c r="J7" s="39">
        <f>'[39]Perhitungan ke CO2-eq'!J129</f>
        <v>15112.425540639782</v>
      </c>
      <c r="K7" s="39">
        <f>'[39]Perhitungan ke CO2-eq'!K129</f>
        <v>15541.045793029212</v>
      </c>
      <c r="L7" s="39">
        <f>'[40]Perhitungan ke CO2-eq'!B129</f>
        <v>15969.666045418646</v>
      </c>
      <c r="M7" s="39">
        <f>'[40]Perhitungan ke CO2-eq'!C129</f>
        <v>16167.942547808078</v>
      </c>
      <c r="N7" s="39">
        <f>'[40]Perhitungan ke CO2-eq'!D129</f>
        <v>16826.906550197513</v>
      </c>
      <c r="O7" s="39">
        <f>'[40]Perhitungan ke CO2-eq'!E129</f>
        <v>17255.526802586941</v>
      </c>
      <c r="P7" s="39">
        <f>'[40]Perhitungan ke CO2-eq'!F129</f>
        <v>17684.147054976384</v>
      </c>
      <c r="Q7" s="39">
        <f>'[40]Perhitungan ke CO2-eq'!G129</f>
        <v>18112.767307365801</v>
      </c>
      <c r="R7" s="39">
        <f>'[40]Perhitungan ke CO2-eq'!H129</f>
        <v>18541.387559755236</v>
      </c>
      <c r="S7" s="39">
        <f>'[40]Perhitungan ke CO2-eq'!I129</f>
        <v>18970.007812144668</v>
      </c>
      <c r="T7" s="39">
        <f>'[40]Perhitungan ke CO2-eq'!J129</f>
        <v>19398.628064534099</v>
      </c>
      <c r="U7" s="39">
        <f>'[40]Perhitungan ke CO2-eq'!K129</f>
        <v>19827.248316923538</v>
      </c>
      <c r="V7" s="29">
        <f t="shared" ref="V7:V13" si="0">SUM(B7:U7)</f>
        <v>312815.07198543637</v>
      </c>
    </row>
    <row r="8" spans="1:25" x14ac:dyDescent="0.25">
      <c r="A8" s="1" t="s">
        <v>5</v>
      </c>
      <c r="B8" s="39">
        <f>'[39]Perhitungan ke CO2-eq'!B130</f>
        <v>799.0165587259429</v>
      </c>
      <c r="C8" s="39">
        <f>'[39]Perhitungan ke CO2-eq'!C130</f>
        <v>807.94191521113703</v>
      </c>
      <c r="D8" s="39">
        <f>'[39]Perhitungan ke CO2-eq'!D130</f>
        <v>744.17709056667434</v>
      </c>
      <c r="E8" s="39">
        <f>'[39]Perhitungan ke CO2-eq'!E130</f>
        <v>1007.8016197825715</v>
      </c>
      <c r="F8" s="39">
        <f>'[39]Perhitungan ke CO2-eq'!F130</f>
        <v>1491.4220833615088</v>
      </c>
      <c r="G8" s="39">
        <f>'[39]Perhitungan ke CO2-eq'!G130</f>
        <v>1088.6650109032369</v>
      </c>
      <c r="H8" s="39">
        <f>'[39]Perhitungan ke CO2-eq'!H130</f>
        <v>1119.9946127329383</v>
      </c>
      <c r="I8" s="39">
        <f>'[39]Perhitungan ke CO2-eq'!I130</f>
        <v>1152.2549944712134</v>
      </c>
      <c r="J8" s="39">
        <f>'[39]Perhitungan ke CO2-eq'!J130</f>
        <v>1184.5508575314959</v>
      </c>
      <c r="K8" s="39">
        <f>'[39]Perhitungan ke CO2-eq'!K130</f>
        <v>1216.8467205917784</v>
      </c>
      <c r="L8" s="39">
        <f>'[40]Perhitungan ke CO2-eq'!B130</f>
        <v>1249.1425836520605</v>
      </c>
      <c r="M8" s="39">
        <f>'[40]Perhitungan ke CO2-eq'!C130</f>
        <v>1281.4384467123432</v>
      </c>
      <c r="N8" s="39">
        <f>'[40]Perhitungan ke CO2-eq'!D130</f>
        <v>1313.7343097726252</v>
      </c>
      <c r="O8" s="39">
        <f>'[40]Perhitungan ke CO2-eq'!E130</f>
        <v>1346.030172832908</v>
      </c>
      <c r="P8" s="39">
        <f>'[40]Perhitungan ke CO2-eq'!F130</f>
        <v>1378.3260358931905</v>
      </c>
      <c r="Q8" s="39">
        <f>'[40]Perhitungan ke CO2-eq'!G130</f>
        <v>1410.621898953473</v>
      </c>
      <c r="R8" s="39">
        <f>'[40]Perhitungan ke CO2-eq'!H130</f>
        <v>1442.9177620137555</v>
      </c>
      <c r="S8" s="39">
        <f>'[40]Perhitungan ke CO2-eq'!I130</f>
        <v>1475.2136250740377</v>
      </c>
      <c r="T8" s="39">
        <f>'[40]Perhitungan ke CO2-eq'!J130</f>
        <v>1507.5094881343198</v>
      </c>
      <c r="U8" s="39">
        <f>'[40]Perhitungan ke CO2-eq'!K130</f>
        <v>1539.8053511946023</v>
      </c>
      <c r="V8" s="29">
        <f t="shared" si="0"/>
        <v>24557.411138111813</v>
      </c>
    </row>
    <row r="9" spans="1:25" x14ac:dyDescent="0.25">
      <c r="A9" s="1" t="s">
        <v>6</v>
      </c>
      <c r="B9" s="39">
        <f>'[39]Perhitungan ke CO2-eq'!B131</f>
        <v>0</v>
      </c>
      <c r="C9" s="39">
        <f>'[39]Perhitungan ke CO2-eq'!C131</f>
        <v>0</v>
      </c>
      <c r="D9" s="39">
        <f>'[39]Perhitungan ke CO2-eq'!D131</f>
        <v>0</v>
      </c>
      <c r="E9" s="39">
        <f>'[39]Perhitungan ke CO2-eq'!E131</f>
        <v>0</v>
      </c>
      <c r="F9" s="39">
        <f>'[39]Perhitungan ke CO2-eq'!F131</f>
        <v>0</v>
      </c>
      <c r="G9" s="39">
        <f>'[39]Perhitungan ke CO2-eq'!G131</f>
        <v>0</v>
      </c>
      <c r="H9" s="39">
        <f>'[39]Perhitungan ke CO2-eq'!H131</f>
        <v>0</v>
      </c>
      <c r="I9" s="39">
        <f>'[39]Perhitungan ke CO2-eq'!I131</f>
        <v>0</v>
      </c>
      <c r="J9" s="39">
        <f>'[39]Perhitungan ke CO2-eq'!J131</f>
        <v>0</v>
      </c>
      <c r="K9" s="39">
        <f>'[39]Perhitungan ke CO2-eq'!K131</f>
        <v>0</v>
      </c>
      <c r="L9" s="39">
        <f>'[40]Perhitungan ke CO2-eq'!B131</f>
        <v>0</v>
      </c>
      <c r="M9" s="39">
        <f>'[40]Perhitungan ke CO2-eq'!C131</f>
        <v>0</v>
      </c>
      <c r="N9" s="39">
        <f>'[40]Perhitungan ke CO2-eq'!D131</f>
        <v>0</v>
      </c>
      <c r="O9" s="39">
        <f>'[40]Perhitungan ke CO2-eq'!E131</f>
        <v>0</v>
      </c>
      <c r="P9" s="39">
        <f>'[40]Perhitungan ke CO2-eq'!F131</f>
        <v>0</v>
      </c>
      <c r="Q9" s="39">
        <f>'[40]Perhitungan ke CO2-eq'!G131</f>
        <v>0</v>
      </c>
      <c r="R9" s="39">
        <f>'[40]Perhitungan ke CO2-eq'!H131</f>
        <v>0</v>
      </c>
      <c r="S9" s="39">
        <f>'[40]Perhitungan ke CO2-eq'!I131</f>
        <v>0</v>
      </c>
      <c r="T9" s="39">
        <f>'[40]Perhitungan ke CO2-eq'!J131</f>
        <v>0</v>
      </c>
      <c r="U9" s="39">
        <f>'[40]Perhitungan ke CO2-eq'!K131</f>
        <v>0</v>
      </c>
      <c r="V9" s="29">
        <f t="shared" si="0"/>
        <v>0</v>
      </c>
    </row>
    <row r="10" spans="1:25" x14ac:dyDescent="0.25">
      <c r="A10" s="1" t="s">
        <v>7</v>
      </c>
      <c r="B10" s="39">
        <f>'[39]Perhitungan ke CO2-eq'!B132</f>
        <v>958.75413333333336</v>
      </c>
      <c r="C10" s="39">
        <f>'[39]Perhitungan ke CO2-eq'!C132</f>
        <v>858.83526666666683</v>
      </c>
      <c r="D10" s="39">
        <f>'[39]Perhitungan ke CO2-eq'!D132</f>
        <v>1058.0408666666669</v>
      </c>
      <c r="E10" s="39">
        <f>'[39]Perhitungan ke CO2-eq'!E132</f>
        <v>1159.5965333333334</v>
      </c>
      <c r="F10" s="39">
        <f>'[39]Perhitungan ke CO2-eq'!F132</f>
        <v>1009.9760000000001</v>
      </c>
      <c r="G10" s="39">
        <f>'[39]Perhitungan ke CO2-eq'!G132</f>
        <v>866.53458893371487</v>
      </c>
      <c r="H10" s="39">
        <f>'[39]Perhitungan ke CO2-eq'!H132</f>
        <v>895.9967649574611</v>
      </c>
      <c r="I10" s="39">
        <f>'[39]Perhitungan ke CO2-eq'!I132</f>
        <v>926.46065496601489</v>
      </c>
      <c r="J10" s="39">
        <f>'[39]Perhitungan ke CO2-eq'!J132</f>
        <v>957.96031723485942</v>
      </c>
      <c r="K10" s="39">
        <f>'[39]Perhitungan ke CO2-eq'!K132</f>
        <v>990.53096802084474</v>
      </c>
      <c r="L10" s="39">
        <f>'[40]Perhitungan ke CO2-eq'!B132</f>
        <v>1024.2090209335533</v>
      </c>
      <c r="M10" s="39">
        <f>'[40]Perhitungan ke CO2-eq'!C132</f>
        <v>1059.0321276452944</v>
      </c>
      <c r="N10" s="39">
        <f>'[40]Perhitungan ke CO2-eq'!D132</f>
        <v>1095.0392199852342</v>
      </c>
      <c r="O10" s="39">
        <f>'[40]Perhitungan ke CO2-eq'!E132</f>
        <v>1132.2705534647323</v>
      </c>
      <c r="P10" s="39">
        <f>'[40]Perhitungan ke CO2-eq'!F132</f>
        <v>1170.7677522825331</v>
      </c>
      <c r="Q10" s="39">
        <f>'[40]Perhitungan ke CO2-eq'!G132</f>
        <v>1210.5738558601392</v>
      </c>
      <c r="R10" s="39">
        <f>'[40]Perhitungan ke CO2-eq'!H132</f>
        <v>1251.7333669593841</v>
      </c>
      <c r="S10" s="39">
        <f>'[40]Perhitungan ke CO2-eq'!I132</f>
        <v>1294.2923014360031</v>
      </c>
      <c r="T10" s="39">
        <f>'[40]Perhitungan ke CO2-eq'!J132</f>
        <v>1338.2982396848272</v>
      </c>
      <c r="U10" s="39">
        <f>'[40]Perhitungan ke CO2-eq'!K132</f>
        <v>1384.6058544575105</v>
      </c>
      <c r="V10" s="29">
        <f t="shared" si="0"/>
        <v>21643.508386822105</v>
      </c>
    </row>
    <row r="11" spans="1:25" x14ac:dyDescent="0.25">
      <c r="A11" s="1" t="s">
        <v>8</v>
      </c>
      <c r="B11" s="39">
        <f>'[39]Perhitungan ke CO2-eq'!B133</f>
        <v>3424.7659876571433</v>
      </c>
      <c r="C11" s="39">
        <f>'[39]Perhitungan ke CO2-eq'!C133</f>
        <v>3016.9910763142861</v>
      </c>
      <c r="D11" s="39">
        <f>'[39]Perhitungan ke CO2-eq'!D133</f>
        <v>3730.4531147714292</v>
      </c>
      <c r="E11" s="39">
        <f>'[39]Perhitungan ke CO2-eq'!E133</f>
        <v>4122.4211354857143</v>
      </c>
      <c r="F11" s="39">
        <f>'[39]Perhitungan ke CO2-eq'!F133</f>
        <v>3571.6722737142859</v>
      </c>
      <c r="G11" s="39">
        <f>'[39]Perhitungan ke CO2-eq'!G133</f>
        <v>3308.9984975645089</v>
      </c>
      <c r="H11" s="39">
        <f>'[39]Perhitungan ke CO2-eq'!H133</f>
        <v>3421.504446481702</v>
      </c>
      <c r="I11" s="39">
        <f>'[39]Perhitungan ke CO2-eq'!I133</f>
        <v>3537.8355976620792</v>
      </c>
      <c r="J11" s="39">
        <f>'[39]Perhitungan ke CO2-eq'!J133</f>
        <v>3658.1220079825907</v>
      </c>
      <c r="K11" s="39">
        <f>'[39]Perhitungan ke CO2-eq'!K133</f>
        <v>3782.4981562539988</v>
      </c>
      <c r="L11" s="39">
        <f>'[40]Perhitungan ke CO2-eq'!B133</f>
        <v>3911.1030935666349</v>
      </c>
      <c r="M11" s="39">
        <f>'[40]Perhitungan ke CO2-eq'!C133</f>
        <v>4044.0805987478998</v>
      </c>
      <c r="N11" s="39">
        <f>'[40]Perhitungan ke CO2-eq'!D133</f>
        <v>4181.5793391053294</v>
      </c>
      <c r="O11" s="39">
        <f>'[40]Perhitungan ke CO2-eq'!E133</f>
        <v>4323.753036634911</v>
      </c>
      <c r="P11" s="39">
        <f>'[40]Perhitungan ke CO2-eq'!F133</f>
        <v>4470.7606398804983</v>
      </c>
      <c r="Q11" s="39">
        <f>'[40]Perhitungan ke CO2-eq'!G133</f>
        <v>4622.7665016364335</v>
      </c>
      <c r="R11" s="39">
        <f>'[40]Perhitungan ke CO2-eq'!H133</f>
        <v>4779.9405626920734</v>
      </c>
      <c r="S11" s="39">
        <f>'[40]Perhitungan ke CO2-eq'!I133</f>
        <v>4942.4585418236029</v>
      </c>
      <c r="T11" s="39">
        <f>'[40]Perhitungan ke CO2-eq'!J133</f>
        <v>5110.502132245605</v>
      </c>
      <c r="U11" s="39">
        <f>'[40]Perhitungan ke CO2-eq'!K133</f>
        <v>5287.3350361659914</v>
      </c>
      <c r="V11" s="29">
        <f t="shared" si="0"/>
        <v>81249.54177638673</v>
      </c>
    </row>
    <row r="12" spans="1:25" x14ac:dyDescent="0.25">
      <c r="B12" s="39">
        <f>'[39]Perhitungan ke CO2-eq'!B134</f>
        <v>915.28832987428586</v>
      </c>
      <c r="C12" s="39">
        <f>'[39]Perhitungan ke CO2-eq'!C134</f>
        <v>819.89935639857151</v>
      </c>
      <c r="D12" s="39">
        <f>'[39]Perhitungan ke CO2-eq'!D134</f>
        <v>1010.0738282328572</v>
      </c>
      <c r="E12" s="39">
        <f>'[39]Perhitungan ke CO2-eq'!E134</f>
        <v>1107.0253962114286</v>
      </c>
      <c r="F12" s="39">
        <f>'[39]Perhitungan ke CO2-eq'!F134</f>
        <v>964.18801662857152</v>
      </c>
      <c r="G12" s="39">
        <f>'[39]Perhitungan ke CO2-eq'!G134</f>
        <v>827.24962439112687</v>
      </c>
      <c r="H12" s="39">
        <f>'[39]Perhitungan ke CO2-eq'!H134</f>
        <v>855.37611162042526</v>
      </c>
      <c r="I12" s="39">
        <f>'[39]Perhitungan ke CO2-eq'!I134</f>
        <v>884.4588994155198</v>
      </c>
      <c r="J12" s="39">
        <f>'[39]Perhitungan ke CO2-eq'!J134</f>
        <v>914.53050199564757</v>
      </c>
      <c r="K12" s="39">
        <f>'[39]Perhitungan ke CO2-eq'!K134</f>
        <v>945.6245390634997</v>
      </c>
      <c r="L12" s="39">
        <f>'[40]Perhitungan ke CO2-eq'!B134</f>
        <v>977.77577339165862</v>
      </c>
      <c r="M12" s="39">
        <f>'[40]Perhitungan ke CO2-eq'!C134</f>
        <v>1011.0201496869748</v>
      </c>
      <c r="N12" s="39">
        <f>'[40]Perhitungan ke CO2-eq'!D134</f>
        <v>1045.3948347763323</v>
      </c>
      <c r="O12" s="39">
        <f>'[40]Perhitungan ke CO2-eq'!E134</f>
        <v>1080.9382591587275</v>
      </c>
      <c r="P12" s="39">
        <f>'[40]Perhitungan ke CO2-eq'!F134</f>
        <v>1117.6901599701241</v>
      </c>
      <c r="Q12" s="39">
        <f>'[40]Perhitungan ke CO2-eq'!G134</f>
        <v>1155.6916254091086</v>
      </c>
      <c r="R12" s="39">
        <f>'[40]Perhitungan ke CO2-eq'!H134</f>
        <v>1194.9851406730181</v>
      </c>
      <c r="S12" s="39">
        <f>'[40]Perhitungan ke CO2-eq'!I134</f>
        <v>1235.614635455901</v>
      </c>
      <c r="T12" s="39">
        <f>'[40]Perhitungan ke CO2-eq'!J134</f>
        <v>1277.6255330614017</v>
      </c>
      <c r="U12" s="39">
        <f>'[40]Perhitungan ke CO2-eq'!K134</f>
        <v>1321.8337590414976</v>
      </c>
      <c r="V12" s="29">
        <f t="shared" si="0"/>
        <v>20662.284474456676</v>
      </c>
    </row>
    <row r="13" spans="1:25" x14ac:dyDescent="0.25">
      <c r="A13" s="34" t="s">
        <v>9</v>
      </c>
      <c r="B13" s="37">
        <f>SUM(B6:B12)</f>
        <v>22625.583632787162</v>
      </c>
      <c r="C13" s="37">
        <f t="shared" ref="C13:U13" si="1">SUM(C6:C12)</f>
        <v>19287.516630624352</v>
      </c>
      <c r="D13" s="37">
        <f t="shared" si="1"/>
        <v>20871.826786320336</v>
      </c>
      <c r="E13" s="37">
        <f t="shared" si="1"/>
        <v>24255.775174200237</v>
      </c>
      <c r="F13" s="37">
        <f t="shared" si="1"/>
        <v>26771.728463132153</v>
      </c>
      <c r="G13" s="37">
        <f t="shared" si="1"/>
        <v>25270.038328492079</v>
      </c>
      <c r="H13" s="37">
        <f t="shared" si="1"/>
        <v>25931.17602073028</v>
      </c>
      <c r="I13" s="37">
        <f t="shared" si="1"/>
        <v>26745.427026178932</v>
      </c>
      <c r="J13" s="37">
        <f t="shared" si="1"/>
        <v>27577.261610906193</v>
      </c>
      <c r="K13" s="37">
        <f t="shared" si="1"/>
        <v>28421.707423588894</v>
      </c>
      <c r="L13" s="37">
        <f t="shared" si="1"/>
        <v>29279.19324597752</v>
      </c>
      <c r="M13" s="37">
        <f t="shared" si="1"/>
        <v>29919.818688402065</v>
      </c>
      <c r="N13" s="37">
        <f t="shared" si="1"/>
        <v>31035.073435443763</v>
      </c>
      <c r="O13" s="37">
        <f t="shared" si="1"/>
        <v>31934.400258459573</v>
      </c>
      <c r="P13" s="37">
        <f t="shared" si="1"/>
        <v>32848.633045532646</v>
      </c>
      <c r="Q13" s="37">
        <f t="shared" si="1"/>
        <v>33778.278599440899</v>
      </c>
      <c r="R13" s="37">
        <f t="shared" si="1"/>
        <v>34723.860954256743</v>
      </c>
      <c r="S13" s="37">
        <f t="shared" si="1"/>
        <v>35685.921961211046</v>
      </c>
      <c r="T13" s="37">
        <f t="shared" si="1"/>
        <v>36665.0218944765</v>
      </c>
      <c r="U13" s="37">
        <f t="shared" si="1"/>
        <v>37671.224795567941</v>
      </c>
      <c r="V13" s="29">
        <f t="shared" si="0"/>
        <v>581299.46797572915</v>
      </c>
      <c r="W13" s="29">
        <f>V13-V25</f>
        <v>78547.778319053177</v>
      </c>
      <c r="X13" s="29">
        <f>(V7+V8)-(V19+V20)</f>
        <v>-3924.4557234279928</v>
      </c>
      <c r="Y13" s="29">
        <f>(V6+V10+V11+V12)-(V18+V22+V23+V24)</f>
        <v>82472.234042481461</v>
      </c>
    </row>
    <row r="14" spans="1:25" x14ac:dyDescent="0.25">
      <c r="W14" s="11">
        <f>W13/(V13+V25)</f>
        <v>7.2457630588766211E-2</v>
      </c>
      <c r="X14" s="11">
        <f>X13/(V7+V8+V19+V20)</f>
        <v>-5.782573365443946E-3</v>
      </c>
      <c r="Y14" s="11">
        <f>Y13/(V6+V10+V11+V12+V18+V22+V23+V24)</f>
        <v>0.20344338875511045</v>
      </c>
    </row>
    <row r="15" spans="1:25" x14ac:dyDescent="0.25">
      <c r="A15" t="s">
        <v>11</v>
      </c>
      <c r="W15" s="11"/>
      <c r="X15" s="11"/>
      <c r="Y15" s="11"/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'[41]Perhitungan ke CO2-eq'!B128</f>
        <v>4144.4170931964591</v>
      </c>
      <c r="C18" s="39">
        <f>'[41]Perhitungan ke CO2-eq'!C128</f>
        <v>3366.1284860336891</v>
      </c>
      <c r="D18" s="39">
        <f>'[41]Perhitungan ke CO2-eq'!D128</f>
        <v>4240.0388660827084</v>
      </c>
      <c r="E18" s="39">
        <f>'[41]Perhitungan ke CO2-eq'!E128</f>
        <v>4877.9208193871873</v>
      </c>
      <c r="F18" s="39">
        <f>'[41]Perhitungan ke CO2-eq'!F128</f>
        <v>4120.2090494277882</v>
      </c>
      <c r="G18" s="39">
        <f>'[41]Perhitungan ke CO2-eq'!G128</f>
        <v>5200.9356832994918</v>
      </c>
      <c r="H18" s="39">
        <f>'[41]Perhitungan ke CO2-eq'!H128</f>
        <v>2091.3789077883043</v>
      </c>
      <c r="I18" s="39">
        <f>'[41]Perhitungan ke CO2-eq'!I128</f>
        <v>2162.4857906531065</v>
      </c>
      <c r="J18" s="39">
        <f>'[41]Perhitungan ke CO2-eq'!J128</f>
        <v>2236.0103075353127</v>
      </c>
      <c r="K18" s="39">
        <f>'[41]Perhitungan ke CO2-eq'!K128</f>
        <v>2312.0346579915131</v>
      </c>
      <c r="L18" s="39">
        <f>'[42]Perhitungan ke CO2-eq'!B128</f>
        <v>2390.6438363632242</v>
      </c>
      <c r="M18" s="39">
        <f>'[42]Perhitungan ke CO2-eq'!C128</f>
        <v>2471.9257267995745</v>
      </c>
      <c r="N18" s="39">
        <f>'[42]Perhitungan ke CO2-eq'!D128</f>
        <v>2555.9712015107598</v>
      </c>
      <c r="O18" s="39">
        <f>'[42]Perhitungan ke CO2-eq'!E128</f>
        <v>2642.8742223621261</v>
      </c>
      <c r="P18" s="39">
        <f>'[42]Perhitungan ke CO2-eq'!F128</f>
        <v>2732.7319459224377</v>
      </c>
      <c r="Q18" s="39">
        <f>'[42]Perhitungan ke CO2-eq'!G128</f>
        <v>2825.6448320838008</v>
      </c>
      <c r="R18" s="39">
        <f>'[42]Perhitungan ke CO2-eq'!H128</f>
        <v>2921.7167563746507</v>
      </c>
      <c r="S18" s="39">
        <f>'[42]Perhitungan ke CO2-eq'!I128</f>
        <v>3021.055126091389</v>
      </c>
      <c r="T18" s="39">
        <f>'[42]Perhitungan ke CO2-eq'!J128</f>
        <v>3123.7710003784955</v>
      </c>
      <c r="U18" s="39">
        <f>'[42]Perhitungan ke CO2-eq'!K128</f>
        <v>3231.8593022488417</v>
      </c>
      <c r="V18" s="29">
        <f t="shared" ref="V18:V25" si="2">SUM(B18:U18)</f>
        <v>62669.753611530861</v>
      </c>
    </row>
    <row r="19" spans="1:22" x14ac:dyDescent="0.25">
      <c r="A19" s="1" t="s">
        <v>4</v>
      </c>
      <c r="B19" s="39">
        <f>'[41]Perhitungan ke CO2-eq'!B129</f>
        <v>12383.34153</v>
      </c>
      <c r="C19" s="39">
        <f>'[41]Perhitungan ke CO2-eq'!C129</f>
        <v>10417.720530000001</v>
      </c>
      <c r="D19" s="39">
        <f>'[41]Perhitungan ke CO2-eq'!D129</f>
        <v>10089.043020000001</v>
      </c>
      <c r="E19" s="39">
        <f>'[41]Perhitungan ke CO2-eq'!E129</f>
        <v>11981.009669999999</v>
      </c>
      <c r="F19" s="39">
        <f>'[41]Perhitungan ke CO2-eq'!F129</f>
        <v>15614.261040000003</v>
      </c>
      <c r="G19" s="39">
        <f>'[41]Perhitungan ke CO2-eq'!G129</f>
        <v>13977.654923399998</v>
      </c>
      <c r="H19" s="39">
        <f>'[41]Perhitungan ke CO2-eq'!H129</f>
        <v>14245.37658340608</v>
      </c>
      <c r="I19" s="39">
        <f>'[41]Perhitungan ke CO2-eq'!I129</f>
        <v>14668.342463250352</v>
      </c>
      <c r="J19" s="39">
        <f>'[41]Perhitungan ke CO2-eq'!J129</f>
        <v>15096.659895639783</v>
      </c>
      <c r="K19" s="39">
        <f>'[41]Perhitungan ke CO2-eq'!K129</f>
        <v>15524.977328029212</v>
      </c>
      <c r="L19" s="39">
        <f>'[42]Perhitungan ke CO2-eq'!B129</f>
        <v>15953.294760418647</v>
      </c>
      <c r="M19" s="39">
        <f>'[42]Perhitungan ke CO2-eq'!C129</f>
        <v>16151.268442808077</v>
      </c>
      <c r="N19" s="39">
        <f>'[42]Perhitungan ke CO2-eq'!D129</f>
        <v>16809.92962519751</v>
      </c>
      <c r="O19" s="39">
        <f>'[42]Perhitungan ke CO2-eq'!E129</f>
        <v>17238.247057586945</v>
      </c>
      <c r="P19" s="39">
        <f>'[42]Perhitungan ke CO2-eq'!F129</f>
        <v>17666.564489976379</v>
      </c>
      <c r="Q19" s="39">
        <f>'[42]Perhitungan ke CO2-eq'!G129</f>
        <v>18094.881922365799</v>
      </c>
      <c r="R19" s="39">
        <f>'[42]Perhitungan ke CO2-eq'!H129</f>
        <v>18523.199354755234</v>
      </c>
      <c r="S19" s="39">
        <f>'[42]Perhitungan ke CO2-eq'!I129</f>
        <v>18951.516787144672</v>
      </c>
      <c r="T19" s="39">
        <f>'[42]Perhitungan ke CO2-eq'!J129</f>
        <v>19379.834219534103</v>
      </c>
      <c r="U19" s="39">
        <f>'[42]Perhitungan ke CO2-eq'!K129</f>
        <v>19808.151651923534</v>
      </c>
      <c r="V19" s="29">
        <f t="shared" si="2"/>
        <v>312575.27529543632</v>
      </c>
    </row>
    <row r="20" spans="1:22" x14ac:dyDescent="0.25">
      <c r="A20" s="1" t="s">
        <v>5</v>
      </c>
      <c r="B20" s="39">
        <f>'[41]Perhitungan ke CO2-eq'!B130</f>
        <v>1016.2191386784486</v>
      </c>
      <c r="C20" s="39">
        <f>'[41]Perhitungan ke CO2-eq'!C130</f>
        <v>1031.3104497067868</v>
      </c>
      <c r="D20" s="39">
        <f>'[41]Perhitungan ke CO2-eq'!D130</f>
        <v>949.82078148800235</v>
      </c>
      <c r="E20" s="39">
        <f>'[41]Perhitungan ke CO2-eq'!E130</f>
        <v>1291.8774119049385</v>
      </c>
      <c r="F20" s="39">
        <f>'[41]Perhitungan ke CO2-eq'!F130</f>
        <v>1918.3054099144542</v>
      </c>
      <c r="G20" s="39">
        <f>'[41]Perhitungan ke CO2-eq'!G130</f>
        <v>1392.0786486632994</v>
      </c>
      <c r="H20" s="39">
        <f>'[41]Perhitungan ke CO2-eq'!H130</f>
        <v>1315.3330365785812</v>
      </c>
      <c r="I20" s="39">
        <f>'[41]Perhitungan ke CO2-eq'!I130</f>
        <v>1353.3312023779972</v>
      </c>
      <c r="J20" s="39">
        <f>'[41]Perhitungan ke CO2-eq'!J130</f>
        <v>1060.9245589731768</v>
      </c>
      <c r="K20" s="39">
        <f>'[41]Perhitungan ke CO2-eq'!K130</f>
        <v>1429.3367899738746</v>
      </c>
      <c r="L20" s="39">
        <f>'[42]Perhitungan ke CO2-eq'!B130</f>
        <v>1467.3395837718135</v>
      </c>
      <c r="M20" s="39">
        <f>'[42]Perhitungan ke CO2-eq'!C130</f>
        <v>1505.342377569752</v>
      </c>
      <c r="N20" s="39">
        <f>'[42]Perhitungan ke CO2-eq'!D130</f>
        <v>1543.3451713676909</v>
      </c>
      <c r="O20" s="39">
        <f>'[42]Perhitungan ke CO2-eq'!E130</f>
        <v>1581.3479651656296</v>
      </c>
      <c r="P20" s="39">
        <f>'[42]Perhitungan ke CO2-eq'!F130</f>
        <v>1619.3507589635683</v>
      </c>
      <c r="Q20" s="39">
        <f>'[42]Perhitungan ke CO2-eq'!G130</f>
        <v>1657.3535527615072</v>
      </c>
      <c r="R20" s="39">
        <f>'[42]Perhitungan ke CO2-eq'!H130</f>
        <v>1695.3563465594461</v>
      </c>
      <c r="S20" s="39">
        <f>'[42]Perhitungan ke CO2-eq'!I130</f>
        <v>1733.3591403573841</v>
      </c>
      <c r="T20" s="39">
        <f>'[42]Perhitungan ke CO2-eq'!J130</f>
        <v>1350.966498810242</v>
      </c>
      <c r="U20" s="39">
        <f>'[42]Perhitungan ke CO2-eq'!K130</f>
        <v>1809.3647279532618</v>
      </c>
      <c r="V20" s="29">
        <f t="shared" si="2"/>
        <v>28721.663551539856</v>
      </c>
    </row>
    <row r="21" spans="1:22" x14ac:dyDescent="0.25">
      <c r="A21" s="1" t="s">
        <v>6</v>
      </c>
      <c r="B21" s="39">
        <f>'[41]Perhitungan ke CO2-eq'!B131</f>
        <v>0</v>
      </c>
      <c r="C21" s="39">
        <f>'[41]Perhitungan ke CO2-eq'!C131</f>
        <v>0</v>
      </c>
      <c r="D21" s="39">
        <f>'[41]Perhitungan ke CO2-eq'!D131</f>
        <v>0</v>
      </c>
      <c r="E21" s="39">
        <f>'[41]Perhitungan ke CO2-eq'!E131</f>
        <v>0</v>
      </c>
      <c r="F21" s="39">
        <f>'[41]Perhitungan ke CO2-eq'!F131</f>
        <v>0</v>
      </c>
      <c r="G21" s="39">
        <f>'[41]Perhitungan ke CO2-eq'!G131</f>
        <v>0</v>
      </c>
      <c r="H21" s="39">
        <f>'[41]Perhitungan ke CO2-eq'!H131</f>
        <v>0</v>
      </c>
      <c r="I21" s="39">
        <f>'[41]Perhitungan ke CO2-eq'!I131</f>
        <v>0</v>
      </c>
      <c r="J21" s="39">
        <f>'[41]Perhitungan ke CO2-eq'!J131</f>
        <v>0</v>
      </c>
      <c r="K21" s="39">
        <f>'[41]Perhitungan ke CO2-eq'!K131</f>
        <v>0</v>
      </c>
      <c r="L21" s="39">
        <f>'[42]Perhitungan ke CO2-eq'!B131</f>
        <v>0</v>
      </c>
      <c r="M21" s="39">
        <f>'[42]Perhitungan ke CO2-eq'!C131</f>
        <v>0</v>
      </c>
      <c r="N21" s="39">
        <f>'[42]Perhitungan ke CO2-eq'!D131</f>
        <v>0</v>
      </c>
      <c r="O21" s="39">
        <f>'[42]Perhitungan ke CO2-eq'!E131</f>
        <v>0</v>
      </c>
      <c r="P21" s="39">
        <f>'[42]Perhitungan ke CO2-eq'!F131</f>
        <v>0</v>
      </c>
      <c r="Q21" s="39">
        <f>'[42]Perhitungan ke CO2-eq'!G131</f>
        <v>0</v>
      </c>
      <c r="R21" s="39">
        <f>'[42]Perhitungan ke CO2-eq'!H131</f>
        <v>0</v>
      </c>
      <c r="S21" s="39">
        <f>'[42]Perhitungan ke CO2-eq'!I131</f>
        <v>0</v>
      </c>
      <c r="T21" s="39">
        <f>'[42]Perhitungan ke CO2-eq'!J131</f>
        <v>0</v>
      </c>
      <c r="U21" s="39">
        <f>'[42]Perhitungan ke CO2-eq'!K131</f>
        <v>0</v>
      </c>
      <c r="V21" s="29">
        <f t="shared" si="2"/>
        <v>0</v>
      </c>
    </row>
    <row r="22" spans="1:22" x14ac:dyDescent="0.25">
      <c r="A22" s="1" t="s">
        <v>7</v>
      </c>
      <c r="B22" s="39">
        <f>'[41]Perhitungan ke CO2-eq'!B132</f>
        <v>958.75413333333336</v>
      </c>
      <c r="C22" s="39">
        <f>'[41]Perhitungan ke CO2-eq'!C132</f>
        <v>858.83526666666683</v>
      </c>
      <c r="D22" s="39">
        <f>'[41]Perhitungan ke CO2-eq'!D132</f>
        <v>1058.0408666666669</v>
      </c>
      <c r="E22" s="39">
        <f>'[41]Perhitungan ke CO2-eq'!E132</f>
        <v>1159.5965333333334</v>
      </c>
      <c r="F22" s="39">
        <f>'[41]Perhitungan ke CO2-eq'!F132</f>
        <v>1009.9760000000001</v>
      </c>
      <c r="G22" s="39">
        <f>'[41]Perhitungan ke CO2-eq'!G132</f>
        <v>866.53458893371487</v>
      </c>
      <c r="H22" s="39">
        <f>'[41]Perhitungan ke CO2-eq'!H132</f>
        <v>651.63401087815362</v>
      </c>
      <c r="I22" s="39">
        <f>'[41]Perhitungan ke CO2-eq'!I132</f>
        <v>673.78956724801071</v>
      </c>
      <c r="J22" s="39">
        <f>'[41]Perhitungan ke CO2-eq'!J132</f>
        <v>696.69841253444326</v>
      </c>
      <c r="K22" s="39">
        <f>'[41]Perhitungan ke CO2-eq'!K132</f>
        <v>720.38615856061426</v>
      </c>
      <c r="L22" s="39">
        <f>'[42]Perhitungan ke CO2-eq'!B132</f>
        <v>744.87928795167511</v>
      </c>
      <c r="M22" s="39">
        <f>'[42]Perhitungan ke CO2-eq'!C132</f>
        <v>770.20518374203209</v>
      </c>
      <c r="N22" s="39">
        <f>'[42]Perhitungan ke CO2-eq'!D132</f>
        <v>796.39215998926136</v>
      </c>
      <c r="O22" s="39">
        <f>'[42]Perhitungan ke CO2-eq'!E132</f>
        <v>823.46949342889627</v>
      </c>
      <c r="P22" s="39">
        <f>'[42]Perhitungan ke CO2-eq'!F132</f>
        <v>851.4674562054787</v>
      </c>
      <c r="Q22" s="39">
        <f>'[42]Perhitungan ke CO2-eq'!G132</f>
        <v>880.41734971646474</v>
      </c>
      <c r="R22" s="39">
        <f>'[42]Perhitungan ke CO2-eq'!H132</f>
        <v>910.35153960682476</v>
      </c>
      <c r="S22" s="39">
        <f>'[42]Perhitungan ke CO2-eq'!I132</f>
        <v>941.30349195345673</v>
      </c>
      <c r="T22" s="39">
        <f>'[42]Perhitungan ke CO2-eq'!J132</f>
        <v>973.30781067987436</v>
      </c>
      <c r="U22" s="39">
        <f>'[42]Perhitungan ke CO2-eq'!K132</f>
        <v>1006.9860759690987</v>
      </c>
      <c r="V22" s="29">
        <f t="shared" si="2"/>
        <v>17353.025387398</v>
      </c>
    </row>
    <row r="23" spans="1:22" x14ac:dyDescent="0.25">
      <c r="A23" s="1" t="s">
        <v>8</v>
      </c>
      <c r="B23" s="39">
        <f>'[41]Perhitungan ke CO2-eq'!B133</f>
        <v>3424.7659876571433</v>
      </c>
      <c r="C23" s="39">
        <f>'[41]Perhitungan ke CO2-eq'!C133</f>
        <v>3016.9910763142861</v>
      </c>
      <c r="D23" s="39">
        <f>'[41]Perhitungan ke CO2-eq'!D133</f>
        <v>3730.4531147714292</v>
      </c>
      <c r="E23" s="39">
        <f>'[41]Perhitungan ke CO2-eq'!E133</f>
        <v>4122.4211354857143</v>
      </c>
      <c r="F23" s="39">
        <f>'[41]Perhitungan ke CO2-eq'!F133</f>
        <v>3571.6722737142859</v>
      </c>
      <c r="G23" s="39">
        <f>'[41]Perhitungan ke CO2-eq'!G133</f>
        <v>3308.9984975645089</v>
      </c>
      <c r="H23" s="39">
        <f>'[41]Perhitungan ke CO2-eq'!H133</f>
        <v>2488.3668701685106</v>
      </c>
      <c r="I23" s="39">
        <f>'[41]Perhitungan ke CO2-eq'!I133</f>
        <v>2572.9713437542396</v>
      </c>
      <c r="J23" s="39">
        <f>'[41]Perhitungan ke CO2-eq'!J133</f>
        <v>2660.452369441884</v>
      </c>
      <c r="K23" s="39">
        <f>'[41]Perhitungan ke CO2-eq'!K133</f>
        <v>2750.907750002908</v>
      </c>
      <c r="L23" s="39">
        <f>'[42]Perhitungan ke CO2-eq'!B133</f>
        <v>2844.4386135030072</v>
      </c>
      <c r="M23" s="39">
        <f>'[42]Perhitungan ke CO2-eq'!C133</f>
        <v>2941.1495263621091</v>
      </c>
      <c r="N23" s="39">
        <f>'[42]Perhitungan ke CO2-eq'!D133</f>
        <v>3041.1486102584204</v>
      </c>
      <c r="O23" s="39">
        <f>'[42]Perhitungan ke CO2-eq'!E133</f>
        <v>3144.5476630072076</v>
      </c>
      <c r="P23" s="39">
        <f>'[42]Perhitungan ke CO2-eq'!F133</f>
        <v>3251.4622835494529</v>
      </c>
      <c r="Q23" s="39">
        <f>'[42]Perhitungan ke CO2-eq'!G133</f>
        <v>3362.0120011901331</v>
      </c>
      <c r="R23" s="39">
        <f>'[42]Perhitungan ke CO2-eq'!H133</f>
        <v>3476.3204092305987</v>
      </c>
      <c r="S23" s="39">
        <f>'[42]Perhitungan ke CO2-eq'!I133</f>
        <v>3594.5153031444393</v>
      </c>
      <c r="T23" s="39">
        <f>'[42]Perhitungan ke CO2-eq'!J133</f>
        <v>3716.7288234513499</v>
      </c>
      <c r="U23" s="39">
        <f>'[42]Perhitungan ke CO2-eq'!K133</f>
        <v>3845.3345717570837</v>
      </c>
      <c r="V23" s="29">
        <f t="shared" si="2"/>
        <v>64865.658224328705</v>
      </c>
    </row>
    <row r="24" spans="1:22" x14ac:dyDescent="0.25">
      <c r="A24" s="1"/>
      <c r="B24" s="39">
        <f>'[41]Perhitungan ke CO2-eq'!B134</f>
        <v>915.28832987428586</v>
      </c>
      <c r="C24" s="39">
        <f>'[41]Perhitungan ke CO2-eq'!C134</f>
        <v>819.89935639857151</v>
      </c>
      <c r="D24" s="39">
        <f>'[41]Perhitungan ke CO2-eq'!D134</f>
        <v>1010.0738282328572</v>
      </c>
      <c r="E24" s="39">
        <f>'[41]Perhitungan ke CO2-eq'!E134</f>
        <v>1107.0253962114286</v>
      </c>
      <c r="F24" s="39">
        <f>'[41]Perhitungan ke CO2-eq'!F134</f>
        <v>964.18801662857152</v>
      </c>
      <c r="G24" s="39">
        <f>'[41]Perhitungan ke CO2-eq'!G134</f>
        <v>827.24962439112687</v>
      </c>
      <c r="H24" s="39">
        <f>'[41]Perhitungan ke CO2-eq'!H134</f>
        <v>622.09171754212753</v>
      </c>
      <c r="I24" s="39">
        <f>'[41]Perhitungan ke CO2-eq'!I134</f>
        <v>643.24283593855989</v>
      </c>
      <c r="J24" s="39">
        <f>'[41]Perhitungan ke CO2-eq'!J134</f>
        <v>665.11309236047089</v>
      </c>
      <c r="K24" s="39">
        <f>'[41]Perhitungan ke CO2-eq'!K134</f>
        <v>687.7269375007271</v>
      </c>
      <c r="L24" s="39">
        <f>'[42]Perhitungan ke CO2-eq'!B134</f>
        <v>711.1096533757518</v>
      </c>
      <c r="M24" s="39">
        <f>'[42]Perhitungan ke CO2-eq'!C134</f>
        <v>735.28738159052727</v>
      </c>
      <c r="N24" s="39">
        <f>'[42]Perhitungan ke CO2-eq'!D134</f>
        <v>760.28715256460521</v>
      </c>
      <c r="O24" s="39">
        <f>'[42]Perhitungan ke CO2-eq'!E134</f>
        <v>786.13691575180178</v>
      </c>
      <c r="P24" s="39">
        <f>'[42]Perhitungan ke CO2-eq'!F134</f>
        <v>812.86557088736299</v>
      </c>
      <c r="Q24" s="39">
        <f>'[42]Perhitungan ke CO2-eq'!G134</f>
        <v>840.50300029753328</v>
      </c>
      <c r="R24" s="39">
        <f>'[42]Perhitungan ke CO2-eq'!H134</f>
        <v>869.08010230764967</v>
      </c>
      <c r="S24" s="39">
        <f>'[42]Perhitungan ke CO2-eq'!I134</f>
        <v>898.62882578610981</v>
      </c>
      <c r="T24" s="39">
        <f>'[42]Perhitungan ke CO2-eq'!J134</f>
        <v>929.18220586283724</v>
      </c>
      <c r="U24" s="39">
        <f>'[42]Perhitungan ke CO2-eq'!K134</f>
        <v>961.33364293927104</v>
      </c>
      <c r="V24" s="29">
        <f t="shared" si="2"/>
        <v>16566.313586442175</v>
      </c>
    </row>
    <row r="25" spans="1:22" x14ac:dyDescent="0.25">
      <c r="A25" s="34" t="s">
        <v>9</v>
      </c>
      <c r="B25" s="38">
        <f>SUM(B18:B24)</f>
        <v>22842.786212739669</v>
      </c>
      <c r="C25" s="38">
        <f t="shared" ref="C25:U25" si="3">SUM(C18:C24)</f>
        <v>19510.885165120002</v>
      </c>
      <c r="D25" s="38">
        <f t="shared" si="3"/>
        <v>21077.470477241663</v>
      </c>
      <c r="E25" s="38">
        <f t="shared" si="3"/>
        <v>24539.850966322603</v>
      </c>
      <c r="F25" s="38">
        <f t="shared" si="3"/>
        <v>27198.611789685099</v>
      </c>
      <c r="G25" s="38">
        <f t="shared" si="3"/>
        <v>25573.451966252142</v>
      </c>
      <c r="H25" s="38">
        <f t="shared" si="3"/>
        <v>21414.181126361756</v>
      </c>
      <c r="I25" s="38">
        <f t="shared" si="3"/>
        <v>22074.16320322227</v>
      </c>
      <c r="J25" s="38">
        <f t="shared" si="3"/>
        <v>22415.858636485071</v>
      </c>
      <c r="K25" s="38">
        <f t="shared" si="3"/>
        <v>23425.36962205885</v>
      </c>
      <c r="L25" s="38">
        <f t="shared" si="3"/>
        <v>24111.705735384119</v>
      </c>
      <c r="M25" s="38">
        <f t="shared" si="3"/>
        <v>24575.178638872072</v>
      </c>
      <c r="N25" s="38">
        <f t="shared" si="3"/>
        <v>25507.073920888244</v>
      </c>
      <c r="O25" s="38">
        <f t="shared" si="3"/>
        <v>26216.623317302608</v>
      </c>
      <c r="P25" s="38">
        <f t="shared" si="3"/>
        <v>26934.442505504681</v>
      </c>
      <c r="Q25" s="38">
        <f t="shared" si="3"/>
        <v>27660.812658415238</v>
      </c>
      <c r="R25" s="38">
        <f t="shared" si="3"/>
        <v>28396.024508834402</v>
      </c>
      <c r="S25" s="38">
        <f t="shared" si="3"/>
        <v>29140.378674477452</v>
      </c>
      <c r="T25" s="38">
        <f t="shared" si="3"/>
        <v>29473.790558716904</v>
      </c>
      <c r="U25" s="38">
        <f t="shared" si="3"/>
        <v>30663.029972791093</v>
      </c>
      <c r="V25" s="29">
        <f t="shared" si="2"/>
        <v>502751.68965667597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'[43]Perhitungan ke CO2-eq'!B128</f>
        <v>7742.9427994093894</v>
      </c>
      <c r="C30" s="8">
        <f>'[43]Perhitungan ke CO2-eq'!C128</f>
        <v>8044.3329443293424</v>
      </c>
      <c r="D30" s="8">
        <f>'[43]Perhitungan ke CO2-eq'!D128</f>
        <v>8388.0871658444667</v>
      </c>
      <c r="E30" s="8">
        <f>'[43]Perhitungan ke CO2-eq'!E128</f>
        <v>9320.0968509382983</v>
      </c>
      <c r="F30" s="8">
        <f>'[43]Perhitungan ke CO2-eq'!F128</f>
        <v>6835.1411580842305</v>
      </c>
      <c r="G30" s="8">
        <f>'[43]Perhitungan ke CO2-eq'!G128</f>
        <v>6042.3277246602574</v>
      </c>
      <c r="H30" s="8">
        <f>'[43]Perhitungan ke CO2-eq'!H128</f>
        <v>6856.9283974760328</v>
      </c>
      <c r="I30" s="8">
        <f>'[43]Perhitungan ke CO2-eq'!I128</f>
        <v>7512.9663836070149</v>
      </c>
      <c r="J30" s="8">
        <f>'[43]Perhitungan ke CO2-eq'!J128</f>
        <v>7792.5692891351637</v>
      </c>
      <c r="K30" s="8">
        <f>'[43]Perhitungan ke CO2-eq'!K128</f>
        <v>6929.5525287820456</v>
      </c>
      <c r="L30" s="8">
        <f>'[43]Perhitungan ke CO2-eq'!L128</f>
        <v>5059.4811476522191</v>
      </c>
    </row>
    <row r="31" spans="1:22" x14ac:dyDescent="0.25">
      <c r="A31" s="1" t="s">
        <v>4</v>
      </c>
      <c r="B31" s="8">
        <f>'[43]Perhitungan ke CO2-eq'!B129</f>
        <v>4537.28478</v>
      </c>
      <c r="C31" s="8">
        <f>'[43]Perhitungan ke CO2-eq'!C129</f>
        <v>5445.6612000000005</v>
      </c>
      <c r="D31" s="8">
        <f>'[43]Perhitungan ke CO2-eq'!D129</f>
        <v>6632.3753999999981</v>
      </c>
      <c r="E31" s="8">
        <f>'[43]Perhitungan ke CO2-eq'!E129</f>
        <v>7116.19146</v>
      </c>
      <c r="F31" s="8">
        <f>'[43]Perhitungan ke CO2-eq'!F129</f>
        <v>7518.0403199999992</v>
      </c>
      <c r="G31" s="8">
        <f>'[43]Perhitungan ke CO2-eq'!G129</f>
        <v>8185.9621199999974</v>
      </c>
      <c r="H31" s="8">
        <f>'[43]Perhitungan ke CO2-eq'!H129</f>
        <v>8582.7533399999975</v>
      </c>
      <c r="I31" s="8">
        <f>'[43]Perhitungan ke CO2-eq'!I129</f>
        <v>9643.2016800000001</v>
      </c>
      <c r="J31" s="8">
        <f>'[43]Perhitungan ke CO2-eq'!J129</f>
        <v>10847.559660000003</v>
      </c>
      <c r="K31" s="8">
        <f>'[43]Perhitungan ke CO2-eq'!K129</f>
        <v>14108.69628</v>
      </c>
      <c r="L31" s="8">
        <f>'[43]Perhitungan ke CO2-eq'!L129</f>
        <v>12972.353519999999</v>
      </c>
    </row>
    <row r="32" spans="1:22" x14ac:dyDescent="0.25">
      <c r="A32" s="1" t="s">
        <v>5</v>
      </c>
      <c r="B32" s="8">
        <f>'[43]Perhitungan ke CO2-eq'!B130</f>
        <v>648.48542593409172</v>
      </c>
      <c r="C32" s="8">
        <f>'[43]Perhitungan ke CO2-eq'!C130</f>
        <v>778.92214299697298</v>
      </c>
      <c r="D32" s="8">
        <f>'[43]Perhitungan ke CO2-eq'!D130</f>
        <v>950.94622376433426</v>
      </c>
      <c r="E32" s="8">
        <f>'[43]Perhitungan ke CO2-eq'!E130</f>
        <v>938.63356020566016</v>
      </c>
      <c r="F32" s="8">
        <f>'[43]Perhitungan ke CO2-eq'!F130</f>
        <v>970.07636483679448</v>
      </c>
      <c r="G32" s="8">
        <f>'[43]Perhitungan ke CO2-eq'!G130</f>
        <v>1022.9731260244574</v>
      </c>
      <c r="H32" s="8">
        <f>'[43]Perhitungan ke CO2-eq'!H130</f>
        <v>1009.5413403200243</v>
      </c>
      <c r="I32" s="8">
        <f>'[43]Perhitungan ke CO2-eq'!I130</f>
        <v>930.19656038524272</v>
      </c>
      <c r="J32" s="8">
        <f>'[43]Perhitungan ke CO2-eq'!J130</f>
        <v>756.77506983112573</v>
      </c>
      <c r="K32" s="8">
        <f>'[43]Perhitungan ke CO2-eq'!K130</f>
        <v>1472.124658006923</v>
      </c>
      <c r="L32" s="8">
        <f>'[43]Perhitungan ke CO2-eq'!L130</f>
        <v>1104.2915510128105</v>
      </c>
    </row>
    <row r="33" spans="1:23" x14ac:dyDescent="0.25">
      <c r="A33" s="1" t="s">
        <v>6</v>
      </c>
      <c r="B33" s="8">
        <f>'[43]Perhitungan ke CO2-eq'!B131</f>
        <v>0</v>
      </c>
      <c r="C33" s="8">
        <f>'[43]Perhitungan ke CO2-eq'!C131</f>
        <v>0</v>
      </c>
      <c r="D33" s="8">
        <f>'[43]Perhitungan ke CO2-eq'!D131</f>
        <v>0</v>
      </c>
      <c r="E33" s="8">
        <f>'[43]Perhitungan ke CO2-eq'!E131</f>
        <v>0</v>
      </c>
      <c r="F33" s="8">
        <f>'[43]Perhitungan ke CO2-eq'!F131</f>
        <v>0</v>
      </c>
      <c r="G33" s="8">
        <f>'[43]Perhitungan ke CO2-eq'!G131</f>
        <v>0</v>
      </c>
      <c r="H33" s="8">
        <f>'[43]Perhitungan ke CO2-eq'!H131</f>
        <v>0</v>
      </c>
      <c r="I33" s="8">
        <f>'[43]Perhitungan ke CO2-eq'!I131</f>
        <v>0</v>
      </c>
      <c r="J33" s="8">
        <f>'[43]Perhitungan ke CO2-eq'!J131</f>
        <v>0</v>
      </c>
      <c r="K33" s="8">
        <f>'[43]Perhitungan ke CO2-eq'!K131</f>
        <v>0</v>
      </c>
      <c r="L33" s="8">
        <f>'[43]Perhitungan ke CO2-eq'!L131</f>
        <v>0</v>
      </c>
    </row>
    <row r="34" spans="1:23" x14ac:dyDescent="0.25">
      <c r="A34" s="1" t="s">
        <v>7</v>
      </c>
      <c r="B34" s="8">
        <f>'[43]Perhitungan ke CO2-eq'!B132</f>
        <v>1290.0616666666667</v>
      </c>
      <c r="C34" s="8">
        <f>'[43]Perhitungan ke CO2-eq'!C132</f>
        <v>1340.2766666666669</v>
      </c>
      <c r="D34" s="8">
        <f>'[43]Perhitungan ke CO2-eq'!D132</f>
        <v>1397.5500000000002</v>
      </c>
      <c r="E34" s="8">
        <f>'[43]Perhitungan ke CO2-eq'!E132</f>
        <v>1553.0694666666668</v>
      </c>
      <c r="F34" s="8">
        <f>'[43]Perhitungan ke CO2-eq'!F132</f>
        <v>1139.0478000000001</v>
      </c>
      <c r="G34" s="8">
        <f>'[43]Perhitungan ke CO2-eq'!G132</f>
        <v>1010.4981333333334</v>
      </c>
      <c r="H34" s="8">
        <f>'[43]Perhitungan ke CO2-eq'!H132</f>
        <v>1190.8490000000002</v>
      </c>
      <c r="I34" s="8">
        <f>'[43]Perhitungan ke CO2-eq'!I132</f>
        <v>1330.0232000000001</v>
      </c>
      <c r="J34" s="8">
        <f>'[43]Perhitungan ke CO2-eq'!J132</f>
        <v>1493.6122666666668</v>
      </c>
      <c r="K34" s="8">
        <f>'[43]Perhitungan ke CO2-eq'!K132</f>
        <v>1371.7843333333337</v>
      </c>
      <c r="L34" s="8">
        <f>'[43]Perhitungan ke CO2-eq'!L132</f>
        <v>1106.2553333333333</v>
      </c>
    </row>
    <row r="35" spans="1:23" x14ac:dyDescent="0.25">
      <c r="A35" s="1" t="s">
        <v>8</v>
      </c>
      <c r="B35" s="8">
        <f>'[43]Perhitungan ke CO2-eq'!B133</f>
        <v>4926.3031981428576</v>
      </c>
      <c r="C35" s="8">
        <f>'[43]Perhitungan ke CO2-eq'!C133</f>
        <v>5118.0570665714285</v>
      </c>
      <c r="D35" s="8">
        <f>'[43]Perhitungan ke CO2-eq'!D133</f>
        <v>5336.7642900000001</v>
      </c>
      <c r="E35" s="8">
        <f>'[43]Perhitungan ke CO2-eq'!E133</f>
        <v>5930.4317247999998</v>
      </c>
      <c r="F35" s="8">
        <f>'[43]Perhitungan ke CO2-eq'!F133</f>
        <v>4349.4249300857136</v>
      </c>
      <c r="G35" s="8">
        <f>'[43]Perhitungan ke CO2-eq'!G133</f>
        <v>3855.416515657143</v>
      </c>
      <c r="H35" s="8">
        <f>'[43]Perhitungan ke CO2-eq'!H133</f>
        <v>4504.7861147142858</v>
      </c>
      <c r="I35" s="8">
        <f>'[43]Perhitungan ke CO2-eq'!I133</f>
        <v>5009.9216064857155</v>
      </c>
      <c r="J35" s="8">
        <f>'[43]Perhitungan ke CO2-eq'!J133</f>
        <v>5531.5048378857136</v>
      </c>
      <c r="K35" s="8">
        <f>'[43]Perhitungan ke CO2-eq'!K133</f>
        <v>5046.9335981428567</v>
      </c>
      <c r="L35" s="8">
        <f>'[43]Perhitungan ke CO2-eq'!L133</f>
        <v>3992.3923348571429</v>
      </c>
    </row>
    <row r="36" spans="1:23" x14ac:dyDescent="0.25">
      <c r="B36" s="8">
        <f>'[43]Perhitungan ke CO2-eq'!B134</f>
        <v>1231.5757995357142</v>
      </c>
      <c r="C36" s="8">
        <f>'[43]Perhitungan ke CO2-eq'!C134</f>
        <v>1279.5142666428571</v>
      </c>
      <c r="D36" s="8">
        <f>'[43]Perhitungan ke CO2-eq'!D134</f>
        <v>1334.1910724999998</v>
      </c>
      <c r="E36" s="8">
        <f>'[43]Perhitungan ke CO2-eq'!E134</f>
        <v>1482.6599530599999</v>
      </c>
      <c r="F36" s="8">
        <f>'[43]Perhitungan ke CO2-eq'!F134</f>
        <v>1087.4082543814284</v>
      </c>
      <c r="G36" s="8">
        <f>'[43]Perhitungan ke CO2-eq'!G134</f>
        <v>964.68647867428569</v>
      </c>
      <c r="H36" s="8">
        <f>'[43]Perhitungan ke CO2-eq'!H134</f>
        <v>1136.8610099785712</v>
      </c>
      <c r="I36" s="8">
        <f>'[43]Perhitungan ke CO2-eq'!I134</f>
        <v>1269.7256482114285</v>
      </c>
      <c r="J36" s="8">
        <f>'[43]Perhitungan ke CO2-eq'!J134</f>
        <v>1425.8982876914283</v>
      </c>
      <c r="K36" s="8">
        <f>'[43]Perhitungan ke CO2-eq'!K134</f>
        <v>1309.5935107357143</v>
      </c>
      <c r="L36" s="8">
        <f>'[43]Perhitungan ke CO2-eq'!L134</f>
        <v>1056.1024576142859</v>
      </c>
      <c r="M36" s="9">
        <f>SUM(B36:L36)</f>
        <v>13578.216739025715</v>
      </c>
    </row>
    <row r="37" spans="1:23" x14ac:dyDescent="0.25">
      <c r="A37" s="4" t="s">
        <v>9</v>
      </c>
      <c r="B37" s="8">
        <f>'[43]Perhitungan ke CO2-eq'!B135</f>
        <v>20376.65366968872</v>
      </c>
      <c r="C37" s="8">
        <f>'[43]Perhitungan ke CO2-eq'!C135</f>
        <v>22006.764287207268</v>
      </c>
      <c r="D37" s="8">
        <f>'[43]Perhitungan ke CO2-eq'!D135</f>
        <v>24039.914152108795</v>
      </c>
      <c r="E37" s="8">
        <f>'[43]Perhitungan ke CO2-eq'!E135</f>
        <v>26341.083015670625</v>
      </c>
      <c r="F37" s="8">
        <f>'[43]Perhitungan ke CO2-eq'!F135</f>
        <v>21899.138827388168</v>
      </c>
      <c r="G37" s="8">
        <f>'[43]Perhitungan ke CO2-eq'!G135</f>
        <v>21081.864098349473</v>
      </c>
      <c r="H37" s="8">
        <f>'[43]Perhitungan ke CO2-eq'!H135</f>
        <v>23281.719202488912</v>
      </c>
      <c r="I37" s="8">
        <f>'[43]Perhitungan ke CO2-eq'!I135</f>
        <v>25696.035078689401</v>
      </c>
      <c r="J37" s="8">
        <f>'[43]Perhitungan ke CO2-eq'!J135</f>
        <v>27847.919411210099</v>
      </c>
      <c r="K37" s="8">
        <f>'[43]Perhitungan ke CO2-eq'!K135</f>
        <v>30238.684909000873</v>
      </c>
      <c r="L37" s="8">
        <f>'[43]Perhitungan ke CO2-eq'!L135</f>
        <v>25290.876344469794</v>
      </c>
    </row>
    <row r="43" spans="1:23" x14ac:dyDescent="0.25">
      <c r="A43" t="s">
        <v>52</v>
      </c>
    </row>
    <row r="44" spans="1:23" x14ac:dyDescent="0.25">
      <c r="A44" s="93" t="s">
        <v>0</v>
      </c>
      <c r="B44" s="95" t="s">
        <v>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</row>
    <row r="45" spans="1:23" x14ac:dyDescent="0.25">
      <c r="A45" s="93"/>
      <c r="B45" s="55">
        <v>2011</v>
      </c>
      <c r="C45" s="55">
        <v>2012</v>
      </c>
      <c r="D45" s="55">
        <v>2013</v>
      </c>
      <c r="E45" s="55">
        <v>2014</v>
      </c>
      <c r="F45" s="55">
        <v>2015</v>
      </c>
      <c r="G45" s="55">
        <v>2016</v>
      </c>
      <c r="H45" s="55">
        <v>2017</v>
      </c>
      <c r="I45" s="55">
        <v>2018</v>
      </c>
      <c r="J45" s="55">
        <v>2019</v>
      </c>
      <c r="K45" s="55">
        <v>2020</v>
      </c>
      <c r="L45" s="3">
        <v>2021</v>
      </c>
      <c r="M45" s="55">
        <v>2022</v>
      </c>
      <c r="N45" s="55">
        <v>2023</v>
      </c>
      <c r="O45" s="55">
        <v>2024</v>
      </c>
      <c r="P45" s="55">
        <v>2025</v>
      </c>
      <c r="Q45" s="3">
        <v>2026</v>
      </c>
      <c r="R45" s="55">
        <v>2027</v>
      </c>
      <c r="S45" s="55">
        <v>2028</v>
      </c>
      <c r="T45" s="55">
        <v>2029</v>
      </c>
      <c r="U45" s="55">
        <v>2030</v>
      </c>
    </row>
    <row r="46" spans="1:23" x14ac:dyDescent="0.25">
      <c r="A46" s="1" t="s">
        <v>3</v>
      </c>
      <c r="B46" s="29">
        <f>B6</f>
        <v>4144.4170931964591</v>
      </c>
      <c r="C46" s="29">
        <f>B46+C6</f>
        <v>7510.5455792301482</v>
      </c>
      <c r="D46" s="29">
        <f t="shared" ref="D46:U52" si="4">C46+D6</f>
        <v>11750.584445312856</v>
      </c>
      <c r="E46" s="29">
        <f t="shared" si="4"/>
        <v>16628.505264700041</v>
      </c>
      <c r="F46" s="29">
        <f t="shared" si="4"/>
        <v>20748.714314127828</v>
      </c>
      <c r="G46" s="29">
        <f t="shared" si="4"/>
        <v>25949.649997427321</v>
      </c>
      <c r="H46" s="29">
        <f t="shared" si="4"/>
        <v>31327.417493958994</v>
      </c>
      <c r="I46" s="29">
        <f t="shared" si="4"/>
        <v>36888.029085372749</v>
      </c>
      <c r="J46" s="29">
        <f t="shared" si="4"/>
        <v>42637.701470894572</v>
      </c>
      <c r="K46" s="29">
        <f t="shared" si="4"/>
        <v>48582.862717524134</v>
      </c>
      <c r="L46" s="29">
        <f t="shared" si="4"/>
        <v>54730.159446539103</v>
      </c>
      <c r="M46" s="29">
        <f t="shared" si="4"/>
        <v>61086.464264340575</v>
      </c>
      <c r="N46" s="29">
        <f t="shared" si="4"/>
        <v>67658.8834459473</v>
      </c>
      <c r="O46" s="29">
        <f t="shared" si="4"/>
        <v>74454.764879728653</v>
      </c>
      <c r="P46" s="29">
        <f t="shared" si="4"/>
        <v>81481.706282258572</v>
      </c>
      <c r="Q46" s="29">
        <f t="shared" si="4"/>
        <v>88747.563692474505</v>
      </c>
      <c r="R46" s="29">
        <f t="shared" si="4"/>
        <v>96260.460254637786</v>
      </c>
      <c r="S46" s="29">
        <f t="shared" si="4"/>
        <v>104028.79529991462</v>
      </c>
      <c r="T46" s="29">
        <f t="shared" si="4"/>
        <v>112061.25373673087</v>
      </c>
      <c r="U46" s="29">
        <f t="shared" si="4"/>
        <v>120371.65021451567</v>
      </c>
      <c r="V46" s="29"/>
      <c r="W46" s="29"/>
    </row>
    <row r="47" spans="1:23" x14ac:dyDescent="0.25">
      <c r="A47" s="1" t="s">
        <v>4</v>
      </c>
      <c r="B47" s="29">
        <f t="shared" ref="B47:B52" si="5">B7</f>
        <v>12383.34153</v>
      </c>
      <c r="C47" s="29">
        <f t="shared" ref="C47:R52" si="6">B47+C7</f>
        <v>22801.06206</v>
      </c>
      <c r="D47" s="29">
        <f t="shared" si="6"/>
        <v>32890.105080000001</v>
      </c>
      <c r="E47" s="29">
        <f t="shared" si="6"/>
        <v>44871.114750000001</v>
      </c>
      <c r="F47" s="29">
        <f t="shared" si="6"/>
        <v>60485.375790000006</v>
      </c>
      <c r="G47" s="29">
        <f t="shared" si="6"/>
        <v>74463.030713400003</v>
      </c>
      <c r="H47" s="29">
        <f t="shared" si="6"/>
        <v>88723.567301806077</v>
      </c>
      <c r="I47" s="29">
        <f t="shared" si="6"/>
        <v>103407.37259005643</v>
      </c>
      <c r="J47" s="29">
        <f t="shared" si="6"/>
        <v>118519.79813069622</v>
      </c>
      <c r="K47" s="29">
        <f t="shared" si="6"/>
        <v>134060.84392372542</v>
      </c>
      <c r="L47" s="29">
        <f t="shared" si="6"/>
        <v>150030.50996914407</v>
      </c>
      <c r="M47" s="29">
        <f t="shared" si="6"/>
        <v>166198.45251695215</v>
      </c>
      <c r="N47" s="29">
        <f t="shared" si="6"/>
        <v>183025.35906714966</v>
      </c>
      <c r="O47" s="29">
        <f t="shared" si="6"/>
        <v>200280.88586973661</v>
      </c>
      <c r="P47" s="29">
        <f t="shared" si="6"/>
        <v>217965.03292471298</v>
      </c>
      <c r="Q47" s="29">
        <f t="shared" si="6"/>
        <v>236077.80023207879</v>
      </c>
      <c r="R47" s="29">
        <f t="shared" si="6"/>
        <v>254619.18779183403</v>
      </c>
      <c r="S47" s="29">
        <f t="shared" si="4"/>
        <v>273589.1956039787</v>
      </c>
      <c r="T47" s="29">
        <f t="shared" si="4"/>
        <v>292987.82366851281</v>
      </c>
      <c r="U47" s="29">
        <f t="shared" si="4"/>
        <v>312815.07198543637</v>
      </c>
      <c r="V47" s="29"/>
      <c r="W47" s="29"/>
    </row>
    <row r="48" spans="1:23" x14ac:dyDescent="0.25">
      <c r="A48" s="1" t="s">
        <v>5</v>
      </c>
      <c r="B48" s="29">
        <f t="shared" si="5"/>
        <v>799.0165587259429</v>
      </c>
      <c r="C48" s="29">
        <f t="shared" si="6"/>
        <v>1606.9584739370798</v>
      </c>
      <c r="D48" s="29">
        <f t="shared" si="4"/>
        <v>2351.1355645037543</v>
      </c>
      <c r="E48" s="29">
        <f t="shared" si="4"/>
        <v>3358.9371842863256</v>
      </c>
      <c r="F48" s="29">
        <f t="shared" si="4"/>
        <v>4850.3592676478347</v>
      </c>
      <c r="G48" s="29">
        <f t="shared" si="4"/>
        <v>5939.0242785510718</v>
      </c>
      <c r="H48" s="29">
        <f t="shared" si="4"/>
        <v>7059.0188912840104</v>
      </c>
      <c r="I48" s="29">
        <f t="shared" si="4"/>
        <v>8211.2738857552231</v>
      </c>
      <c r="J48" s="29">
        <f t="shared" si="4"/>
        <v>9395.8247432867192</v>
      </c>
      <c r="K48" s="29">
        <f t="shared" si="4"/>
        <v>10612.671463878498</v>
      </c>
      <c r="L48" s="29">
        <f t="shared" si="4"/>
        <v>11861.814047530559</v>
      </c>
      <c r="M48" s="29">
        <f t="shared" si="4"/>
        <v>13143.252494242903</v>
      </c>
      <c r="N48" s="29">
        <f t="shared" si="4"/>
        <v>14456.986804015527</v>
      </c>
      <c r="O48" s="29">
        <f t="shared" si="4"/>
        <v>15803.016976848436</v>
      </c>
      <c r="P48" s="29">
        <f t="shared" si="4"/>
        <v>17181.343012741625</v>
      </c>
      <c r="Q48" s="29">
        <f t="shared" si="4"/>
        <v>18591.964911695097</v>
      </c>
      <c r="R48" s="29">
        <f t="shared" si="4"/>
        <v>20034.882673708853</v>
      </c>
      <c r="S48" s="29">
        <f t="shared" si="4"/>
        <v>21510.09629878289</v>
      </c>
      <c r="T48" s="29">
        <f t="shared" si="4"/>
        <v>23017.605786917211</v>
      </c>
      <c r="U48" s="29">
        <f t="shared" si="4"/>
        <v>24557.411138111813</v>
      </c>
      <c r="V48" s="29"/>
      <c r="W48" s="29"/>
    </row>
    <row r="49" spans="1:23" x14ac:dyDescent="0.25">
      <c r="A49" s="1" t="s">
        <v>6</v>
      </c>
      <c r="B49" s="29">
        <f t="shared" si="5"/>
        <v>0</v>
      </c>
      <c r="C49" s="29">
        <f t="shared" si="6"/>
        <v>0</v>
      </c>
      <c r="D49" s="29">
        <f t="shared" si="4"/>
        <v>0</v>
      </c>
      <c r="E49" s="29">
        <f t="shared" si="4"/>
        <v>0</v>
      </c>
      <c r="F49" s="29">
        <f t="shared" si="4"/>
        <v>0</v>
      </c>
      <c r="G49" s="29">
        <f t="shared" si="4"/>
        <v>0</v>
      </c>
      <c r="H49" s="29">
        <f t="shared" si="4"/>
        <v>0</v>
      </c>
      <c r="I49" s="29">
        <f t="shared" si="4"/>
        <v>0</v>
      </c>
      <c r="J49" s="29">
        <f t="shared" si="4"/>
        <v>0</v>
      </c>
      <c r="K49" s="29">
        <f t="shared" si="4"/>
        <v>0</v>
      </c>
      <c r="L49" s="29">
        <f t="shared" si="4"/>
        <v>0</v>
      </c>
      <c r="M49" s="29">
        <f t="shared" si="4"/>
        <v>0</v>
      </c>
      <c r="N49" s="29">
        <f t="shared" si="4"/>
        <v>0</v>
      </c>
      <c r="O49" s="29">
        <f t="shared" si="4"/>
        <v>0</v>
      </c>
      <c r="P49" s="29">
        <f t="shared" si="4"/>
        <v>0</v>
      </c>
      <c r="Q49" s="29">
        <f t="shared" si="4"/>
        <v>0</v>
      </c>
      <c r="R49" s="29">
        <f t="shared" si="4"/>
        <v>0</v>
      </c>
      <c r="S49" s="29">
        <f t="shared" si="4"/>
        <v>0</v>
      </c>
      <c r="T49" s="29">
        <f t="shared" si="4"/>
        <v>0</v>
      </c>
      <c r="U49" s="29">
        <f t="shared" si="4"/>
        <v>0</v>
      </c>
      <c r="V49" s="29"/>
      <c r="W49" s="29"/>
    </row>
    <row r="50" spans="1:23" x14ac:dyDescent="0.25">
      <c r="A50" s="1" t="s">
        <v>7</v>
      </c>
      <c r="B50" s="29">
        <f t="shared" si="5"/>
        <v>958.75413333333336</v>
      </c>
      <c r="C50" s="29">
        <f t="shared" si="6"/>
        <v>1817.5894000000003</v>
      </c>
      <c r="D50" s="29">
        <f t="shared" si="4"/>
        <v>2875.630266666667</v>
      </c>
      <c r="E50" s="29">
        <f t="shared" si="4"/>
        <v>4035.2268000000004</v>
      </c>
      <c r="F50" s="29">
        <f t="shared" si="4"/>
        <v>5045.2028000000009</v>
      </c>
      <c r="G50" s="29">
        <f t="shared" si="4"/>
        <v>5911.7373889337159</v>
      </c>
      <c r="H50" s="29">
        <f t="shared" si="4"/>
        <v>6807.7341538911769</v>
      </c>
      <c r="I50" s="29">
        <f t="shared" si="4"/>
        <v>7734.1948088571917</v>
      </c>
      <c r="J50" s="29">
        <f t="shared" si="4"/>
        <v>8692.1551260920514</v>
      </c>
      <c r="K50" s="29">
        <f t="shared" si="4"/>
        <v>9682.6860941128962</v>
      </c>
      <c r="L50" s="29">
        <f t="shared" si="4"/>
        <v>10706.895115046449</v>
      </c>
      <c r="M50" s="29">
        <f t="shared" si="4"/>
        <v>11765.927242691743</v>
      </c>
      <c r="N50" s="29">
        <f t="shared" si="4"/>
        <v>12860.966462676977</v>
      </c>
      <c r="O50" s="29">
        <f t="shared" si="4"/>
        <v>13993.237016141709</v>
      </c>
      <c r="P50" s="29">
        <f t="shared" si="4"/>
        <v>15164.004768424242</v>
      </c>
      <c r="Q50" s="29">
        <f t="shared" si="4"/>
        <v>16374.578624284381</v>
      </c>
      <c r="R50" s="29">
        <f t="shared" si="4"/>
        <v>17626.311991243765</v>
      </c>
      <c r="S50" s="29">
        <f t="shared" si="4"/>
        <v>18920.604292679767</v>
      </c>
      <c r="T50" s="29">
        <f t="shared" si="4"/>
        <v>20258.902532364595</v>
      </c>
      <c r="U50" s="29">
        <f t="shared" si="4"/>
        <v>21643.508386822105</v>
      </c>
      <c r="V50" s="29"/>
      <c r="W50" s="29"/>
    </row>
    <row r="51" spans="1:23" x14ac:dyDescent="0.25">
      <c r="A51" s="1" t="s">
        <v>8</v>
      </c>
      <c r="B51" s="29">
        <f t="shared" si="5"/>
        <v>3424.7659876571433</v>
      </c>
      <c r="C51" s="29">
        <f t="shared" si="6"/>
        <v>6441.7570639714295</v>
      </c>
      <c r="D51" s="29">
        <f t="shared" si="4"/>
        <v>10172.210178742858</v>
      </c>
      <c r="E51" s="29">
        <f t="shared" si="4"/>
        <v>14294.631314228573</v>
      </c>
      <c r="F51" s="29">
        <f t="shared" si="4"/>
        <v>17866.303587942857</v>
      </c>
      <c r="G51" s="29">
        <f t="shared" si="4"/>
        <v>21175.302085507366</v>
      </c>
      <c r="H51" s="29">
        <f t="shared" si="4"/>
        <v>24596.806531989067</v>
      </c>
      <c r="I51" s="29">
        <f t="shared" si="4"/>
        <v>28134.642129651147</v>
      </c>
      <c r="J51" s="29">
        <f t="shared" si="4"/>
        <v>31792.764137633738</v>
      </c>
      <c r="K51" s="29">
        <f t="shared" si="4"/>
        <v>35575.262293887739</v>
      </c>
      <c r="L51" s="29">
        <f t="shared" si="4"/>
        <v>39486.365387454374</v>
      </c>
      <c r="M51" s="29">
        <f t="shared" si="4"/>
        <v>43530.445986202278</v>
      </c>
      <c r="N51" s="29">
        <f t="shared" si="4"/>
        <v>47712.025325307608</v>
      </c>
      <c r="O51" s="29">
        <f t="shared" si="4"/>
        <v>52035.778361942517</v>
      </c>
      <c r="P51" s="29">
        <f t="shared" si="4"/>
        <v>56506.539001823017</v>
      </c>
      <c r="Q51" s="29">
        <f t="shared" si="4"/>
        <v>61129.305503459451</v>
      </c>
      <c r="R51" s="29">
        <f t="shared" si="4"/>
        <v>65909.246066151522</v>
      </c>
      <c r="S51" s="29">
        <f t="shared" si="4"/>
        <v>70851.704607975131</v>
      </c>
      <c r="T51" s="29">
        <f t="shared" si="4"/>
        <v>75962.206740220732</v>
      </c>
      <c r="U51" s="29">
        <f t="shared" si="4"/>
        <v>81249.54177638673</v>
      </c>
      <c r="V51" s="29"/>
      <c r="W51" s="29"/>
    </row>
    <row r="52" spans="1:23" x14ac:dyDescent="0.25">
      <c r="B52" s="29">
        <f t="shared" si="5"/>
        <v>915.28832987428586</v>
      </c>
      <c r="C52" s="29">
        <f t="shared" si="6"/>
        <v>1735.1876862728573</v>
      </c>
      <c r="D52" s="29">
        <f t="shared" si="4"/>
        <v>2745.2615145057143</v>
      </c>
      <c r="E52" s="29">
        <f t="shared" si="4"/>
        <v>3852.2869107171427</v>
      </c>
      <c r="F52" s="29">
        <f t="shared" si="4"/>
        <v>4816.4749273457146</v>
      </c>
      <c r="G52" s="29">
        <f t="shared" si="4"/>
        <v>5643.724551736841</v>
      </c>
      <c r="H52" s="29">
        <f t="shared" si="4"/>
        <v>6499.1006633572661</v>
      </c>
      <c r="I52" s="29">
        <f t="shared" si="4"/>
        <v>7383.5595627727862</v>
      </c>
      <c r="J52" s="29">
        <f t="shared" si="4"/>
        <v>8298.0900647684339</v>
      </c>
      <c r="K52" s="29">
        <f t="shared" si="4"/>
        <v>9243.7146038319333</v>
      </c>
      <c r="L52" s="29">
        <f t="shared" si="4"/>
        <v>10221.490377223592</v>
      </c>
      <c r="M52" s="29">
        <f t="shared" si="4"/>
        <v>11232.510526910566</v>
      </c>
      <c r="N52" s="29">
        <f t="shared" si="4"/>
        <v>12277.905361686899</v>
      </c>
      <c r="O52" s="29">
        <f t="shared" si="4"/>
        <v>13358.843620845626</v>
      </c>
      <c r="P52" s="29">
        <f t="shared" si="4"/>
        <v>14476.533780815749</v>
      </c>
      <c r="Q52" s="29">
        <f t="shared" si="4"/>
        <v>15632.225406224858</v>
      </c>
      <c r="R52" s="29">
        <f t="shared" si="4"/>
        <v>16827.210546897877</v>
      </c>
      <c r="S52" s="29">
        <f t="shared" si="4"/>
        <v>18062.825182353779</v>
      </c>
      <c r="T52" s="29">
        <f t="shared" si="4"/>
        <v>19340.45071541518</v>
      </c>
      <c r="U52" s="29">
        <f t="shared" si="4"/>
        <v>20662.284474456676</v>
      </c>
      <c r="V52" s="29"/>
      <c r="W52" s="29"/>
    </row>
    <row r="53" spans="1:23" x14ac:dyDescent="0.25">
      <c r="A53" s="4" t="s">
        <v>9</v>
      </c>
      <c r="B53" s="29">
        <f>SUM(B46:B52)</f>
        <v>22625.583632787162</v>
      </c>
      <c r="C53" s="29">
        <f t="shared" ref="C53:U53" si="7">SUM(C46:C52)</f>
        <v>41913.100263411521</v>
      </c>
      <c r="D53" s="29">
        <f t="shared" si="7"/>
        <v>62784.927049731858</v>
      </c>
      <c r="E53" s="29">
        <f t="shared" si="7"/>
        <v>87040.70222393208</v>
      </c>
      <c r="F53" s="29">
        <f t="shared" si="7"/>
        <v>113812.43068706423</v>
      </c>
      <c r="G53" s="29">
        <f t="shared" si="7"/>
        <v>139082.46901555633</v>
      </c>
      <c r="H53" s="29">
        <f t="shared" si="7"/>
        <v>165013.64503628662</v>
      </c>
      <c r="I53" s="29">
        <f t="shared" si="7"/>
        <v>191759.07206246554</v>
      </c>
      <c r="J53" s="29">
        <f t="shared" si="7"/>
        <v>219336.33367337173</v>
      </c>
      <c r="K53" s="29">
        <f t="shared" si="7"/>
        <v>247758.04109696063</v>
      </c>
      <c r="L53" s="29">
        <f t="shared" si="7"/>
        <v>277037.23434293811</v>
      </c>
      <c r="M53" s="29">
        <f t="shared" si="7"/>
        <v>306957.05303134024</v>
      </c>
      <c r="N53" s="29">
        <f t="shared" si="7"/>
        <v>337992.12646678399</v>
      </c>
      <c r="O53" s="29">
        <f t="shared" si="7"/>
        <v>369926.52672524354</v>
      </c>
      <c r="P53" s="29">
        <f t="shared" si="7"/>
        <v>402775.15977077617</v>
      </c>
      <c r="Q53" s="29">
        <f t="shared" si="7"/>
        <v>436553.43837021705</v>
      </c>
      <c r="R53" s="29">
        <f t="shared" si="7"/>
        <v>471277.29932447383</v>
      </c>
      <c r="S53" s="29">
        <f t="shared" si="7"/>
        <v>506963.22128568491</v>
      </c>
      <c r="T53" s="29">
        <f t="shared" si="7"/>
        <v>543628.24318016134</v>
      </c>
      <c r="U53" s="29">
        <f t="shared" si="7"/>
        <v>581299.46797572938</v>
      </c>
      <c r="V53" s="29"/>
      <c r="W53" s="29"/>
    </row>
    <row r="55" spans="1:23" x14ac:dyDescent="0.25">
      <c r="A55" t="s">
        <v>53</v>
      </c>
    </row>
    <row r="56" spans="1:23" x14ac:dyDescent="0.25">
      <c r="A56" s="93" t="s">
        <v>0</v>
      </c>
      <c r="B56" s="95" t="s">
        <v>1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</row>
    <row r="57" spans="1:23" x14ac:dyDescent="0.25">
      <c r="A57" s="93"/>
      <c r="B57" s="55">
        <v>2011</v>
      </c>
      <c r="C57" s="55">
        <v>2012</v>
      </c>
      <c r="D57" s="55">
        <v>2013</v>
      </c>
      <c r="E57" s="55">
        <v>2014</v>
      </c>
      <c r="F57" s="55">
        <v>2015</v>
      </c>
      <c r="G57" s="55">
        <v>2016</v>
      </c>
      <c r="H57" s="55">
        <v>2017</v>
      </c>
      <c r="I57" s="55">
        <v>2018</v>
      </c>
      <c r="J57" s="55">
        <v>2019</v>
      </c>
      <c r="K57" s="55">
        <v>2020</v>
      </c>
      <c r="L57" s="3">
        <v>2021</v>
      </c>
      <c r="M57" s="55">
        <v>2022</v>
      </c>
      <c r="N57" s="55">
        <v>2023</v>
      </c>
      <c r="O57" s="55">
        <v>2024</v>
      </c>
      <c r="P57" s="55">
        <v>2025</v>
      </c>
      <c r="Q57" s="3">
        <v>2026</v>
      </c>
      <c r="R57" s="55">
        <v>2027</v>
      </c>
      <c r="S57" s="55">
        <v>2028</v>
      </c>
      <c r="T57" s="55">
        <v>2029</v>
      </c>
      <c r="U57" s="55">
        <v>2030</v>
      </c>
    </row>
    <row r="58" spans="1:23" x14ac:dyDescent="0.25">
      <c r="A58" s="1" t="s">
        <v>3</v>
      </c>
      <c r="B58" s="29">
        <f>B18</f>
        <v>4144.4170931964591</v>
      </c>
      <c r="C58" s="29">
        <f>B58+C18</f>
        <v>7510.5455792301482</v>
      </c>
      <c r="D58" s="29">
        <f t="shared" ref="D58:U64" si="8">C58+D18</f>
        <v>11750.584445312856</v>
      </c>
      <c r="E58" s="29">
        <f t="shared" si="8"/>
        <v>16628.505264700041</v>
      </c>
      <c r="F58" s="29">
        <f t="shared" si="8"/>
        <v>20748.714314127828</v>
      </c>
      <c r="G58" s="29">
        <f t="shared" si="8"/>
        <v>25949.649997427321</v>
      </c>
      <c r="H58" s="29">
        <f t="shared" si="8"/>
        <v>28041.028905215626</v>
      </c>
      <c r="I58" s="29">
        <f t="shared" si="8"/>
        <v>30203.514695868733</v>
      </c>
      <c r="J58" s="29">
        <f t="shared" si="8"/>
        <v>32439.525003404044</v>
      </c>
      <c r="K58" s="29">
        <f t="shared" si="8"/>
        <v>34751.559661395557</v>
      </c>
      <c r="L58" s="29">
        <f t="shared" si="8"/>
        <v>37142.203497758783</v>
      </c>
      <c r="M58" s="29">
        <f t="shared" si="8"/>
        <v>39614.129224558361</v>
      </c>
      <c r="N58" s="29">
        <f t="shared" si="8"/>
        <v>42170.100426069119</v>
      </c>
      <c r="O58" s="29">
        <f t="shared" si="8"/>
        <v>44812.974648431242</v>
      </c>
      <c r="P58" s="29">
        <f t="shared" si="8"/>
        <v>47545.70659435368</v>
      </c>
      <c r="Q58" s="29">
        <f t="shared" si="8"/>
        <v>50371.351426437483</v>
      </c>
      <c r="R58" s="29">
        <f t="shared" si="8"/>
        <v>53293.068182812131</v>
      </c>
      <c r="S58" s="29">
        <f t="shared" si="8"/>
        <v>56314.123308903523</v>
      </c>
      <c r="T58" s="29">
        <f t="shared" si="8"/>
        <v>59437.894309282019</v>
      </c>
      <c r="U58" s="29">
        <f t="shared" si="8"/>
        <v>62669.753611530861</v>
      </c>
    </row>
    <row r="59" spans="1:23" x14ac:dyDescent="0.25">
      <c r="A59" s="1" t="s">
        <v>4</v>
      </c>
      <c r="B59" s="29">
        <f t="shared" ref="B59:B64" si="9">B19</f>
        <v>12383.34153</v>
      </c>
      <c r="C59" s="29">
        <f t="shared" ref="C59:R64" si="10">B59+C19</f>
        <v>22801.06206</v>
      </c>
      <c r="D59" s="29">
        <f t="shared" si="10"/>
        <v>32890.105080000001</v>
      </c>
      <c r="E59" s="29">
        <f t="shared" si="10"/>
        <v>44871.114750000001</v>
      </c>
      <c r="F59" s="29">
        <f t="shared" si="10"/>
        <v>60485.375790000006</v>
      </c>
      <c r="G59" s="29">
        <f t="shared" si="10"/>
        <v>74463.030713400003</v>
      </c>
      <c r="H59" s="29">
        <f t="shared" si="10"/>
        <v>88708.407296806079</v>
      </c>
      <c r="I59" s="29">
        <f t="shared" si="10"/>
        <v>103376.74976005644</v>
      </c>
      <c r="J59" s="29">
        <f t="shared" si="10"/>
        <v>118473.40965569622</v>
      </c>
      <c r="K59" s="29">
        <f t="shared" si="10"/>
        <v>133998.38698372542</v>
      </c>
      <c r="L59" s="29">
        <f t="shared" si="10"/>
        <v>149951.68174414407</v>
      </c>
      <c r="M59" s="29">
        <f t="shared" si="10"/>
        <v>166102.95018695213</v>
      </c>
      <c r="N59" s="29">
        <f t="shared" si="10"/>
        <v>182912.87981214965</v>
      </c>
      <c r="O59" s="29">
        <f t="shared" si="10"/>
        <v>200151.12686973659</v>
      </c>
      <c r="P59" s="29">
        <f t="shared" si="10"/>
        <v>217817.69135971298</v>
      </c>
      <c r="Q59" s="29">
        <f t="shared" si="10"/>
        <v>235912.57328207878</v>
      </c>
      <c r="R59" s="29">
        <f t="shared" si="10"/>
        <v>254435.77263683401</v>
      </c>
      <c r="S59" s="29">
        <f t="shared" si="8"/>
        <v>273387.28942397865</v>
      </c>
      <c r="T59" s="29">
        <f t="shared" si="8"/>
        <v>292767.12364351278</v>
      </c>
      <c r="U59" s="29">
        <f t="shared" si="8"/>
        <v>312575.27529543632</v>
      </c>
    </row>
    <row r="60" spans="1:23" x14ac:dyDescent="0.25">
      <c r="A60" s="1" t="s">
        <v>5</v>
      </c>
      <c r="B60" s="29">
        <f t="shared" si="9"/>
        <v>1016.2191386784486</v>
      </c>
      <c r="C60" s="29">
        <f t="shared" si="10"/>
        <v>2047.5295883852355</v>
      </c>
      <c r="D60" s="29">
        <f t="shared" si="8"/>
        <v>2997.3503698732379</v>
      </c>
      <c r="E60" s="29">
        <f t="shared" si="8"/>
        <v>4289.227781778176</v>
      </c>
      <c r="F60" s="29">
        <f t="shared" si="8"/>
        <v>6207.5331916926298</v>
      </c>
      <c r="G60" s="29">
        <f t="shared" si="8"/>
        <v>7599.6118403559294</v>
      </c>
      <c r="H60" s="29">
        <f t="shared" si="8"/>
        <v>8914.9448769345108</v>
      </c>
      <c r="I60" s="29">
        <f t="shared" si="8"/>
        <v>10268.276079312509</v>
      </c>
      <c r="J60" s="29">
        <f t="shared" si="8"/>
        <v>11329.200638285685</v>
      </c>
      <c r="K60" s="29">
        <f t="shared" si="8"/>
        <v>12758.53742825956</v>
      </c>
      <c r="L60" s="29">
        <f t="shared" si="8"/>
        <v>14225.877012031375</v>
      </c>
      <c r="M60" s="29">
        <f t="shared" si="8"/>
        <v>15731.219389601127</v>
      </c>
      <c r="N60" s="29">
        <f t="shared" si="8"/>
        <v>17274.564560968818</v>
      </c>
      <c r="O60" s="29">
        <f t="shared" si="8"/>
        <v>18855.912526134449</v>
      </c>
      <c r="P60" s="29">
        <f t="shared" si="8"/>
        <v>20475.263285098015</v>
      </c>
      <c r="Q60" s="29">
        <f t="shared" si="8"/>
        <v>22132.616837859521</v>
      </c>
      <c r="R60" s="29">
        <f t="shared" si="8"/>
        <v>23827.973184418966</v>
      </c>
      <c r="S60" s="29">
        <f t="shared" si="8"/>
        <v>25561.332324776351</v>
      </c>
      <c r="T60" s="29">
        <f t="shared" si="8"/>
        <v>26912.298823586592</v>
      </c>
      <c r="U60" s="29">
        <f t="shared" si="8"/>
        <v>28721.663551539856</v>
      </c>
    </row>
    <row r="61" spans="1:23" x14ac:dyDescent="0.25">
      <c r="A61" s="1" t="s">
        <v>6</v>
      </c>
      <c r="B61" s="29">
        <f t="shared" si="9"/>
        <v>0</v>
      </c>
      <c r="C61" s="29">
        <f t="shared" si="10"/>
        <v>0</v>
      </c>
      <c r="D61" s="29">
        <f t="shared" si="8"/>
        <v>0</v>
      </c>
      <c r="E61" s="29">
        <f t="shared" si="8"/>
        <v>0</v>
      </c>
      <c r="F61" s="29">
        <f t="shared" si="8"/>
        <v>0</v>
      </c>
      <c r="G61" s="29">
        <f t="shared" si="8"/>
        <v>0</v>
      </c>
      <c r="H61" s="29">
        <f t="shared" si="8"/>
        <v>0</v>
      </c>
      <c r="I61" s="29">
        <f t="shared" si="8"/>
        <v>0</v>
      </c>
      <c r="J61" s="29">
        <f t="shared" si="8"/>
        <v>0</v>
      </c>
      <c r="K61" s="29">
        <f t="shared" si="8"/>
        <v>0</v>
      </c>
      <c r="L61" s="29">
        <f t="shared" si="8"/>
        <v>0</v>
      </c>
      <c r="M61" s="29">
        <f t="shared" si="8"/>
        <v>0</v>
      </c>
      <c r="N61" s="29">
        <f t="shared" si="8"/>
        <v>0</v>
      </c>
      <c r="O61" s="29">
        <f t="shared" si="8"/>
        <v>0</v>
      </c>
      <c r="P61" s="29">
        <f t="shared" si="8"/>
        <v>0</v>
      </c>
      <c r="Q61" s="29">
        <f t="shared" si="8"/>
        <v>0</v>
      </c>
      <c r="R61" s="29">
        <f t="shared" si="8"/>
        <v>0</v>
      </c>
      <c r="S61" s="29">
        <f t="shared" si="8"/>
        <v>0</v>
      </c>
      <c r="T61" s="29">
        <f t="shared" si="8"/>
        <v>0</v>
      </c>
      <c r="U61" s="29">
        <f t="shared" si="8"/>
        <v>0</v>
      </c>
    </row>
    <row r="62" spans="1:23" x14ac:dyDescent="0.25">
      <c r="A62" s="1" t="s">
        <v>7</v>
      </c>
      <c r="B62" s="29">
        <f t="shared" si="9"/>
        <v>958.75413333333336</v>
      </c>
      <c r="C62" s="29">
        <f t="shared" si="10"/>
        <v>1817.5894000000003</v>
      </c>
      <c r="D62" s="29">
        <f t="shared" si="8"/>
        <v>2875.630266666667</v>
      </c>
      <c r="E62" s="29">
        <f t="shared" si="8"/>
        <v>4035.2268000000004</v>
      </c>
      <c r="F62" s="29">
        <f t="shared" si="8"/>
        <v>5045.2028000000009</v>
      </c>
      <c r="G62" s="29">
        <f t="shared" si="8"/>
        <v>5911.7373889337159</v>
      </c>
      <c r="H62" s="29">
        <f t="shared" si="8"/>
        <v>6563.3713998118692</v>
      </c>
      <c r="I62" s="29">
        <f t="shared" si="8"/>
        <v>7237.16096705988</v>
      </c>
      <c r="J62" s="29">
        <f t="shared" si="8"/>
        <v>7933.8593795943234</v>
      </c>
      <c r="K62" s="29">
        <f t="shared" si="8"/>
        <v>8654.2455381549371</v>
      </c>
      <c r="L62" s="29">
        <f t="shared" si="8"/>
        <v>9399.1248261066121</v>
      </c>
      <c r="M62" s="29">
        <f t="shared" si="8"/>
        <v>10169.330009848643</v>
      </c>
      <c r="N62" s="29">
        <f t="shared" si="8"/>
        <v>10965.722169837905</v>
      </c>
      <c r="O62" s="29">
        <f t="shared" si="8"/>
        <v>11789.191663266802</v>
      </c>
      <c r="P62" s="29">
        <f t="shared" si="8"/>
        <v>12640.659119472281</v>
      </c>
      <c r="Q62" s="29">
        <f t="shared" si="8"/>
        <v>13521.076469188745</v>
      </c>
      <c r="R62" s="29">
        <f t="shared" si="8"/>
        <v>14431.42800879557</v>
      </c>
      <c r="S62" s="29">
        <f t="shared" si="8"/>
        <v>15372.731500749027</v>
      </c>
      <c r="T62" s="29">
        <f t="shared" si="8"/>
        <v>16346.039311428902</v>
      </c>
      <c r="U62" s="29">
        <f t="shared" si="8"/>
        <v>17353.025387398</v>
      </c>
    </row>
    <row r="63" spans="1:23" x14ac:dyDescent="0.25">
      <c r="A63" s="1" t="s">
        <v>8</v>
      </c>
      <c r="B63" s="29">
        <f t="shared" si="9"/>
        <v>3424.7659876571433</v>
      </c>
      <c r="C63" s="29">
        <f t="shared" si="10"/>
        <v>6441.7570639714295</v>
      </c>
      <c r="D63" s="29">
        <f t="shared" si="8"/>
        <v>10172.210178742858</v>
      </c>
      <c r="E63" s="29">
        <f t="shared" si="8"/>
        <v>14294.631314228573</v>
      </c>
      <c r="F63" s="29">
        <f t="shared" si="8"/>
        <v>17866.303587942857</v>
      </c>
      <c r="G63" s="29">
        <f t="shared" si="8"/>
        <v>21175.302085507366</v>
      </c>
      <c r="H63" s="29">
        <f t="shared" si="8"/>
        <v>23663.668955675876</v>
      </c>
      <c r="I63" s="29">
        <f t="shared" si="8"/>
        <v>26236.640299430117</v>
      </c>
      <c r="J63" s="29">
        <f t="shared" si="8"/>
        <v>28897.092668871999</v>
      </c>
      <c r="K63" s="29">
        <f t="shared" si="8"/>
        <v>31648.000418874908</v>
      </c>
      <c r="L63" s="29">
        <f t="shared" si="8"/>
        <v>34492.439032377915</v>
      </c>
      <c r="M63" s="29">
        <f t="shared" si="8"/>
        <v>37433.588558740026</v>
      </c>
      <c r="N63" s="29">
        <f t="shared" si="8"/>
        <v>40474.737168998443</v>
      </c>
      <c r="O63" s="29">
        <f t="shared" si="8"/>
        <v>43619.284832005651</v>
      </c>
      <c r="P63" s="29">
        <f t="shared" si="8"/>
        <v>46870.747115555103</v>
      </c>
      <c r="Q63" s="29">
        <f t="shared" si="8"/>
        <v>50232.759116745234</v>
      </c>
      <c r="R63" s="29">
        <f t="shared" si="8"/>
        <v>53709.079525975831</v>
      </c>
      <c r="S63" s="29">
        <f t="shared" si="8"/>
        <v>57303.594829120273</v>
      </c>
      <c r="T63" s="29">
        <f t="shared" si="8"/>
        <v>61020.32365257162</v>
      </c>
      <c r="U63" s="29">
        <f t="shared" si="8"/>
        <v>64865.658224328705</v>
      </c>
    </row>
    <row r="64" spans="1:23" x14ac:dyDescent="0.25">
      <c r="B64" s="29">
        <f t="shared" si="9"/>
        <v>915.28832987428586</v>
      </c>
      <c r="C64" s="29">
        <f t="shared" si="10"/>
        <v>1735.1876862728573</v>
      </c>
      <c r="D64" s="29">
        <f t="shared" si="8"/>
        <v>2745.2615145057143</v>
      </c>
      <c r="E64" s="29">
        <f t="shared" si="8"/>
        <v>3852.2869107171427</v>
      </c>
      <c r="F64" s="29">
        <f t="shared" si="8"/>
        <v>4816.4749273457146</v>
      </c>
      <c r="G64" s="29">
        <f t="shared" si="8"/>
        <v>5643.724551736841</v>
      </c>
      <c r="H64" s="29">
        <f t="shared" si="8"/>
        <v>6265.8162692789683</v>
      </c>
      <c r="I64" s="29">
        <f t="shared" si="8"/>
        <v>6909.0591052175278</v>
      </c>
      <c r="J64" s="29">
        <f t="shared" si="8"/>
        <v>7574.1721975779983</v>
      </c>
      <c r="K64" s="29">
        <f t="shared" si="8"/>
        <v>8261.8991350787255</v>
      </c>
      <c r="L64" s="29">
        <f t="shared" si="8"/>
        <v>8973.0087884544773</v>
      </c>
      <c r="M64" s="29">
        <f t="shared" si="8"/>
        <v>9708.2961700450051</v>
      </c>
      <c r="N64" s="29">
        <f t="shared" si="8"/>
        <v>10468.583322609611</v>
      </c>
      <c r="O64" s="29">
        <f t="shared" si="8"/>
        <v>11254.720238361413</v>
      </c>
      <c r="P64" s="29">
        <f t="shared" si="8"/>
        <v>12067.585809248776</v>
      </c>
      <c r="Q64" s="29">
        <f t="shared" si="8"/>
        <v>12908.088809546309</v>
      </c>
      <c r="R64" s="29">
        <f t="shared" si="8"/>
        <v>13777.168911853958</v>
      </c>
      <c r="S64" s="29">
        <f t="shared" si="8"/>
        <v>14675.797737640069</v>
      </c>
      <c r="T64" s="29">
        <f t="shared" si="8"/>
        <v>15604.979943502905</v>
      </c>
      <c r="U64" s="29">
        <f t="shared" si="8"/>
        <v>16566.313586442175</v>
      </c>
    </row>
    <row r="65" spans="1:21" x14ac:dyDescent="0.25">
      <c r="A65" s="4" t="s">
        <v>9</v>
      </c>
      <c r="B65" s="29">
        <f>SUM(B58:B64)</f>
        <v>22842.786212739669</v>
      </c>
      <c r="C65" s="29">
        <f t="shared" ref="C65:U65" si="11">SUM(C58:C64)</f>
        <v>42353.671377859675</v>
      </c>
      <c r="D65" s="29">
        <f t="shared" si="11"/>
        <v>63431.141855101341</v>
      </c>
      <c r="E65" s="29">
        <f t="shared" si="11"/>
        <v>87970.992821423948</v>
      </c>
      <c r="F65" s="29">
        <f t="shared" si="11"/>
        <v>115169.60461110903</v>
      </c>
      <c r="G65" s="29">
        <f t="shared" si="11"/>
        <v>140743.05657736116</v>
      </c>
      <c r="H65" s="29">
        <f t="shared" si="11"/>
        <v>162157.23770372293</v>
      </c>
      <c r="I65" s="29">
        <f t="shared" si="11"/>
        <v>184231.4009069452</v>
      </c>
      <c r="J65" s="29">
        <f t="shared" si="11"/>
        <v>206647.25954343029</v>
      </c>
      <c r="K65" s="29">
        <f t="shared" si="11"/>
        <v>230072.62916548911</v>
      </c>
      <c r="L65" s="29">
        <f t="shared" si="11"/>
        <v>254184.33490087325</v>
      </c>
      <c r="M65" s="29">
        <f t="shared" si="11"/>
        <v>278759.51353974524</v>
      </c>
      <c r="N65" s="29">
        <f t="shared" si="11"/>
        <v>304266.58746063354</v>
      </c>
      <c r="O65" s="29">
        <f t="shared" si="11"/>
        <v>330483.21077793615</v>
      </c>
      <c r="P65" s="29">
        <f t="shared" si="11"/>
        <v>357417.6532834408</v>
      </c>
      <c r="Q65" s="29">
        <f t="shared" si="11"/>
        <v>385078.46594185603</v>
      </c>
      <c r="R65" s="29">
        <f t="shared" si="11"/>
        <v>413474.49045069056</v>
      </c>
      <c r="S65" s="29">
        <f t="shared" si="11"/>
        <v>442614.8691251679</v>
      </c>
      <c r="T65" s="29">
        <f t="shared" si="11"/>
        <v>472088.65968388482</v>
      </c>
      <c r="U65" s="29">
        <f t="shared" si="11"/>
        <v>502751.68965667597</v>
      </c>
    </row>
    <row r="67" spans="1:21" x14ac:dyDescent="0.25">
      <c r="A67" s="34"/>
      <c r="B67" s="96" t="s">
        <v>1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34" t="s">
        <v>58</v>
      </c>
      <c r="B68" s="36">
        <v>2011</v>
      </c>
      <c r="C68" s="36">
        <v>2012</v>
      </c>
      <c r="D68" s="36">
        <v>2013</v>
      </c>
      <c r="E68" s="36">
        <v>2014</v>
      </c>
      <c r="F68" s="36">
        <v>2015</v>
      </c>
      <c r="G68" s="36">
        <v>2016</v>
      </c>
      <c r="H68" s="36">
        <v>2017</v>
      </c>
      <c r="I68" s="36">
        <v>2018</v>
      </c>
      <c r="J68" s="36">
        <v>2019</v>
      </c>
      <c r="K68" s="36">
        <v>2020</v>
      </c>
      <c r="L68" s="36">
        <v>2021</v>
      </c>
      <c r="M68" s="36">
        <v>2022</v>
      </c>
      <c r="N68" s="36">
        <v>2023</v>
      </c>
      <c r="O68" s="36">
        <v>2024</v>
      </c>
      <c r="P68" s="36">
        <v>2025</v>
      </c>
      <c r="Q68" s="36">
        <v>2026</v>
      </c>
      <c r="R68" s="36">
        <v>2027</v>
      </c>
      <c r="S68" s="36">
        <v>2028</v>
      </c>
      <c r="T68" s="36">
        <v>2029</v>
      </c>
      <c r="U68" s="36">
        <v>2030</v>
      </c>
    </row>
    <row r="69" spans="1:21" x14ac:dyDescent="0.25">
      <c r="A69" s="34" t="s">
        <v>59</v>
      </c>
      <c r="B69" s="38">
        <f>B6+B9+B10+B11+B12</f>
        <v>9443.2255440612207</v>
      </c>
      <c r="C69" s="38">
        <f t="shared" ref="C69:U69" si="12">C6+C9+C10+C11+C12</f>
        <v>8061.8541854132136</v>
      </c>
      <c r="D69" s="38">
        <f t="shared" si="12"/>
        <v>10038.606675753661</v>
      </c>
      <c r="E69" s="38">
        <f t="shared" si="12"/>
        <v>11266.963884417664</v>
      </c>
      <c r="F69" s="38">
        <f t="shared" si="12"/>
        <v>9666.045339770646</v>
      </c>
      <c r="G69" s="38">
        <f t="shared" si="12"/>
        <v>10203.718394188842</v>
      </c>
      <c r="H69" s="38">
        <f t="shared" si="12"/>
        <v>10550.644819591264</v>
      </c>
      <c r="I69" s="38">
        <f t="shared" si="12"/>
        <v>10909.366743457365</v>
      </c>
      <c r="J69" s="38">
        <f t="shared" si="12"/>
        <v>11280.285212734918</v>
      </c>
      <c r="K69" s="38">
        <f t="shared" si="12"/>
        <v>11663.814909967905</v>
      </c>
      <c r="L69" s="38">
        <f t="shared" si="12"/>
        <v>12060.384616906813</v>
      </c>
      <c r="M69" s="38">
        <f t="shared" si="12"/>
        <v>12470.437693881642</v>
      </c>
      <c r="N69" s="38">
        <f t="shared" si="12"/>
        <v>12894.432575473624</v>
      </c>
      <c r="O69" s="38">
        <f t="shared" si="12"/>
        <v>13332.843283039725</v>
      </c>
      <c r="P69" s="38">
        <f t="shared" si="12"/>
        <v>13786.159954663075</v>
      </c>
      <c r="Q69" s="38">
        <f t="shared" si="12"/>
        <v>14254.889393121621</v>
      </c>
      <c r="R69" s="38">
        <f t="shared" si="12"/>
        <v>14739.555632487756</v>
      </c>
      <c r="S69" s="38">
        <f t="shared" si="12"/>
        <v>15240.70052399234</v>
      </c>
      <c r="T69" s="38">
        <f t="shared" si="12"/>
        <v>15758.88434180808</v>
      </c>
      <c r="U69" s="38">
        <f t="shared" si="12"/>
        <v>16304.171127449807</v>
      </c>
    </row>
    <row r="70" spans="1:21" x14ac:dyDescent="0.25">
      <c r="A70" s="34" t="s">
        <v>60</v>
      </c>
      <c r="B70" s="38">
        <f>B7+B8</f>
        <v>13182.358088725943</v>
      </c>
      <c r="C70" s="38">
        <f t="shared" ref="C70:U70" si="13">C7+C8</f>
        <v>11225.662445211137</v>
      </c>
      <c r="D70" s="38">
        <f t="shared" si="13"/>
        <v>10833.220110566675</v>
      </c>
      <c r="E70" s="38">
        <f t="shared" si="13"/>
        <v>12988.81128978257</v>
      </c>
      <c r="F70" s="38">
        <f t="shared" si="13"/>
        <v>17105.683123361512</v>
      </c>
      <c r="G70" s="38">
        <f t="shared" si="13"/>
        <v>15066.319934303234</v>
      </c>
      <c r="H70" s="38">
        <f t="shared" si="13"/>
        <v>15380.531201139018</v>
      </c>
      <c r="I70" s="38">
        <f t="shared" si="13"/>
        <v>15836.060282721563</v>
      </c>
      <c r="J70" s="38">
        <f t="shared" si="13"/>
        <v>16296.976398171279</v>
      </c>
      <c r="K70" s="38">
        <f t="shared" si="13"/>
        <v>16757.892513620991</v>
      </c>
      <c r="L70" s="38">
        <f t="shared" si="13"/>
        <v>17218.808629070707</v>
      </c>
      <c r="M70" s="38">
        <f t="shared" si="13"/>
        <v>17449.380994520419</v>
      </c>
      <c r="N70" s="38">
        <f t="shared" si="13"/>
        <v>18140.640859970139</v>
      </c>
      <c r="O70" s="38">
        <f t="shared" si="13"/>
        <v>18601.556975419848</v>
      </c>
      <c r="P70" s="38">
        <f t="shared" si="13"/>
        <v>19062.473090869575</v>
      </c>
      <c r="Q70" s="38">
        <f t="shared" si="13"/>
        <v>19523.389206319272</v>
      </c>
      <c r="R70" s="38">
        <f t="shared" si="13"/>
        <v>19984.305321768992</v>
      </c>
      <c r="S70" s="38">
        <f t="shared" si="13"/>
        <v>20445.221437218705</v>
      </c>
      <c r="T70" s="38">
        <f t="shared" si="13"/>
        <v>20906.137552668421</v>
      </c>
      <c r="U70" s="38">
        <f t="shared" si="13"/>
        <v>21367.05366811814</v>
      </c>
    </row>
    <row r="71" spans="1:21" x14ac:dyDescent="0.25">
      <c r="A71" s="34"/>
      <c r="B71" s="37">
        <f>SUM(B69:B70)</f>
        <v>22625.583632787166</v>
      </c>
      <c r="C71" s="37">
        <f t="shared" ref="C71:U71" si="14">SUM(C69:C70)</f>
        <v>19287.516630624352</v>
      </c>
      <c r="D71" s="37">
        <f t="shared" si="14"/>
        <v>20871.826786320336</v>
      </c>
      <c r="E71" s="37">
        <f t="shared" si="14"/>
        <v>24255.775174200237</v>
      </c>
      <c r="F71" s="37">
        <f t="shared" si="14"/>
        <v>26771.72846313216</v>
      </c>
      <c r="G71" s="37">
        <f t="shared" si="14"/>
        <v>25270.038328492075</v>
      </c>
      <c r="H71" s="37">
        <f t="shared" si="14"/>
        <v>25931.17602073028</v>
      </c>
      <c r="I71" s="37">
        <f t="shared" si="14"/>
        <v>26745.427026178928</v>
      </c>
      <c r="J71" s="37">
        <f t="shared" si="14"/>
        <v>27577.261610906196</v>
      </c>
      <c r="K71" s="37">
        <f t="shared" si="14"/>
        <v>28421.707423588894</v>
      </c>
      <c r="L71" s="37">
        <f t="shared" si="14"/>
        <v>29279.19324597752</v>
      </c>
      <c r="M71" s="37">
        <f t="shared" si="14"/>
        <v>29919.818688402062</v>
      </c>
      <c r="N71" s="37">
        <f t="shared" si="14"/>
        <v>31035.073435443763</v>
      </c>
      <c r="O71" s="37">
        <f t="shared" si="14"/>
        <v>31934.400258459573</v>
      </c>
      <c r="P71" s="37">
        <f t="shared" si="14"/>
        <v>32848.633045532653</v>
      </c>
      <c r="Q71" s="37">
        <f t="shared" si="14"/>
        <v>33778.278599440891</v>
      </c>
      <c r="R71" s="37">
        <f t="shared" si="14"/>
        <v>34723.86095425675</v>
      </c>
      <c r="S71" s="37">
        <f t="shared" si="14"/>
        <v>35685.921961211046</v>
      </c>
      <c r="T71" s="37">
        <f t="shared" si="14"/>
        <v>36665.0218944765</v>
      </c>
      <c r="U71" s="37">
        <f t="shared" si="14"/>
        <v>37671.224795567949</v>
      </c>
    </row>
    <row r="73" spans="1:21" x14ac:dyDescent="0.25">
      <c r="A73" t="str">
        <f>[44]Rekap!A2</f>
        <v>Pertanian</v>
      </c>
      <c r="B73" s="30">
        <f>[44]Rekap!B2</f>
        <v>11227.507858133335</v>
      </c>
      <c r="C73" s="30">
        <f>[44]Rekap!C2</f>
        <v>8711.0918176714295</v>
      </c>
      <c r="D73" s="30">
        <f>[44]Rekap!D2</f>
        <v>10842.678888652381</v>
      </c>
      <c r="E73" s="30">
        <f>[44]Rekap!E2</f>
        <v>12158.737884676193</v>
      </c>
      <c r="F73" s="30">
        <f>[44]Rekap!F2</f>
        <v>10436.907238380953</v>
      </c>
    </row>
    <row r="74" spans="1:21" x14ac:dyDescent="0.25">
      <c r="A74" t="str">
        <f>[44]Rekap!A3</f>
        <v>Terkait pemupukan N</v>
      </c>
      <c r="B74" s="30">
        <f>[44]Rekap!B3</f>
        <v>10069.853458133335</v>
      </c>
      <c r="C74" s="30">
        <f>[44]Rekap!C3</f>
        <v>8617.0662076714289</v>
      </c>
      <c r="D74" s="30">
        <f>[44]Rekap!D3</f>
        <v>10724.242458652381</v>
      </c>
      <c r="E74" s="30">
        <f>[44]Rekap!E3</f>
        <v>12022.483584676193</v>
      </c>
      <c r="F74" s="30">
        <f>[44]Rekap!F3</f>
        <v>10321.817998380953</v>
      </c>
    </row>
    <row r="75" spans="1:21" x14ac:dyDescent="0.25">
      <c r="A75" t="str">
        <f>[44]Rekap!A4</f>
        <v>Pengairan sawah</v>
      </c>
      <c r="B75" s="30">
        <f>[44]Rekap!B4</f>
        <v>1157.6544000000001</v>
      </c>
      <c r="C75" s="30">
        <f>[44]Rekap!C4</f>
        <v>94.02561</v>
      </c>
      <c r="D75" s="30">
        <f>[44]Rekap!D4</f>
        <v>118.43643</v>
      </c>
      <c r="E75" s="30">
        <f>[44]Rekap!E4</f>
        <v>136.2543</v>
      </c>
      <c r="F75" s="30">
        <f>[44]Rekap!F4</f>
        <v>115.08924000000002</v>
      </c>
    </row>
    <row r="76" spans="1:21" x14ac:dyDescent="0.25">
      <c r="A76" t="str">
        <f>[44]Rekap!A5</f>
        <v>Peternakan</v>
      </c>
      <c r="B76" s="30">
        <f>[44]Rekap!B5</f>
        <v>13015.936590444415</v>
      </c>
      <c r="C76" s="30">
        <f>[44]Rekap!C5</f>
        <v>11208.038785743985</v>
      </c>
      <c r="D76" s="30">
        <f>[44]Rekap!D5</f>
        <v>10671.202179704471</v>
      </c>
      <c r="E76" s="30">
        <f>[44]Rekap!E5</f>
        <v>12770.174200880521</v>
      </c>
      <c r="F76" s="30">
        <f>[44]Rekap!F5</f>
        <v>16781.935149575806</v>
      </c>
    </row>
    <row r="77" spans="1:21" x14ac:dyDescent="0.25">
      <c r="A77" t="str">
        <f>[44]Rekap!A6</f>
        <v>Total</v>
      </c>
      <c r="B77" s="30">
        <f>[44]Rekap!B6</f>
        <v>24243.444448577749</v>
      </c>
      <c r="C77" s="30">
        <f>[44]Rekap!C6</f>
        <v>19919.130603415415</v>
      </c>
      <c r="D77" s="30">
        <f>[44]Rekap!D6</f>
        <v>21513.881068356852</v>
      </c>
      <c r="E77" s="30">
        <f>[44]Rekap!E6</f>
        <v>24928.912085556716</v>
      </c>
      <c r="F77" s="30">
        <f>[44]Rekap!F6</f>
        <v>27218.842387956756</v>
      </c>
    </row>
    <row r="79" spans="1:21" x14ac:dyDescent="0.25">
      <c r="B79" s="29">
        <f>B71-B77</f>
        <v>-1617.8608157905837</v>
      </c>
      <c r="C79" s="29">
        <f t="shared" ref="C79:F79" si="15">C71-C77</f>
        <v>-631.61397279106313</v>
      </c>
      <c r="D79" s="29">
        <f t="shared" si="15"/>
        <v>-642.05428203651536</v>
      </c>
      <c r="E79" s="29">
        <f t="shared" si="15"/>
        <v>-673.13691135647969</v>
      </c>
      <c r="F79" s="29">
        <f t="shared" si="15"/>
        <v>-447.11392482459632</v>
      </c>
    </row>
    <row r="81" spans="1:21" x14ac:dyDescent="0.25">
      <c r="A81" s="34"/>
      <c r="B81" s="96" t="s">
        <v>1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34" t="s">
        <v>67</v>
      </c>
      <c r="B82" s="36">
        <v>2011</v>
      </c>
      <c r="C82" s="36">
        <v>2012</v>
      </c>
      <c r="D82" s="36">
        <v>2013</v>
      </c>
      <c r="E82" s="36">
        <v>2014</v>
      </c>
      <c r="F82" s="36">
        <v>2015</v>
      </c>
      <c r="G82" s="36">
        <v>2016</v>
      </c>
      <c r="H82" s="36">
        <v>2017</v>
      </c>
      <c r="I82" s="36">
        <v>2018</v>
      </c>
      <c r="J82" s="36">
        <v>2019</v>
      </c>
      <c r="K82" s="36">
        <v>2020</v>
      </c>
      <c r="L82" s="36">
        <v>2021</v>
      </c>
      <c r="M82" s="36">
        <v>2022</v>
      </c>
      <c r="N82" s="36">
        <v>2023</v>
      </c>
      <c r="O82" s="36">
        <v>2024</v>
      </c>
      <c r="P82" s="36">
        <v>2025</v>
      </c>
      <c r="Q82" s="36">
        <v>2026</v>
      </c>
      <c r="R82" s="36">
        <v>2027</v>
      </c>
      <c r="S82" s="36">
        <v>2028</v>
      </c>
      <c r="T82" s="36">
        <v>2029</v>
      </c>
      <c r="U82" s="36">
        <v>2030</v>
      </c>
    </row>
    <row r="83" spans="1:21" x14ac:dyDescent="0.25">
      <c r="A83" s="34" t="s">
        <v>59</v>
      </c>
      <c r="B83" s="38">
        <f>B18+B21+B22+B23+B24</f>
        <v>9443.2255440612207</v>
      </c>
      <c r="C83" s="38">
        <f t="shared" ref="C83:U83" si="16">C18+C21+C22+C23+C24</f>
        <v>8061.8541854132136</v>
      </c>
      <c r="D83" s="38">
        <f t="shared" si="16"/>
        <v>10038.606675753661</v>
      </c>
      <c r="E83" s="38">
        <f t="shared" si="16"/>
        <v>11266.963884417664</v>
      </c>
      <c r="F83" s="38">
        <f t="shared" si="16"/>
        <v>9666.045339770646</v>
      </c>
      <c r="G83" s="38">
        <f t="shared" si="16"/>
        <v>10203.718394188842</v>
      </c>
      <c r="H83" s="38">
        <f t="shared" si="16"/>
        <v>5853.4715063770964</v>
      </c>
      <c r="I83" s="38">
        <f t="shared" si="16"/>
        <v>6052.4895375939159</v>
      </c>
      <c r="J83" s="38">
        <f t="shared" si="16"/>
        <v>6258.2741818721106</v>
      </c>
      <c r="K83" s="38">
        <f t="shared" si="16"/>
        <v>6471.0555040557629</v>
      </c>
      <c r="L83" s="38">
        <f t="shared" si="16"/>
        <v>6691.0713911936582</v>
      </c>
      <c r="M83" s="38">
        <f t="shared" si="16"/>
        <v>6918.5678184942426</v>
      </c>
      <c r="N83" s="38">
        <f t="shared" si="16"/>
        <v>7153.7991243230472</v>
      </c>
      <c r="O83" s="38">
        <f t="shared" si="16"/>
        <v>7397.0282945500321</v>
      </c>
      <c r="P83" s="38">
        <f t="shared" si="16"/>
        <v>7648.5272565647319</v>
      </c>
      <c r="Q83" s="38">
        <f t="shared" si="16"/>
        <v>7908.5771832879318</v>
      </c>
      <c r="R83" s="38">
        <f t="shared" si="16"/>
        <v>8177.4688075197228</v>
      </c>
      <c r="S83" s="38">
        <f t="shared" si="16"/>
        <v>8455.502746975395</v>
      </c>
      <c r="T83" s="38">
        <f t="shared" si="16"/>
        <v>8742.9898403725565</v>
      </c>
      <c r="U83" s="38">
        <f t="shared" si="16"/>
        <v>9045.5135929142943</v>
      </c>
    </row>
    <row r="84" spans="1:21" x14ac:dyDescent="0.25">
      <c r="A84" s="34" t="s">
        <v>60</v>
      </c>
      <c r="B84" s="38">
        <f>B19+B20</f>
        <v>13399.560668678449</v>
      </c>
      <c r="C84" s="38">
        <f t="shared" ref="C84:U84" si="17">C19+C20</f>
        <v>11449.030979706788</v>
      </c>
      <c r="D84" s="38">
        <f t="shared" si="17"/>
        <v>11038.863801488003</v>
      </c>
      <c r="E84" s="38">
        <f t="shared" si="17"/>
        <v>13272.887081904937</v>
      </c>
      <c r="F84" s="38">
        <f t="shared" si="17"/>
        <v>17532.566449914459</v>
      </c>
      <c r="G84" s="38">
        <f t="shared" si="17"/>
        <v>15369.733572063296</v>
      </c>
      <c r="H84" s="38">
        <f t="shared" si="17"/>
        <v>15560.70961998466</v>
      </c>
      <c r="I84" s="38">
        <f t="shared" si="17"/>
        <v>16021.67366562835</v>
      </c>
      <c r="J84" s="38">
        <f t="shared" si="17"/>
        <v>16157.584454612959</v>
      </c>
      <c r="K84" s="38">
        <f t="shared" si="17"/>
        <v>16954.314118003087</v>
      </c>
      <c r="L84" s="38">
        <f t="shared" si="17"/>
        <v>17420.634344190461</v>
      </c>
      <c r="M84" s="38">
        <f t="shared" si="17"/>
        <v>17656.610820377828</v>
      </c>
      <c r="N84" s="38">
        <f t="shared" si="17"/>
        <v>18353.274796565202</v>
      </c>
      <c r="O84" s="38">
        <f t="shared" si="17"/>
        <v>18819.595022752575</v>
      </c>
      <c r="P84" s="38">
        <f t="shared" si="17"/>
        <v>19285.915248939949</v>
      </c>
      <c r="Q84" s="38">
        <f t="shared" si="17"/>
        <v>19752.235475127305</v>
      </c>
      <c r="R84" s="38">
        <f t="shared" si="17"/>
        <v>20218.555701314679</v>
      </c>
      <c r="S84" s="38">
        <f t="shared" si="17"/>
        <v>20684.875927502057</v>
      </c>
      <c r="T84" s="38">
        <f t="shared" si="17"/>
        <v>20730.800718344344</v>
      </c>
      <c r="U84" s="38">
        <f t="shared" si="17"/>
        <v>21617.516379876797</v>
      </c>
    </row>
    <row r="85" spans="1:21" x14ac:dyDescent="0.25">
      <c r="A85" s="34"/>
      <c r="B85" s="38">
        <f>SUM(B83:B84)</f>
        <v>22842.786212739669</v>
      </c>
      <c r="C85" s="38">
        <f t="shared" ref="C85:U85" si="18">SUM(C83:C84)</f>
        <v>19510.885165120002</v>
      </c>
      <c r="D85" s="38">
        <f t="shared" si="18"/>
        <v>21077.470477241666</v>
      </c>
      <c r="E85" s="38">
        <f t="shared" si="18"/>
        <v>24539.8509663226</v>
      </c>
      <c r="F85" s="38">
        <f t="shared" si="18"/>
        <v>27198.611789685106</v>
      </c>
      <c r="G85" s="38">
        <f t="shared" si="18"/>
        <v>25573.451966252138</v>
      </c>
      <c r="H85" s="38">
        <f t="shared" si="18"/>
        <v>21414.181126361756</v>
      </c>
      <c r="I85" s="38">
        <f t="shared" si="18"/>
        <v>22074.163203222266</v>
      </c>
      <c r="J85" s="38">
        <f t="shared" si="18"/>
        <v>22415.858636485071</v>
      </c>
      <c r="K85" s="38">
        <f t="shared" si="18"/>
        <v>23425.36962205885</v>
      </c>
      <c r="L85" s="38">
        <f t="shared" si="18"/>
        <v>24111.705735384119</v>
      </c>
      <c r="M85" s="38">
        <f t="shared" si="18"/>
        <v>24575.178638872072</v>
      </c>
      <c r="N85" s="38">
        <f t="shared" si="18"/>
        <v>25507.073920888248</v>
      </c>
      <c r="O85" s="38">
        <f t="shared" si="18"/>
        <v>26216.623317302608</v>
      </c>
      <c r="P85" s="38">
        <f t="shared" si="18"/>
        <v>26934.442505504681</v>
      </c>
      <c r="Q85" s="38">
        <f t="shared" si="18"/>
        <v>27660.812658415238</v>
      </c>
      <c r="R85" s="38">
        <f t="shared" si="18"/>
        <v>28396.024508834402</v>
      </c>
      <c r="S85" s="38">
        <f t="shared" si="18"/>
        <v>29140.378674477452</v>
      </c>
      <c r="T85" s="38">
        <f t="shared" si="18"/>
        <v>29473.790558716901</v>
      </c>
      <c r="U85" s="38">
        <f t="shared" si="18"/>
        <v>30663.02997279109</v>
      </c>
    </row>
    <row r="87" spans="1:21" x14ac:dyDescent="0.25">
      <c r="B87" s="29">
        <f>B85-B71</f>
        <v>217.20257995250358</v>
      </c>
      <c r="C87" s="29">
        <f t="shared" ref="C87:U87" si="19">C85-C71</f>
        <v>223.36853449565024</v>
      </c>
      <c r="D87" s="29">
        <f t="shared" si="19"/>
        <v>205.64369092132983</v>
      </c>
      <c r="E87" s="29">
        <f t="shared" si="19"/>
        <v>284.07579212236305</v>
      </c>
      <c r="F87" s="29">
        <f t="shared" si="19"/>
        <v>426.88332655294653</v>
      </c>
      <c r="G87" s="29">
        <f t="shared" si="19"/>
        <v>303.41363776006256</v>
      </c>
      <c r="H87" s="29">
        <f t="shared" si="19"/>
        <v>-4516.9948943685231</v>
      </c>
      <c r="I87" s="29">
        <f t="shared" si="19"/>
        <v>-4671.2638229566619</v>
      </c>
      <c r="J87" s="29">
        <f t="shared" si="19"/>
        <v>-5161.4029744211257</v>
      </c>
      <c r="K87" s="29">
        <f t="shared" si="19"/>
        <v>-4996.3378015300441</v>
      </c>
      <c r="L87" s="29">
        <f t="shared" si="19"/>
        <v>-5167.4875105934007</v>
      </c>
      <c r="M87" s="29">
        <f t="shared" si="19"/>
        <v>-5344.6400495299895</v>
      </c>
      <c r="N87" s="29">
        <f t="shared" si="19"/>
        <v>-5527.9995145555149</v>
      </c>
      <c r="O87" s="29">
        <f t="shared" si="19"/>
        <v>-5717.7769411569643</v>
      </c>
      <c r="P87" s="29">
        <f t="shared" si="19"/>
        <v>-5914.190540027972</v>
      </c>
      <c r="Q87" s="29">
        <f t="shared" si="19"/>
        <v>-6117.4659410256536</v>
      </c>
      <c r="R87" s="29">
        <f t="shared" si="19"/>
        <v>-6327.8364454223483</v>
      </c>
      <c r="S87" s="29">
        <f t="shared" si="19"/>
        <v>-6545.5432867335949</v>
      </c>
      <c r="T87" s="29">
        <f t="shared" si="19"/>
        <v>-7191.2313357595995</v>
      </c>
      <c r="U87" s="29">
        <f t="shared" si="19"/>
        <v>-7008.1948227768589</v>
      </c>
    </row>
    <row r="90" spans="1:21" x14ac:dyDescent="0.25">
      <c r="C90" t="s">
        <v>111</v>
      </c>
    </row>
    <row r="91" spans="1:21" x14ac:dyDescent="0.25">
      <c r="C91" t="s">
        <v>112</v>
      </c>
    </row>
    <row r="92" spans="1:21" x14ac:dyDescent="0.25">
      <c r="C92" t="s">
        <v>107</v>
      </c>
    </row>
    <row r="93" spans="1:21" x14ac:dyDescent="0.25">
      <c r="C93" t="s">
        <v>108</v>
      </c>
    </row>
    <row r="94" spans="1:21" x14ac:dyDescent="0.25">
      <c r="C94" t="s">
        <v>109</v>
      </c>
    </row>
    <row r="95" spans="1:21" x14ac:dyDescent="0.25">
      <c r="C95" t="s">
        <v>110</v>
      </c>
    </row>
    <row r="97" spans="3:3" x14ac:dyDescent="0.25">
      <c r="C97" t="s">
        <v>67</v>
      </c>
    </row>
    <row r="98" spans="3:3" x14ac:dyDescent="0.25">
      <c r="C98" t="s">
        <v>107</v>
      </c>
    </row>
    <row r="99" spans="3:3" x14ac:dyDescent="0.25">
      <c r="C99" t="s">
        <v>108</v>
      </c>
    </row>
    <row r="100" spans="3:3" x14ac:dyDescent="0.25">
      <c r="C100" t="s">
        <v>109</v>
      </c>
    </row>
    <row r="101" spans="3:3" x14ac:dyDescent="0.25">
      <c r="C101" t="s">
        <v>110</v>
      </c>
    </row>
  </sheetData>
  <mergeCells count="12">
    <mergeCell ref="B81:U81"/>
    <mergeCell ref="B67:U67"/>
    <mergeCell ref="A44:A45"/>
    <mergeCell ref="A56:A57"/>
    <mergeCell ref="A4:A5"/>
    <mergeCell ref="B4:U4"/>
    <mergeCell ref="A16:A17"/>
    <mergeCell ref="B16:U16"/>
    <mergeCell ref="A28:A29"/>
    <mergeCell ref="B28:L28"/>
    <mergeCell ref="B44:U44"/>
    <mergeCell ref="B56:U5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Y89"/>
  <sheetViews>
    <sheetView zoomScale="85" zoomScaleNormal="85" workbookViewId="0">
      <selection activeCell="M36" sqref="M36"/>
    </sheetView>
  </sheetViews>
  <sheetFormatPr defaultRowHeight="15" x14ac:dyDescent="0.25"/>
  <cols>
    <col min="1" max="1" width="37.140625" bestFit="1" customWidth="1"/>
    <col min="2" max="2" width="9.5703125" bestFit="1" customWidth="1"/>
    <col min="3" max="9" width="10.5703125" bestFit="1" customWidth="1"/>
    <col min="10" max="22" width="11.5703125" bestFit="1" customWidth="1"/>
    <col min="23" max="23" width="9.5703125" bestFit="1" customWidth="1"/>
    <col min="25" max="25" width="10.7109375" customWidth="1"/>
  </cols>
  <sheetData>
    <row r="1" spans="1:25" x14ac:dyDescent="0.25">
      <c r="A1" t="s">
        <v>46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8">
        <f>'[45]Perhitungan ke CO2-eq'!B128</f>
        <v>269.91968802068055</v>
      </c>
      <c r="C6" s="8">
        <f>'[45]Perhitungan ke CO2-eq'!C128</f>
        <v>176.71871951129759</v>
      </c>
      <c r="D6" s="8">
        <f>'[45]Perhitungan ke CO2-eq'!D128</f>
        <v>54.468098479509543</v>
      </c>
      <c r="E6" s="8">
        <f>'[45]Perhitungan ke CO2-eq'!E128</f>
        <v>29.049652522405086</v>
      </c>
      <c r="F6" s="8">
        <f>'[45]Perhitungan ke CO2-eq'!F128</f>
        <v>73.834533494446276</v>
      </c>
      <c r="G6" s="8">
        <f>'[45]Perhitungan ke CO2-eq'!G128</f>
        <v>115.01433302818849</v>
      </c>
      <c r="H6" s="8">
        <f>'[45]Perhitungan ke CO2-eq'!H128</f>
        <v>116.39450502452675</v>
      </c>
      <c r="I6" s="8">
        <f>'[45]Perhitungan ke CO2-eq'!I128</f>
        <v>117.79123908482106</v>
      </c>
      <c r="J6" s="8">
        <f>'[45]Perhitungan ke CO2-eq'!J128</f>
        <v>119.20473395383891</v>
      </c>
      <c r="K6" s="8">
        <f>'[45]Perhitungan ke CO2-eq'!K128</f>
        <v>120.635190761285</v>
      </c>
      <c r="L6" s="8">
        <f>'[46]Perhitungan ke CO2-eq'!B128</f>
        <v>122.0828130504204</v>
      </c>
      <c r="M6" s="8">
        <f>'[46]Perhitungan ke CO2-eq'!C128</f>
        <v>123.54780680702545</v>
      </c>
      <c r="N6" s="8">
        <f>'[46]Perhitungan ke CO2-eq'!D128</f>
        <v>125.03038048870977</v>
      </c>
      <c r="O6" s="8">
        <f>'[46]Perhitungan ke CO2-eq'!E128</f>
        <v>126.53074505457428</v>
      </c>
      <c r="P6" s="8">
        <f>'[46]Perhitungan ke CO2-eq'!F128</f>
        <v>128.04911399522916</v>
      </c>
      <c r="Q6" s="8">
        <f>'[46]Perhitungan ke CO2-eq'!G128</f>
        <v>129.58570336317194</v>
      </c>
      <c r="R6" s="8">
        <f>'[46]Perhitungan ke CO2-eq'!H128</f>
        <v>131.14073180352997</v>
      </c>
      <c r="S6" s="8">
        <f>'[46]Perhitungan ke CO2-eq'!I128</f>
        <v>132.71442058517235</v>
      </c>
      <c r="T6" s="8">
        <f>'[46]Perhitungan ke CO2-eq'!J128</f>
        <v>134.30699363219443</v>
      </c>
      <c r="U6" s="8">
        <f>'[46]Perhitungan ke CO2-eq'!K128</f>
        <v>135.93494370920513</v>
      </c>
      <c r="V6" s="9">
        <f t="shared" ref="V6:V13" si="0">SUM(B6:U6)</f>
        <v>2481.9543463702321</v>
      </c>
    </row>
    <row r="7" spans="1:25" x14ac:dyDescent="0.25">
      <c r="A7" s="1" t="s">
        <v>4</v>
      </c>
      <c r="B7" s="8">
        <f>'[45]Perhitungan ke CO2-eq'!B129</f>
        <v>6143.7251400000005</v>
      </c>
      <c r="C7" s="8">
        <f>'[45]Perhitungan ke CO2-eq'!C129</f>
        <v>7501.5649799999983</v>
      </c>
      <c r="D7" s="8">
        <f>'[45]Perhitungan ke CO2-eq'!D129</f>
        <v>10273.168079999999</v>
      </c>
      <c r="E7" s="8">
        <f>'[45]Perhitungan ke CO2-eq'!E129</f>
        <v>10082.649779999998</v>
      </c>
      <c r="F7" s="8">
        <f>'[45]Perhitungan ke CO2-eq'!F129</f>
        <v>10017.293790000002</v>
      </c>
      <c r="G7" s="8">
        <f>'[45]Perhitungan ke CO2-eq'!G129</f>
        <v>8798.074902119999</v>
      </c>
      <c r="H7" s="8">
        <f>'[45]Perhitungan ke CO2-eq'!H129</f>
        <v>10294.026771835071</v>
      </c>
      <c r="I7" s="8">
        <f>'[45]Perhitungan ke CO2-eq'!I129</f>
        <v>11164.782286806174</v>
      </c>
      <c r="J7" s="8">
        <f>'[45]Perhitungan ke CO2-eq'!J129</f>
        <v>12140.260737843953</v>
      </c>
      <c r="K7" s="8">
        <f>'[45]Perhitungan ke CO2-eq'!K129</f>
        <v>13115.739188881727</v>
      </c>
      <c r="L7" s="8">
        <f>'[46]Perhitungan ke CO2-eq'!B129</f>
        <v>14091.21763991951</v>
      </c>
      <c r="M7" s="8">
        <f>'[46]Perhitungan ke CO2-eq'!C129</f>
        <v>15066.696090957277</v>
      </c>
      <c r="N7" s="8">
        <f>'[46]Perhitungan ke CO2-eq'!D129</f>
        <v>16042.17454199506</v>
      </c>
      <c r="O7" s="8">
        <f>'[46]Perhitungan ke CO2-eq'!E129</f>
        <v>17017.652993032829</v>
      </c>
      <c r="P7" s="8">
        <f>'[46]Perhitungan ke CO2-eq'!F129</f>
        <v>17993.131444070608</v>
      </c>
      <c r="Q7" s="8">
        <f>'[46]Perhitungan ke CO2-eq'!G129</f>
        <v>18968.609895108351</v>
      </c>
      <c r="R7" s="8">
        <f>'[46]Perhitungan ke CO2-eq'!H129</f>
        <v>19944.088346146171</v>
      </c>
      <c r="S7" s="8">
        <f>'[46]Perhitungan ke CO2-eq'!I129</f>
        <v>20919.566797183888</v>
      </c>
      <c r="T7" s="8">
        <f>'[46]Perhitungan ke CO2-eq'!J129</f>
        <v>21895.045248221712</v>
      </c>
      <c r="U7" s="8">
        <f>'[46]Perhitungan ke CO2-eq'!K129</f>
        <v>22870.523699259433</v>
      </c>
      <c r="V7" s="9">
        <f t="shared" si="0"/>
        <v>284339.99235338176</v>
      </c>
    </row>
    <row r="8" spans="1:25" x14ac:dyDescent="0.25">
      <c r="A8" s="1" t="s">
        <v>5</v>
      </c>
      <c r="B8" s="8">
        <f>'[45]Perhitungan ke CO2-eq'!B130</f>
        <v>744.20483568042857</v>
      </c>
      <c r="C8" s="8">
        <f>'[45]Perhitungan ke CO2-eq'!C130</f>
        <v>744.5307800889201</v>
      </c>
      <c r="D8" s="8">
        <f>'[45]Perhitungan ke CO2-eq'!D130</f>
        <v>1230.4044633197434</v>
      </c>
      <c r="E8" s="8">
        <f>'[45]Perhitungan ke CO2-eq'!E130</f>
        <v>1128.4454132972116</v>
      </c>
      <c r="F8" s="8">
        <f>'[45]Perhitungan ke CO2-eq'!F130</f>
        <v>1182.4789994298287</v>
      </c>
      <c r="G8" s="8">
        <f>'[45]Perhitungan ke CO2-eq'!G130</f>
        <v>1053.5744189522288</v>
      </c>
      <c r="H8" s="8">
        <f>'[45]Perhitungan ke CO2-eq'!H130</f>
        <v>1100.4060491599871</v>
      </c>
      <c r="I8" s="8">
        <f>'[45]Perhitungan ke CO2-eq'!I130</f>
        <v>1143.09256577816</v>
      </c>
      <c r="J8" s="8">
        <f>'[45]Perhitungan ke CO2-eq'!J130</f>
        <v>1186.4734058071099</v>
      </c>
      <c r="K8" s="8">
        <f>'[45]Perhitungan ke CO2-eq'!K130</f>
        <v>1229.8542458360598</v>
      </c>
      <c r="L8" s="8">
        <f>'[46]Perhitungan ke CO2-eq'!B130</f>
        <v>1273.2350858650095</v>
      </c>
      <c r="M8" s="8">
        <f>'[46]Perhitungan ke CO2-eq'!C130</f>
        <v>1316.6159258939601</v>
      </c>
      <c r="N8" s="8">
        <f>'[46]Perhitungan ke CO2-eq'!D130</f>
        <v>1359.9967659229101</v>
      </c>
      <c r="O8" s="8">
        <f>'[46]Perhitungan ke CO2-eq'!E130</f>
        <v>1403.3776059518598</v>
      </c>
      <c r="P8" s="8">
        <f>'[46]Perhitungan ke CO2-eq'!F130</f>
        <v>1446.7584459808097</v>
      </c>
      <c r="Q8" s="8">
        <f>'[46]Perhitungan ke CO2-eq'!G130</f>
        <v>1490.1392860097596</v>
      </c>
      <c r="R8" s="8">
        <f>'[46]Perhitungan ke CO2-eq'!H130</f>
        <v>1533.5201260387103</v>
      </c>
      <c r="S8" s="8">
        <f>'[46]Perhitungan ke CO2-eq'!I130</f>
        <v>1576.9009660676597</v>
      </c>
      <c r="T8" s="8">
        <f>'[46]Perhitungan ke CO2-eq'!J130</f>
        <v>1620.2818060966099</v>
      </c>
      <c r="U8" s="8">
        <f>'[46]Perhitungan ke CO2-eq'!K130</f>
        <v>1663.6626461255596</v>
      </c>
      <c r="V8" s="9">
        <f t="shared" si="0"/>
        <v>25427.953837302524</v>
      </c>
    </row>
    <row r="9" spans="1:25" x14ac:dyDescent="0.25">
      <c r="A9" s="1" t="s">
        <v>6</v>
      </c>
      <c r="B9" s="8">
        <f>'[45]Perhitungan ke CO2-eq'!B131</f>
        <v>0</v>
      </c>
      <c r="C9" s="8">
        <f>'[45]Perhitungan ke CO2-eq'!C131</f>
        <v>0</v>
      </c>
      <c r="D9" s="8">
        <f>'[45]Perhitungan ke CO2-eq'!D131</f>
        <v>0</v>
      </c>
      <c r="E9" s="8">
        <f>'[45]Perhitungan ke CO2-eq'!E131</f>
        <v>0</v>
      </c>
      <c r="F9" s="8">
        <f>'[45]Perhitungan ke CO2-eq'!F131</f>
        <v>0</v>
      </c>
      <c r="G9" s="8">
        <f>'[45]Perhitungan ke CO2-eq'!G131</f>
        <v>0</v>
      </c>
      <c r="H9" s="8">
        <f>'[45]Perhitungan ke CO2-eq'!H131</f>
        <v>0</v>
      </c>
      <c r="I9" s="8">
        <f>'[45]Perhitungan ke CO2-eq'!I131</f>
        <v>0</v>
      </c>
      <c r="J9" s="8">
        <f>'[45]Perhitungan ke CO2-eq'!J131</f>
        <v>0</v>
      </c>
      <c r="K9" s="8">
        <f>'[45]Perhitungan ke CO2-eq'!K131</f>
        <v>0</v>
      </c>
      <c r="L9" s="8">
        <f>'[46]Perhitungan ke CO2-eq'!B131</f>
        <v>0</v>
      </c>
      <c r="M9" s="8">
        <f>'[46]Perhitungan ke CO2-eq'!C131</f>
        <v>0</v>
      </c>
      <c r="N9" s="8">
        <f>'[46]Perhitungan ke CO2-eq'!D131</f>
        <v>0</v>
      </c>
      <c r="O9" s="8">
        <f>'[46]Perhitungan ke CO2-eq'!E131</f>
        <v>0</v>
      </c>
      <c r="P9" s="8">
        <f>'[46]Perhitungan ke CO2-eq'!F131</f>
        <v>0</v>
      </c>
      <c r="Q9" s="8">
        <f>'[46]Perhitungan ke CO2-eq'!G131</f>
        <v>0</v>
      </c>
      <c r="R9" s="8">
        <f>'[46]Perhitungan ke CO2-eq'!H131</f>
        <v>0</v>
      </c>
      <c r="S9" s="8">
        <f>'[46]Perhitungan ke CO2-eq'!I131</f>
        <v>0</v>
      </c>
      <c r="T9" s="8">
        <f>'[46]Perhitungan ke CO2-eq'!J131</f>
        <v>0</v>
      </c>
      <c r="U9" s="8">
        <f>'[46]Perhitungan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8">
        <f>'[45]Perhitungan ke CO2-eq'!B132</f>
        <v>68.135405922437414</v>
      </c>
      <c r="C10" s="8">
        <f>'[45]Perhitungan ke CO2-eq'!C132</f>
        <v>59.0002646236968</v>
      </c>
      <c r="D10" s="8">
        <f>'[45]Perhitungan ke CO2-eq'!D132</f>
        <v>46.789644326503776</v>
      </c>
      <c r="E10" s="8">
        <f>'[45]Perhitungan ke CO2-eq'!E132</f>
        <v>52.963886160618813</v>
      </c>
      <c r="F10" s="8">
        <f>'[45]Perhitungan ke CO2-eq'!F132</f>
        <v>73.707745407616287</v>
      </c>
      <c r="G10" s="8">
        <f>'[45]Perhitungan ke CO2-eq'!G132</f>
        <v>19.16268607437183</v>
      </c>
      <c r="H10" s="8">
        <f>'[45]Perhitungan ke CO2-eq'!H132</f>
        <v>19.392638307264288</v>
      </c>
      <c r="I10" s="8">
        <f>'[45]Perhitungan ke CO2-eq'!I132</f>
        <v>19.625349966951461</v>
      </c>
      <c r="J10" s="8">
        <f>'[45]Perhitungan ke CO2-eq'!J132</f>
        <v>19.860854166554876</v>
      </c>
      <c r="K10" s="8">
        <f>'[45]Perhitungan ke CO2-eq'!K132</f>
        <v>20.099184416553534</v>
      </c>
      <c r="L10" s="8">
        <f>'[46]Perhitungan ke CO2-eq'!B132</f>
        <v>20.34037462955218</v>
      </c>
      <c r="M10" s="8">
        <f>'[46]Perhitungan ke CO2-eq'!C132</f>
        <v>20.584459125106804</v>
      </c>
      <c r="N10" s="8">
        <f>'[46]Perhitungan ke CO2-eq'!D132</f>
        <v>20.831472634608087</v>
      </c>
      <c r="O10" s="8">
        <f>'[46]Perhitungan ke CO2-eq'!E132</f>
        <v>21.081450306223385</v>
      </c>
      <c r="P10" s="8">
        <f>'[46]Perhitungan ke CO2-eq'!F132</f>
        <v>21.334427709898065</v>
      </c>
      <c r="Q10" s="8">
        <f>'[46]Perhitungan ke CO2-eq'!G132</f>
        <v>21.590440842416843</v>
      </c>
      <c r="R10" s="8">
        <f>'[46]Perhitungan ke CO2-eq'!H132</f>
        <v>21.849526132525842</v>
      </c>
      <c r="S10" s="8">
        <f>'[46]Perhitungan ke CO2-eq'!I132</f>
        <v>22.111720446116152</v>
      </c>
      <c r="T10" s="8">
        <f>'[46]Perhitungan ke CO2-eq'!J132</f>
        <v>22.377061091469553</v>
      </c>
      <c r="U10" s="8">
        <f>'[46]Perhitungan ke CO2-eq'!K132</f>
        <v>22.648295949327309</v>
      </c>
      <c r="V10" s="9">
        <f t="shared" si="0"/>
        <v>613.48688823981331</v>
      </c>
    </row>
    <row r="11" spans="1:25" x14ac:dyDescent="0.25">
      <c r="A11" s="1" t="s">
        <v>8</v>
      </c>
      <c r="B11" s="8">
        <f>'[45]Perhitungan ke CO2-eq'!B133</f>
        <v>239.77320565387967</v>
      </c>
      <c r="C11" s="8">
        <f>'[45]Perhitungan ke CO2-eq'!C133</f>
        <v>199.2553695989219</v>
      </c>
      <c r="D11" s="8">
        <f>'[45]Perhitungan ke CO2-eq'!D133</f>
        <v>145.43838737736723</v>
      </c>
      <c r="E11" s="8">
        <f>'[45]Perhitungan ke CO2-eq'!E133</f>
        <v>159.84277874780631</v>
      </c>
      <c r="F11" s="8">
        <f>'[45]Perhitungan ke CO2-eq'!F133</f>
        <v>227.35181743877231</v>
      </c>
      <c r="G11" s="8">
        <f>'[45]Perhitungan ke CO2-eq'!G133</f>
        <v>73.175728054229083</v>
      </c>
      <c r="H11" s="8">
        <f>'[45]Perhitungan ke CO2-eq'!H133</f>
        <v>74.053836790879814</v>
      </c>
      <c r="I11" s="8">
        <f>'[45]Perhitungan ke CO2-eq'!I133</f>
        <v>74.942482832370388</v>
      </c>
      <c r="J11" s="8">
        <f>'[45]Perhitungan ke CO2-eq'!J133</f>
        <v>75.841792626358838</v>
      </c>
      <c r="K11" s="8">
        <f>'[45]Perhitungan ke CO2-eq'!K133</f>
        <v>76.751894137875126</v>
      </c>
      <c r="L11" s="8">
        <f>'[46]Perhitungan ke CO2-eq'!B133</f>
        <v>77.672916867529622</v>
      </c>
      <c r="M11" s="8">
        <f>'[46]Perhitungan ke CO2-eq'!C133</f>
        <v>78.604991869940008</v>
      </c>
      <c r="N11" s="8">
        <f>'[46]Perhitungan ke CO2-eq'!D133</f>
        <v>79.548251772379274</v>
      </c>
      <c r="O11" s="8">
        <f>'[46]Perhitungan ke CO2-eq'!E133</f>
        <v>80.502830793647846</v>
      </c>
      <c r="P11" s="8">
        <f>'[46]Perhitungan ke CO2-eq'!F133</f>
        <v>81.468864763171609</v>
      </c>
      <c r="Q11" s="8">
        <f>'[46]Perhitungan ke CO2-eq'!G133</f>
        <v>82.446491140329655</v>
      </c>
      <c r="R11" s="8">
        <f>'[46]Perhitungan ke CO2-eq'!H133</f>
        <v>83.4358490340136</v>
      </c>
      <c r="S11" s="8">
        <f>'[46]Perhitungan ke CO2-eq'!I133</f>
        <v>84.437079222421787</v>
      </c>
      <c r="T11" s="8">
        <f>'[46]Perhitungan ke CO2-eq'!J133</f>
        <v>85.450324173090848</v>
      </c>
      <c r="U11" s="8">
        <f>'[46]Perhitungan ke CO2-eq'!K133</f>
        <v>86.486077100441207</v>
      </c>
      <c r="V11" s="9">
        <f t="shared" si="0"/>
        <v>2166.4809699954267</v>
      </c>
    </row>
    <row r="12" spans="1:25" x14ac:dyDescent="0.25">
      <c r="A12" s="4" t="s">
        <v>64</v>
      </c>
      <c r="B12" s="8">
        <f>'[45]Perhitungan ke CO2-eq'!B134</f>
        <v>65.046438626796601</v>
      </c>
      <c r="C12" s="8">
        <f>'[45]Perhitungan ke CO2-eq'!C134</f>
        <v>56.325445483935333</v>
      </c>
      <c r="D12" s="8">
        <f>'[45]Perhitungan ke CO2-eq'!D134</f>
        <v>44.66840237978721</v>
      </c>
      <c r="E12" s="8">
        <f>'[45]Perhitungan ke CO2-eq'!E134</f>
        <v>50.5627305501799</v>
      </c>
      <c r="F12" s="8">
        <f>'[45]Perhitungan ke CO2-eq'!F134</f>
        <v>70.366152121172405</v>
      </c>
      <c r="G12" s="8">
        <f>'[45]Perhitungan ke CO2-eq'!G134</f>
        <v>18.293932013557271</v>
      </c>
      <c r="H12" s="8">
        <f>'[45]Perhitungan ke CO2-eq'!H134</f>
        <v>18.513459197719953</v>
      </c>
      <c r="I12" s="8">
        <f>'[45]Perhitungan ke CO2-eq'!I134</f>
        <v>18.735620708092597</v>
      </c>
      <c r="J12" s="8">
        <f>'[45]Perhitungan ke CO2-eq'!J134</f>
        <v>18.960448156589706</v>
      </c>
      <c r="K12" s="8">
        <f>'[45]Perhitungan ke CO2-eq'!K134</f>
        <v>19.187973534468778</v>
      </c>
      <c r="L12" s="8">
        <f>'[46]Perhitungan ke CO2-eq'!B134</f>
        <v>19.418229216882409</v>
      </c>
      <c r="M12" s="8">
        <f>'[46]Perhitungan ke CO2-eq'!C134</f>
        <v>19.651247967484995</v>
      </c>
      <c r="N12" s="8">
        <f>'[46]Perhitungan ke CO2-eq'!D134</f>
        <v>19.887062943094818</v>
      </c>
      <c r="O12" s="8">
        <f>'[46]Perhitungan ke CO2-eq'!E134</f>
        <v>20.125707698411951</v>
      </c>
      <c r="P12" s="8">
        <f>'[46]Perhitungan ke CO2-eq'!F134</f>
        <v>20.367216190792895</v>
      </c>
      <c r="Q12" s="8">
        <f>'[46]Perhitungan ke CO2-eq'!G134</f>
        <v>20.611622785082414</v>
      </c>
      <c r="R12" s="8">
        <f>'[46]Perhitungan ke CO2-eq'!H134</f>
        <v>20.8589622585034</v>
      </c>
      <c r="S12" s="8">
        <f>'[46]Perhitungan ke CO2-eq'!I134</f>
        <v>21.10926980560544</v>
      </c>
      <c r="T12" s="8">
        <f>'[46]Perhitungan ke CO2-eq'!J134</f>
        <v>21.362581043272709</v>
      </c>
      <c r="U12" s="8">
        <f>'[46]Perhitungan ke CO2-eq'!K134</f>
        <v>21.621519275110305</v>
      </c>
      <c r="V12" s="9">
        <f t="shared" si="0"/>
        <v>585.6740219565412</v>
      </c>
    </row>
    <row r="13" spans="1:25" x14ac:dyDescent="0.25">
      <c r="A13" s="32" t="s">
        <v>9</v>
      </c>
      <c r="B13" s="33">
        <f>SUM(B6:B12)</f>
        <v>7530.8047139042246</v>
      </c>
      <c r="C13" s="33">
        <f t="shared" ref="C13:U13" si="1">SUM(C6:C12)</f>
        <v>8737.3955593067712</v>
      </c>
      <c r="D13" s="33">
        <f t="shared" si="1"/>
        <v>11794.937075882912</v>
      </c>
      <c r="E13" s="33">
        <f t="shared" si="1"/>
        <v>11503.514241278219</v>
      </c>
      <c r="F13" s="33">
        <f t="shared" si="1"/>
        <v>11645.033037891837</v>
      </c>
      <c r="G13" s="33">
        <f t="shared" si="1"/>
        <v>10077.296000242575</v>
      </c>
      <c r="H13" s="33">
        <f t="shared" si="1"/>
        <v>11622.78726031545</v>
      </c>
      <c r="I13" s="33">
        <f t="shared" si="1"/>
        <v>12538.969545176567</v>
      </c>
      <c r="J13" s="33">
        <f t="shared" si="1"/>
        <v>13560.601972554405</v>
      </c>
      <c r="K13" s="33">
        <f t="shared" si="1"/>
        <v>14582.267677567967</v>
      </c>
      <c r="L13" s="33">
        <f t="shared" si="1"/>
        <v>15603.967059548904</v>
      </c>
      <c r="M13" s="33">
        <f t="shared" si="1"/>
        <v>16625.700522620795</v>
      </c>
      <c r="N13" s="33">
        <f t="shared" si="1"/>
        <v>17647.468475756759</v>
      </c>
      <c r="O13" s="33">
        <f t="shared" si="1"/>
        <v>18669.271332837547</v>
      </c>
      <c r="P13" s="33">
        <f t="shared" si="1"/>
        <v>19691.109512710507</v>
      </c>
      <c r="Q13" s="33">
        <f t="shared" si="1"/>
        <v>20712.983439249114</v>
      </c>
      <c r="R13" s="33">
        <f t="shared" si="1"/>
        <v>21734.893541413454</v>
      </c>
      <c r="S13" s="33">
        <f t="shared" si="1"/>
        <v>22756.840253310864</v>
      </c>
      <c r="T13" s="33">
        <f t="shared" si="1"/>
        <v>23778.824014258345</v>
      </c>
      <c r="U13" s="33">
        <f t="shared" si="1"/>
        <v>24800.877181419077</v>
      </c>
      <c r="V13" s="9">
        <f t="shared" si="0"/>
        <v>315615.54241724627</v>
      </c>
      <c r="W13" s="9">
        <f>V13-V25</f>
        <v>-4058.5032279841253</v>
      </c>
      <c r="X13" s="9">
        <f>(V7+V8)-(V19+V20)</f>
        <v>-5598.3389516304596</v>
      </c>
      <c r="Y13" s="9">
        <f>(V6+V10+V11+V12)-(V18+V22+V23+V24)</f>
        <v>1539.8357236463671</v>
      </c>
    </row>
    <row r="14" spans="1:25" x14ac:dyDescent="0.25">
      <c r="W14" s="14">
        <f>W13/(V13+V25)</f>
        <v>-6.3884302595952477E-3</v>
      </c>
      <c r="X14" s="21">
        <f>X13/(V7+V8+V19+V20)</f>
        <v>-8.9554189660881224E-3</v>
      </c>
      <c r="Y14" s="14">
        <f>Y13/(V6+V10+V11+V18+V22+V23)</f>
        <v>0.16995070651371233</v>
      </c>
    </row>
    <row r="15" spans="1:25" x14ac:dyDescent="0.25">
      <c r="A15" t="s">
        <v>11</v>
      </c>
      <c r="W15" s="9"/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'[47]Perhitungan ke CO2-eq'!B128</f>
        <v>269.91968802068055</v>
      </c>
      <c r="C18" s="8">
        <f>'[47]Perhitungan ke CO2-eq'!C128</f>
        <v>176.71871951129759</v>
      </c>
      <c r="D18" s="8">
        <f>'[47]Perhitungan ke CO2-eq'!D128</f>
        <v>54.468098479509543</v>
      </c>
      <c r="E18" s="8">
        <f>'[47]Perhitungan ke CO2-eq'!E128</f>
        <v>29.049652522405086</v>
      </c>
      <c r="F18" s="8">
        <f>'[47]Perhitungan ke CO2-eq'!F128</f>
        <v>73.834533494446276</v>
      </c>
      <c r="G18" s="8">
        <f>'[47]Perhitungan ke CO2-eq'!G128</f>
        <v>115.01433302818849</v>
      </c>
      <c r="H18" s="8">
        <f>'[47]Perhitungan ke CO2-eq'!H128</f>
        <v>45.265068255135432</v>
      </c>
      <c r="I18" s="8">
        <f>'[47]Perhitungan ke CO2-eq'!I128</f>
        <v>45.80824907419705</v>
      </c>
      <c r="J18" s="8">
        <f>'[47]Perhitungan ke CO2-eq'!J128</f>
        <v>46.357948063087406</v>
      </c>
      <c r="K18" s="8">
        <f>'[47]Perhitungan ke CO2-eq'!K128</f>
        <v>46.914243439844462</v>
      </c>
      <c r="L18" s="8">
        <f>'[48]Perhitungan ke CO2-eq'!B128</f>
        <v>47.477214361122584</v>
      </c>
      <c r="M18" s="8">
        <f>'[48]Perhitungan ke CO2-eq'!C128</f>
        <v>48.046940933456078</v>
      </c>
      <c r="N18" s="8">
        <f>'[48]Perhitungan ke CO2-eq'!D128</f>
        <v>48.623504224657538</v>
      </c>
      <c r="O18" s="8">
        <f>'[48]Perhitungan ke CO2-eq'!E128</f>
        <v>49.206986275353451</v>
      </c>
      <c r="P18" s="8">
        <f>'[48]Perhitungan ke CO2-eq'!F128</f>
        <v>49.797470110657677</v>
      </c>
      <c r="Q18" s="8">
        <f>'[48]Perhitungan ke CO2-eq'!G128</f>
        <v>50.395039751985571</v>
      </c>
      <c r="R18" s="8">
        <f>'[48]Perhitungan ke CO2-eq'!H128</f>
        <v>50.99978022900941</v>
      </c>
      <c r="S18" s="8">
        <f>'[48]Perhitungan ke CO2-eq'!I128</f>
        <v>51.611777591757516</v>
      </c>
      <c r="T18" s="8">
        <f>'[48]Perhitungan ke CO2-eq'!J128</f>
        <v>52.231118922858606</v>
      </c>
      <c r="U18" s="8">
        <f>'[48]Perhitungan ke CO2-eq'!K128</f>
        <v>52.86421815152336</v>
      </c>
      <c r="V18" s="9">
        <f t="shared" ref="V18:V25" si="2">SUM(B18:U18)</f>
        <v>1404.604584441174</v>
      </c>
    </row>
    <row r="19" spans="1:22" x14ac:dyDescent="0.25">
      <c r="A19" s="1" t="s">
        <v>4</v>
      </c>
      <c r="B19" s="8">
        <f>'[47]Perhitungan ke CO2-eq'!B129</f>
        <v>6143.7251400000005</v>
      </c>
      <c r="C19" s="8">
        <f>'[47]Perhitungan ke CO2-eq'!C129</f>
        <v>7501.5649799999983</v>
      </c>
      <c r="D19" s="8">
        <f>'[47]Perhitungan ke CO2-eq'!D129</f>
        <v>10273.168079999999</v>
      </c>
      <c r="E19" s="8">
        <f>'[47]Perhitungan ke CO2-eq'!E129</f>
        <v>10082.649779999998</v>
      </c>
      <c r="F19" s="8">
        <f>'[47]Perhitungan ke CO2-eq'!F129</f>
        <v>10017.293790000002</v>
      </c>
      <c r="G19" s="8">
        <f>'[47]Perhitungan ke CO2-eq'!G129</f>
        <v>8798.074902119999</v>
      </c>
      <c r="H19" s="8">
        <f>'[47]Perhitungan ke CO2-eq'!H129</f>
        <v>10291.279600135071</v>
      </c>
      <c r="I19" s="8">
        <f>'[47]Perhitungan ke CO2-eq'!I129</f>
        <v>11161.988754456173</v>
      </c>
      <c r="J19" s="8">
        <f>'[47]Perhitungan ke CO2-eq'!J129</f>
        <v>12137.420844843949</v>
      </c>
      <c r="K19" s="8">
        <f>'[47]Perhitungan ke CO2-eq'!K129</f>
        <v>13112.852935231725</v>
      </c>
      <c r="L19" s="8">
        <f>'[48]Perhitungan ke CO2-eq'!B129</f>
        <v>14088.285025619509</v>
      </c>
      <c r="M19" s="8">
        <f>'[48]Perhitungan ke CO2-eq'!C129</f>
        <v>15063.717116007278</v>
      </c>
      <c r="N19" s="8">
        <f>'[48]Perhitungan ke CO2-eq'!D129</f>
        <v>16039.149206395059</v>
      </c>
      <c r="O19" s="8">
        <f>'[48]Perhitungan ke CO2-eq'!E129</f>
        <v>17014.581296782828</v>
      </c>
      <c r="P19" s="8">
        <f>'[48]Perhitungan ke CO2-eq'!F129</f>
        <v>17990.013387170609</v>
      </c>
      <c r="Q19" s="8">
        <f>'[48]Perhitungan ke CO2-eq'!G129</f>
        <v>18965.445477558351</v>
      </c>
      <c r="R19" s="8">
        <f>'[48]Perhitungan ke CO2-eq'!H129</f>
        <v>19940.877567946169</v>
      </c>
      <c r="S19" s="8">
        <f>'[48]Perhitungan ke CO2-eq'!I129</f>
        <v>20916.309658333892</v>
      </c>
      <c r="T19" s="8">
        <f>'[48]Perhitungan ke CO2-eq'!J129</f>
        <v>21891.74174872171</v>
      </c>
      <c r="U19" s="8">
        <f>'[48]Perhitungan ke CO2-eq'!K129</f>
        <v>22867.17383910943</v>
      </c>
      <c r="V19" s="9">
        <f t="shared" si="2"/>
        <v>284297.31313043181</v>
      </c>
    </row>
    <row r="20" spans="1:22" x14ac:dyDescent="0.25">
      <c r="A20" s="1" t="s">
        <v>5</v>
      </c>
      <c r="B20" s="8">
        <f>'[47]Perhitungan ke CO2-eq'!B130</f>
        <v>962.43977712403716</v>
      </c>
      <c r="C20" s="8">
        <f>'[47]Perhitungan ke CO2-eq'!C130</f>
        <v>959.8802149342248</v>
      </c>
      <c r="D20" s="8">
        <f>'[47]Perhitungan ke CO2-eq'!D130</f>
        <v>1591.3317141077559</v>
      </c>
      <c r="E20" s="8">
        <f>'[47]Perhitungan ke CO2-eq'!E130</f>
        <v>1458.1505188098736</v>
      </c>
      <c r="F20" s="8">
        <f>'[47]Perhitungan ke CO2-eq'!F130</f>
        <v>1529.2902857059144</v>
      </c>
      <c r="G20" s="8">
        <f>'[47]Perhitungan ke CO2-eq'!G130</f>
        <v>1362.6534959575708</v>
      </c>
      <c r="H20" s="8">
        <f>'[47]Perhitungan ke CO2-eq'!H130</f>
        <v>1387.7184456088205</v>
      </c>
      <c r="I20" s="8">
        <f>'[47]Perhitungan ke CO2-eq'!I130</f>
        <v>1437.960106702111</v>
      </c>
      <c r="J20" s="8">
        <f>'[47]Perhitungan ke CO2-eq'!J130</f>
        <v>1144.7640250699612</v>
      </c>
      <c r="K20" s="8">
        <f>'[47]Perhitungan ke CO2-eq'!K130</f>
        <v>1538.6245567349808</v>
      </c>
      <c r="L20" s="8">
        <f>'[48]Perhitungan ke CO2-eq'!B130</f>
        <v>1588.9567817514155</v>
      </c>
      <c r="M20" s="8">
        <f>'[48]Perhitungan ke CO2-eq'!C130</f>
        <v>1639.2890067678511</v>
      </c>
      <c r="N20" s="8">
        <f>'[48]Perhitungan ke CO2-eq'!D130</f>
        <v>1689.6212317842862</v>
      </c>
      <c r="O20" s="8">
        <f>'[48]Perhitungan ke CO2-eq'!E130</f>
        <v>1739.9534568007209</v>
      </c>
      <c r="P20" s="8">
        <f>'[48]Perhitungan ke CO2-eq'!F130</f>
        <v>1790.2856818171556</v>
      </c>
      <c r="Q20" s="8">
        <f>'[48]Perhitungan ke CO2-eq'!G130</f>
        <v>1840.6179068335907</v>
      </c>
      <c r="R20" s="8">
        <f>'[48]Perhitungan ke CO2-eq'!H130</f>
        <v>1890.9501318500259</v>
      </c>
      <c r="S20" s="8">
        <f>'[48]Perhitungan ke CO2-eq'!I130</f>
        <v>1941.2823568664608</v>
      </c>
      <c r="T20" s="8">
        <f>'[48]Perhitungan ke CO2-eq'!J130</f>
        <v>1533.2555097568363</v>
      </c>
      <c r="U20" s="8">
        <f>'[48]Perhitungan ke CO2-eq'!K130</f>
        <v>2041.9468068993303</v>
      </c>
      <c r="V20" s="9">
        <f t="shared" si="2"/>
        <v>31068.972011882928</v>
      </c>
    </row>
    <row r="21" spans="1:22" x14ac:dyDescent="0.25">
      <c r="A21" s="1" t="s">
        <v>6</v>
      </c>
      <c r="B21" s="8">
        <f>'[47]Perhitungan ke CO2-eq'!B131</f>
        <v>0</v>
      </c>
      <c r="C21" s="8">
        <f>'[47]Perhitungan ke CO2-eq'!C131</f>
        <v>0</v>
      </c>
      <c r="D21" s="8">
        <f>'[47]Perhitungan ke CO2-eq'!D131</f>
        <v>0</v>
      </c>
      <c r="E21" s="8">
        <f>'[47]Perhitungan ke CO2-eq'!E131</f>
        <v>0</v>
      </c>
      <c r="F21" s="8">
        <f>'[47]Perhitungan ke CO2-eq'!F131</f>
        <v>0</v>
      </c>
      <c r="G21" s="8">
        <f>'[47]Perhitungan ke CO2-eq'!G131</f>
        <v>0</v>
      </c>
      <c r="H21" s="8">
        <f>'[47]Perhitungan ke CO2-eq'!H131</f>
        <v>0</v>
      </c>
      <c r="I21" s="8">
        <f>'[47]Perhitungan ke CO2-eq'!I131</f>
        <v>0</v>
      </c>
      <c r="J21" s="8">
        <f>'[47]Perhitungan ke CO2-eq'!J131</f>
        <v>0</v>
      </c>
      <c r="K21" s="8">
        <f>'[47]Perhitungan ke CO2-eq'!K131</f>
        <v>0</v>
      </c>
      <c r="L21" s="8">
        <f>'[48]Perhitungan ke CO2-eq'!B131</f>
        <v>0</v>
      </c>
      <c r="M21" s="8">
        <f>'[48]Perhitungan ke CO2-eq'!C131</f>
        <v>0</v>
      </c>
      <c r="N21" s="8">
        <f>'[48]Perhitungan ke CO2-eq'!D131</f>
        <v>0</v>
      </c>
      <c r="O21" s="8">
        <f>'[48]Perhitungan ke CO2-eq'!E131</f>
        <v>0</v>
      </c>
      <c r="P21" s="8">
        <f>'[48]Perhitungan ke CO2-eq'!F131</f>
        <v>0</v>
      </c>
      <c r="Q21" s="8">
        <f>'[48]Perhitungan ke CO2-eq'!G131</f>
        <v>0</v>
      </c>
      <c r="R21" s="8">
        <f>'[48]Perhitungan ke CO2-eq'!H131</f>
        <v>0</v>
      </c>
      <c r="S21" s="8">
        <f>'[48]Perhitungan ke CO2-eq'!I131</f>
        <v>0</v>
      </c>
      <c r="T21" s="8">
        <f>'[48]Perhitungan ke CO2-eq'!J131</f>
        <v>0</v>
      </c>
      <c r="U21" s="8">
        <f>'[48]Perhitungan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8">
        <f>'[47]Perhitungan ke CO2-eq'!B132</f>
        <v>68.135405922437414</v>
      </c>
      <c r="C22" s="8">
        <f>'[47]Perhitungan ke CO2-eq'!C132</f>
        <v>59.0002646236968</v>
      </c>
      <c r="D22" s="8">
        <f>'[47]Perhitungan ke CO2-eq'!D132</f>
        <v>46.789644326503776</v>
      </c>
      <c r="E22" s="8">
        <f>'[47]Perhitungan ke CO2-eq'!E132</f>
        <v>52.963886160618813</v>
      </c>
      <c r="F22" s="8">
        <f>'[47]Perhitungan ke CO2-eq'!F132</f>
        <v>73.707745407616287</v>
      </c>
      <c r="G22" s="8">
        <f>'[47]Perhitungan ke CO2-eq'!G132</f>
        <v>19.16268607437183</v>
      </c>
      <c r="H22" s="8">
        <f>'[47]Perhitungan ke CO2-eq'!H132</f>
        <v>14.103736950737664</v>
      </c>
      <c r="I22" s="8">
        <f>'[47]Perhitungan ke CO2-eq'!I132</f>
        <v>14.272981794146515</v>
      </c>
      <c r="J22" s="8">
        <f>'[47]Perhitungan ke CO2-eq'!J132</f>
        <v>14.444257575676273</v>
      </c>
      <c r="K22" s="8">
        <f>'[47]Perhitungan ke CO2-eq'!K132</f>
        <v>14.617588666584389</v>
      </c>
      <c r="L22" s="8">
        <f>'[48]Perhitungan ke CO2-eq'!B132</f>
        <v>14.792999730583402</v>
      </c>
      <c r="M22" s="8">
        <f>'[48]Perhitungan ke CO2-eq'!C132</f>
        <v>14.970515727350401</v>
      </c>
      <c r="N22" s="8">
        <f>'[48]Perhitungan ke CO2-eq'!D132</f>
        <v>15.150161916078607</v>
      </c>
      <c r="O22" s="8">
        <f>'[48]Perhitungan ke CO2-eq'!E132</f>
        <v>15.331963859071552</v>
      </c>
      <c r="P22" s="8">
        <f>'[48]Perhitungan ke CO2-eq'!F132</f>
        <v>15.515947425380412</v>
      </c>
      <c r="Q22" s="8">
        <f>'[48]Perhitungan ke CO2-eq'!G132</f>
        <v>15.702138794484975</v>
      </c>
      <c r="R22" s="8">
        <f>'[48]Perhitungan ke CO2-eq'!H132</f>
        <v>15.890564460018796</v>
      </c>
      <c r="S22" s="8">
        <f>'[48]Perhitungan ke CO2-eq'!I132</f>
        <v>16.081251233539021</v>
      </c>
      <c r="T22" s="8">
        <f>'[48]Perhitungan ke CO2-eq'!J132</f>
        <v>16.274226248341488</v>
      </c>
      <c r="U22" s="8">
        <f>'[48]Perhitungan ke CO2-eq'!K132</f>
        <v>16.471487963147137</v>
      </c>
      <c r="V22" s="9">
        <f t="shared" si="2"/>
        <v>533.37945486038564</v>
      </c>
    </row>
    <row r="23" spans="1:22" x14ac:dyDescent="0.25">
      <c r="A23" s="1" t="s">
        <v>8</v>
      </c>
      <c r="B23" s="8">
        <f>'[47]Perhitungan ke CO2-eq'!B133</f>
        <v>239.77320565387967</v>
      </c>
      <c r="C23" s="8">
        <f>'[47]Perhitungan ke CO2-eq'!C133</f>
        <v>199.2553695989219</v>
      </c>
      <c r="D23" s="8">
        <f>'[47]Perhitungan ke CO2-eq'!D133</f>
        <v>145.43838737736723</v>
      </c>
      <c r="E23" s="8">
        <f>'[47]Perhitungan ke CO2-eq'!E133</f>
        <v>159.84277874780631</v>
      </c>
      <c r="F23" s="8">
        <f>'[47]Perhitungan ke CO2-eq'!F133</f>
        <v>227.35181743877231</v>
      </c>
      <c r="G23" s="8">
        <f>'[47]Perhitungan ke CO2-eq'!G133</f>
        <v>73.175728054229083</v>
      </c>
      <c r="H23" s="8">
        <f>'[47]Perhitungan ke CO2-eq'!H133</f>
        <v>53.857335847912594</v>
      </c>
      <c r="I23" s="8">
        <f>'[47]Perhitungan ke CO2-eq'!I133</f>
        <v>54.503623878087559</v>
      </c>
      <c r="J23" s="8">
        <f>'[47]Perhitungan ke CO2-eq'!J133</f>
        <v>55.157667364624601</v>
      </c>
      <c r="K23" s="8">
        <f>'[47]Perhitungan ke CO2-eq'!K133</f>
        <v>55.819559373000089</v>
      </c>
      <c r="L23" s="8">
        <f>'[48]Perhitungan ke CO2-eq'!B133</f>
        <v>56.489394085476086</v>
      </c>
      <c r="M23" s="8">
        <f>'[48]Perhitungan ke CO2-eq'!C133</f>
        <v>57.167266814501822</v>
      </c>
      <c r="N23" s="8">
        <f>'[48]Perhitungan ke CO2-eq'!D133</f>
        <v>57.853274016275833</v>
      </c>
      <c r="O23" s="8">
        <f>'[48]Perhitungan ke CO2-eq'!E133</f>
        <v>58.547513304471153</v>
      </c>
      <c r="P23" s="8">
        <f>'[48]Perhitungan ke CO2-eq'!F133</f>
        <v>59.250083464124806</v>
      </c>
      <c r="Q23" s="8">
        <f>'[48]Perhitungan ke CO2-eq'!G133</f>
        <v>59.961084465694285</v>
      </c>
      <c r="R23" s="8">
        <f>'[48]Perhitungan ke CO2-eq'!H133</f>
        <v>60.680617479282638</v>
      </c>
      <c r="S23" s="8">
        <f>'[48]Perhitungan ke CO2-eq'!I133</f>
        <v>61.408784889034017</v>
      </c>
      <c r="T23" s="8">
        <f>'[48]Perhitungan ke CO2-eq'!J133</f>
        <v>62.145690307702431</v>
      </c>
      <c r="U23" s="8">
        <f>'[48]Perhitungan ke CO2-eq'!K133</f>
        <v>62.89896516395725</v>
      </c>
      <c r="V23" s="9">
        <f t="shared" si="2"/>
        <v>1860.5781473251213</v>
      </c>
    </row>
    <row r="24" spans="1:22" x14ac:dyDescent="0.25">
      <c r="A24" s="4" t="s">
        <v>64</v>
      </c>
      <c r="B24" s="8">
        <f>'[47]Perhitungan ke CO2-eq'!B134</f>
        <v>65.046438626796601</v>
      </c>
      <c r="C24" s="8">
        <f>'[47]Perhitungan ke CO2-eq'!C134</f>
        <v>56.325445483935333</v>
      </c>
      <c r="D24" s="8">
        <f>'[47]Perhitungan ke CO2-eq'!D134</f>
        <v>44.66840237978721</v>
      </c>
      <c r="E24" s="8">
        <f>'[47]Perhitungan ke CO2-eq'!E134</f>
        <v>50.5627305501799</v>
      </c>
      <c r="F24" s="8">
        <f>'[47]Perhitungan ke CO2-eq'!F134</f>
        <v>70.366152121172405</v>
      </c>
      <c r="G24" s="8">
        <f>'[47]Perhitungan ke CO2-eq'!G134</f>
        <v>18.293932013557271</v>
      </c>
      <c r="H24" s="8">
        <f>'[47]Perhitungan ke CO2-eq'!H134</f>
        <v>13.46433396197815</v>
      </c>
      <c r="I24" s="8">
        <f>'[47]Perhitungan ke CO2-eq'!I134</f>
        <v>13.62590596952189</v>
      </c>
      <c r="J24" s="8">
        <f>'[47]Perhitungan ke CO2-eq'!J134</f>
        <v>13.78941684115615</v>
      </c>
      <c r="K24" s="8">
        <f>'[47]Perhitungan ke CO2-eq'!K134</f>
        <v>13.954889843250022</v>
      </c>
      <c r="L24" s="8">
        <f>'[48]Perhitungan ke CO2-eq'!B134</f>
        <v>14.122348521369023</v>
      </c>
      <c r="M24" s="8">
        <f>'[48]Perhitungan ke CO2-eq'!C134</f>
        <v>14.291816703625452</v>
      </c>
      <c r="N24" s="8">
        <f>'[48]Perhitungan ke CO2-eq'!D134</f>
        <v>14.463318504068956</v>
      </c>
      <c r="O24" s="8">
        <f>'[48]Perhitungan ke CO2-eq'!E134</f>
        <v>14.636878326117786</v>
      </c>
      <c r="P24" s="8">
        <f>'[48]Perhitungan ke CO2-eq'!F134</f>
        <v>14.8125208660312</v>
      </c>
      <c r="Q24" s="8">
        <f>'[48]Perhitungan ke CO2-eq'!G134</f>
        <v>14.990271116423571</v>
      </c>
      <c r="R24" s="8">
        <f>'[48]Perhitungan ke CO2-eq'!H134</f>
        <v>15.170154369820658</v>
      </c>
      <c r="S24" s="8">
        <f>'[48]Perhitungan ke CO2-eq'!I134</f>
        <v>15.352196222258506</v>
      </c>
      <c r="T24" s="8">
        <f>'[48]Perhitungan ke CO2-eq'!J134</f>
        <v>15.536422576925608</v>
      </c>
      <c r="U24" s="8">
        <f>'[48]Perhitungan ke CO2-eq'!K134</f>
        <v>15.724741290989314</v>
      </c>
      <c r="V24" s="9">
        <f t="shared" si="2"/>
        <v>509.19831628896497</v>
      </c>
    </row>
    <row r="25" spans="1:22" x14ac:dyDescent="0.25">
      <c r="A25" s="34" t="s">
        <v>9</v>
      </c>
      <c r="B25" s="33">
        <f>SUM(B18:B24)</f>
        <v>7749.0396553478331</v>
      </c>
      <c r="C25" s="33">
        <f t="shared" ref="C25:U25" si="3">SUM(C18:C24)</f>
        <v>8952.7449941520754</v>
      </c>
      <c r="D25" s="33">
        <f t="shared" si="3"/>
        <v>12155.864326670924</v>
      </c>
      <c r="E25" s="33">
        <f t="shared" si="3"/>
        <v>11833.21934679088</v>
      </c>
      <c r="F25" s="33">
        <f t="shared" si="3"/>
        <v>11991.844324167923</v>
      </c>
      <c r="G25" s="33">
        <f t="shared" si="3"/>
        <v>10386.375077247918</v>
      </c>
      <c r="H25" s="33">
        <f t="shared" si="3"/>
        <v>11805.688520759655</v>
      </c>
      <c r="I25" s="33">
        <f t="shared" si="3"/>
        <v>12728.159621874236</v>
      </c>
      <c r="J25" s="33">
        <f t="shared" si="3"/>
        <v>13411.934159758455</v>
      </c>
      <c r="K25" s="33">
        <f t="shared" si="3"/>
        <v>14782.783773289384</v>
      </c>
      <c r="L25" s="33">
        <f t="shared" si="3"/>
        <v>15810.123764069476</v>
      </c>
      <c r="M25" s="33">
        <f t="shared" si="3"/>
        <v>16837.482662954062</v>
      </c>
      <c r="N25" s="33">
        <f t="shared" si="3"/>
        <v>17864.860696840427</v>
      </c>
      <c r="O25" s="33">
        <f t="shared" si="3"/>
        <v>18892.258095348563</v>
      </c>
      <c r="P25" s="33">
        <f t="shared" si="3"/>
        <v>19919.675090853962</v>
      </c>
      <c r="Q25" s="33">
        <f t="shared" si="3"/>
        <v>20947.111918520528</v>
      </c>
      <c r="R25" s="33">
        <f t="shared" si="3"/>
        <v>21974.568816334329</v>
      </c>
      <c r="S25" s="33">
        <f t="shared" si="3"/>
        <v>23002.046025136944</v>
      </c>
      <c r="T25" s="33">
        <f t="shared" si="3"/>
        <v>23571.184716534375</v>
      </c>
      <c r="U25" s="33">
        <f t="shared" si="3"/>
        <v>25057.080058578376</v>
      </c>
      <c r="V25" s="9">
        <f t="shared" si="2"/>
        <v>319674.04564523039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13">
        <f>'[49]Perhitungan ke CO2-eq'!B128</f>
        <v>22.99764158023736</v>
      </c>
      <c r="C30" s="13">
        <f>'[49]Perhitungan ke CO2-eq'!C128</f>
        <v>1.2104021884335454</v>
      </c>
      <c r="D30" s="13">
        <f>'[49]Perhitungan ke CO2-eq'!D128</f>
        <v>6.0520109421677271</v>
      </c>
      <c r="E30" s="13">
        <f>'[49]Perhitungan ke CO2-eq'!E128</f>
        <v>33.891261276139268</v>
      </c>
      <c r="F30" s="13">
        <f>'[49]Perhitungan ke CO2-eq'!F128</f>
        <v>42.364076595174083</v>
      </c>
      <c r="G30" s="13">
        <f>'[49]Perhitungan ke CO2-eq'!G128</f>
        <v>14.524826261202543</v>
      </c>
      <c r="H30" s="13">
        <f>'[49]Perhitungan ke CO2-eq'!H128</f>
        <v>75.04493568287981</v>
      </c>
      <c r="I30" s="13">
        <f>'[49]Perhitungan ke CO2-eq'!I128</f>
        <v>174.2979151344305</v>
      </c>
      <c r="J30" s="13">
        <f>'[49]Perhitungan ke CO2-eq'!J128</f>
        <v>326.80859087705721</v>
      </c>
      <c r="K30" s="13">
        <f>'[49]Perhitungan ke CO2-eq'!K128</f>
        <v>157.35228449636091</v>
      </c>
      <c r="L30" s="13">
        <f>'[49]Perhitungan ke CO2-eq'!L128</f>
        <v>231.18681799080716</v>
      </c>
    </row>
    <row r="31" spans="1:22" x14ac:dyDescent="0.25">
      <c r="A31" s="1" t="s">
        <v>4</v>
      </c>
      <c r="B31" s="13">
        <f>'[49]Perhitungan ke CO2-eq'!B129</f>
        <v>3642.9409800000003</v>
      </c>
      <c r="C31" s="13">
        <f>'[49]Perhitungan ke CO2-eq'!C129</f>
        <v>5105.1831600000005</v>
      </c>
      <c r="D31" s="13">
        <f>'[49]Perhitungan ke CO2-eq'!D129</f>
        <v>4785.19146</v>
      </c>
      <c r="E31" s="13">
        <f>'[49]Perhitungan ke CO2-eq'!E129</f>
        <v>4535.7261600000002</v>
      </c>
      <c r="F31" s="13">
        <f>'[49]Perhitungan ke CO2-eq'!F129</f>
        <v>4874.6199599999991</v>
      </c>
      <c r="G31" s="13">
        <f>'[49]Perhitungan ke CO2-eq'!G129</f>
        <v>5150.1899399999993</v>
      </c>
      <c r="H31" s="13">
        <f>'[49]Perhitungan ke CO2-eq'!H129</f>
        <v>5274.2054399999997</v>
      </c>
      <c r="I31" s="13">
        <f>'[49]Perhitungan ke CO2-eq'!I129</f>
        <v>4809.6257999999998</v>
      </c>
      <c r="J31" s="13">
        <f>'[49]Perhitungan ke CO2-eq'!J129</f>
        <v>4452.9926700000005</v>
      </c>
      <c r="K31" s="13">
        <f>'[49]Perhitungan ke CO2-eq'!K129</f>
        <v>6544.0512899999994</v>
      </c>
      <c r="L31" s="13">
        <f>'[49]Perhitungan ke CO2-eq'!L129</f>
        <v>5416.1545199999991</v>
      </c>
    </row>
    <row r="32" spans="1:22" x14ac:dyDescent="0.25">
      <c r="A32" s="1" t="s">
        <v>5</v>
      </c>
      <c r="B32" s="13">
        <f>'[49]Perhitungan ke CO2-eq'!B130</f>
        <v>534.12025266270007</v>
      </c>
      <c r="C32" s="13">
        <f>'[49]Perhitungan ke CO2-eq'!C130</f>
        <v>765.8716721106158</v>
      </c>
      <c r="D32" s="13">
        <f>'[49]Perhitungan ke CO2-eq'!D130</f>
        <v>844.34432027837579</v>
      </c>
      <c r="E32" s="13">
        <f>'[49]Perhitungan ke CO2-eq'!E130</f>
        <v>868.26018495511425</v>
      </c>
      <c r="F32" s="13">
        <f>'[49]Perhitungan ke CO2-eq'!F130</f>
        <v>911.38166112620002</v>
      </c>
      <c r="G32" s="13">
        <f>'[49]Perhitungan ke CO2-eq'!G130</f>
        <v>886.81077886342871</v>
      </c>
      <c r="H32" s="13">
        <f>'[49]Perhitungan ke CO2-eq'!H130</f>
        <v>903.14879891499993</v>
      </c>
      <c r="I32" s="13">
        <f>'[49]Perhitungan ke CO2-eq'!I130</f>
        <v>781.41937159528015</v>
      </c>
      <c r="J32" s="13">
        <f>'[49]Perhitungan ke CO2-eq'!J130</f>
        <v>591.20071289230293</v>
      </c>
      <c r="K32" s="13">
        <f>'[49]Perhitungan ke CO2-eq'!K130</f>
        <v>1205.6449157875761</v>
      </c>
      <c r="L32" s="13">
        <f>'[49]Perhitungan ke CO2-eq'!L130</f>
        <v>882.73403063391549</v>
      </c>
    </row>
    <row r="33" spans="1:23" x14ac:dyDescent="0.25">
      <c r="A33" s="1" t="s">
        <v>6</v>
      </c>
      <c r="B33" s="13">
        <f>'[49]Perhitungan ke CO2-eq'!B131</f>
        <v>0</v>
      </c>
      <c r="C33" s="13">
        <f>'[49]Perhitungan ke CO2-eq'!C131</f>
        <v>0</v>
      </c>
      <c r="D33" s="13">
        <f>'[49]Perhitungan ke CO2-eq'!D131</f>
        <v>0</v>
      </c>
      <c r="E33" s="13">
        <f>'[49]Perhitungan ke CO2-eq'!E131</f>
        <v>0</v>
      </c>
      <c r="F33" s="13">
        <f>'[49]Perhitungan ke CO2-eq'!F131</f>
        <v>0</v>
      </c>
      <c r="G33" s="13">
        <f>'[49]Perhitungan ke CO2-eq'!G131</f>
        <v>0</v>
      </c>
      <c r="H33" s="13">
        <f>'[49]Perhitungan ke CO2-eq'!H131</f>
        <v>0</v>
      </c>
      <c r="I33" s="13">
        <f>'[49]Perhitungan ke CO2-eq'!I131</f>
        <v>0</v>
      </c>
      <c r="J33" s="13">
        <f>'[49]Perhitungan ke CO2-eq'!J131</f>
        <v>0</v>
      </c>
      <c r="K33" s="13">
        <f>'[49]Perhitungan ke CO2-eq'!K131</f>
        <v>0</v>
      </c>
      <c r="L33" s="13">
        <f>'[49]Perhitungan ke CO2-eq'!L131</f>
        <v>0</v>
      </c>
    </row>
    <row r="34" spans="1:23" x14ac:dyDescent="0.25">
      <c r="A34" s="1" t="s">
        <v>7</v>
      </c>
      <c r="B34" s="13">
        <f>'[49]Perhitungan ke CO2-eq'!B132</f>
        <v>3.831666666666667</v>
      </c>
      <c r="C34" s="13">
        <f>'[49]Perhitungan ke CO2-eq'!C132</f>
        <v>0.20166666666666669</v>
      </c>
      <c r="D34" s="13">
        <f>'[49]Perhitungan ke CO2-eq'!D132</f>
        <v>1.0083333333333335</v>
      </c>
      <c r="E34" s="13">
        <f>'[49]Perhitungan ke CO2-eq'!E132</f>
        <v>5.6466666666666674</v>
      </c>
      <c r="F34" s="13">
        <f>'[49]Perhitungan ke CO2-eq'!F132</f>
        <v>7.0583333333333336</v>
      </c>
      <c r="G34" s="13">
        <f>'[49]Perhitungan ke CO2-eq'!G132</f>
        <v>2.4200000000000004</v>
      </c>
      <c r="H34" s="13">
        <f>'[49]Perhitungan ke CO2-eq'!H132</f>
        <v>12.503333333333336</v>
      </c>
      <c r="I34" s="13">
        <f>'[49]Perhitungan ke CO2-eq'!I132</f>
        <v>29.040000000000003</v>
      </c>
      <c r="J34" s="13">
        <f>'[49]Perhitungan ke CO2-eq'!J132</f>
        <v>54.45000000000001</v>
      </c>
      <c r="K34" s="13">
        <f>'[49]Perhitungan ke CO2-eq'!K132</f>
        <v>26.216666666666669</v>
      </c>
      <c r="L34" s="13">
        <f>'[49]Perhitungan ke CO2-eq'!L132</f>
        <v>40.879666666666672</v>
      </c>
    </row>
    <row r="35" spans="1:23" x14ac:dyDescent="0.25">
      <c r="A35" s="1" t="s">
        <v>8</v>
      </c>
      <c r="B35" s="13">
        <f>'[49]Perhitungan ke CO2-eq'!B133</f>
        <v>14.631821285714285</v>
      </c>
      <c r="C35" s="13">
        <f>'[49]Perhitungan ke CO2-eq'!C133</f>
        <v>0.77009585714285722</v>
      </c>
      <c r="D35" s="13">
        <f>'[49]Perhitungan ke CO2-eq'!D133</f>
        <v>3.8504792857142855</v>
      </c>
      <c r="E35" s="13">
        <f>'[49]Perhitungan ke CO2-eq'!E133</f>
        <v>21.562683999999997</v>
      </c>
      <c r="F35" s="13">
        <f>'[49]Perhitungan ke CO2-eq'!F133</f>
        <v>26.953354999999995</v>
      </c>
      <c r="G35" s="13">
        <f>'[49]Perhitungan ke CO2-eq'!G133</f>
        <v>9.2411502857142853</v>
      </c>
      <c r="H35" s="13">
        <f>'[49]Perhitungan ke CO2-eq'!H133</f>
        <v>47.745943142857143</v>
      </c>
      <c r="I35" s="13">
        <f>'[49]Perhitungan ke CO2-eq'!I133</f>
        <v>110.89380342857143</v>
      </c>
      <c r="J35" s="13">
        <f>'[49]Perhitungan ke CO2-eq'!J133</f>
        <v>207.92588142857142</v>
      </c>
      <c r="K35" s="13">
        <f>'[49]Perhitungan ke CO2-eq'!K133</f>
        <v>100.11246142857144</v>
      </c>
      <c r="L35" s="13">
        <f>'[49]Perhitungan ke CO2-eq'!L133</f>
        <v>154.02455671428575</v>
      </c>
    </row>
    <row r="36" spans="1:23" x14ac:dyDescent="0.25">
      <c r="B36" s="13">
        <f>'[49]Perhitungan ke CO2-eq'!B134</f>
        <v>3.6579553214285716</v>
      </c>
      <c r="C36" s="13">
        <f>'[49]Perhitungan ke CO2-eq'!C134</f>
        <v>0.19252396428571428</v>
      </c>
      <c r="D36" s="13">
        <f>'[49]Perhitungan ke CO2-eq'!D134</f>
        <v>0.96261982142857161</v>
      </c>
      <c r="E36" s="13">
        <f>'[49]Perhitungan ke CO2-eq'!E134</f>
        <v>5.3906710000000002</v>
      </c>
      <c r="F36" s="13">
        <f>'[49]Perhitungan ke CO2-eq'!F134</f>
        <v>6.7383387499999996</v>
      </c>
      <c r="G36" s="13">
        <f>'[49]Perhitungan ke CO2-eq'!G134</f>
        <v>2.3102875714285713</v>
      </c>
      <c r="H36" s="13">
        <f>'[49]Perhitungan ke CO2-eq'!H134</f>
        <v>11.936485785714286</v>
      </c>
      <c r="I36" s="13">
        <f>'[49]Perhitungan ke CO2-eq'!I134</f>
        <v>27.723450857142858</v>
      </c>
      <c r="J36" s="13">
        <f>'[49]Perhitungan ke CO2-eq'!J134</f>
        <v>51.981470357142861</v>
      </c>
      <c r="K36" s="13">
        <f>'[49]Perhitungan ke CO2-eq'!K134</f>
        <v>25.028115357142855</v>
      </c>
      <c r="L36" s="13">
        <f>'[49]Perhitungan ke CO2-eq'!L134</f>
        <v>39.02635777857143</v>
      </c>
      <c r="M36" s="9"/>
    </row>
    <row r="37" spans="1:23" x14ac:dyDescent="0.25">
      <c r="A37" s="4" t="s">
        <v>9</v>
      </c>
      <c r="B37" s="13">
        <f>'[49]Perhitungan ke CO2-eq'!B135</f>
        <v>4222.1803175167479</v>
      </c>
      <c r="C37" s="13">
        <f>'[49]Perhitungan ke CO2-eq'!C135</f>
        <v>5873.4295207871455</v>
      </c>
      <c r="D37" s="13">
        <f>'[49]Perhitungan ke CO2-eq'!D135</f>
        <v>5641.4092236610186</v>
      </c>
      <c r="E37" s="13">
        <f>'[49]Perhitungan ke CO2-eq'!E135</f>
        <v>5470.4776278979207</v>
      </c>
      <c r="F37" s="13">
        <f>'[49]Perhitungan ke CO2-eq'!F135</f>
        <v>5869.1157248047066</v>
      </c>
      <c r="G37" s="13">
        <f>'[49]Perhitungan ke CO2-eq'!G135</f>
        <v>6065.4969829817728</v>
      </c>
      <c r="H37" s="13">
        <f>'[49]Perhitungan ke CO2-eq'!H135</f>
        <v>6324.5849368597837</v>
      </c>
      <c r="I37" s="13">
        <f>'[49]Perhitungan ke CO2-eq'!I135</f>
        <v>5933.0003410154241</v>
      </c>
      <c r="J37" s="13">
        <f>'[49]Perhitungan ke CO2-eq'!J135</f>
        <v>5685.359325555075</v>
      </c>
      <c r="K37" s="13">
        <f>'[49]Perhitungan ke CO2-eq'!K135</f>
        <v>8058.4057337363174</v>
      </c>
      <c r="L37" s="13">
        <f>'[49]Perhitungan ke CO2-eq'!L135</f>
        <v>6764.0059497842458</v>
      </c>
    </row>
    <row r="43" spans="1:23" x14ac:dyDescent="0.25">
      <c r="A43" t="s">
        <v>52</v>
      </c>
    </row>
    <row r="44" spans="1:23" x14ac:dyDescent="0.25">
      <c r="A44" s="101" t="s">
        <v>0</v>
      </c>
      <c r="B44" s="95" t="s">
        <v>1</v>
      </c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</row>
    <row r="45" spans="1:23" x14ac:dyDescent="0.25">
      <c r="A45" s="101"/>
      <c r="B45" s="55">
        <v>2011</v>
      </c>
      <c r="C45" s="55">
        <v>2012</v>
      </c>
      <c r="D45" s="55">
        <v>2013</v>
      </c>
      <c r="E45" s="55">
        <v>2014</v>
      </c>
      <c r="F45" s="55">
        <v>2015</v>
      </c>
      <c r="G45" s="55">
        <v>2016</v>
      </c>
      <c r="H45" s="55">
        <v>2017</v>
      </c>
      <c r="I45" s="55">
        <v>2018</v>
      </c>
      <c r="J45" s="55">
        <v>2019</v>
      </c>
      <c r="K45" s="55">
        <v>2020</v>
      </c>
      <c r="L45" s="3">
        <v>2021</v>
      </c>
      <c r="M45" s="55">
        <v>2022</v>
      </c>
      <c r="N45" s="55">
        <v>2023</v>
      </c>
      <c r="O45" s="55">
        <v>2024</v>
      </c>
      <c r="P45" s="55">
        <v>2025</v>
      </c>
      <c r="Q45" s="3">
        <v>2026</v>
      </c>
      <c r="R45" s="55">
        <v>2027</v>
      </c>
      <c r="S45" s="55">
        <v>2028</v>
      </c>
      <c r="T45" s="55">
        <v>2029</v>
      </c>
      <c r="U45" s="55">
        <v>2030</v>
      </c>
    </row>
    <row r="46" spans="1:23" x14ac:dyDescent="0.25">
      <c r="A46" s="68" t="s">
        <v>3</v>
      </c>
      <c r="B46" s="24">
        <f>B6</f>
        <v>269.91968802068055</v>
      </c>
      <c r="C46" s="24">
        <f>B46+C6</f>
        <v>446.63840753197815</v>
      </c>
      <c r="D46" s="24">
        <f t="shared" ref="D46:U52" si="4">C46+D6</f>
        <v>501.10650601148768</v>
      </c>
      <c r="E46" s="24">
        <f t="shared" si="4"/>
        <v>530.15615853389272</v>
      </c>
      <c r="F46" s="24">
        <f t="shared" si="4"/>
        <v>603.99069202833903</v>
      </c>
      <c r="G46" s="24">
        <f t="shared" si="4"/>
        <v>719.00502505652753</v>
      </c>
      <c r="H46" s="24">
        <f t="shared" si="4"/>
        <v>835.39953008105431</v>
      </c>
      <c r="I46" s="24">
        <f t="shared" si="4"/>
        <v>953.19076916587539</v>
      </c>
      <c r="J46" s="24">
        <f t="shared" si="4"/>
        <v>1072.3955031197142</v>
      </c>
      <c r="K46" s="24">
        <f t="shared" si="4"/>
        <v>1193.0306938809993</v>
      </c>
      <c r="L46" s="24">
        <f t="shared" si="4"/>
        <v>1315.1135069314196</v>
      </c>
      <c r="M46" s="24">
        <f t="shared" si="4"/>
        <v>1438.661313738445</v>
      </c>
      <c r="N46" s="24">
        <f t="shared" si="4"/>
        <v>1563.6916942271548</v>
      </c>
      <c r="O46" s="24">
        <f t="shared" si="4"/>
        <v>1690.2224392817291</v>
      </c>
      <c r="P46" s="24">
        <f t="shared" si="4"/>
        <v>1818.2715532769582</v>
      </c>
      <c r="Q46" s="24">
        <f t="shared" si="4"/>
        <v>1947.8572566401301</v>
      </c>
      <c r="R46" s="24">
        <f t="shared" si="4"/>
        <v>2078.9979884436602</v>
      </c>
      <c r="S46" s="24">
        <f t="shared" si="4"/>
        <v>2211.7124090288326</v>
      </c>
      <c r="T46" s="24">
        <f t="shared" si="4"/>
        <v>2346.019402661027</v>
      </c>
      <c r="U46" s="24">
        <f t="shared" si="4"/>
        <v>2481.9543463702321</v>
      </c>
      <c r="V46" s="9"/>
      <c r="W46" s="9"/>
    </row>
    <row r="47" spans="1:23" x14ac:dyDescent="0.25">
      <c r="A47" s="68" t="s">
        <v>4</v>
      </c>
      <c r="B47" s="24">
        <f t="shared" ref="B47:B52" si="5">B7</f>
        <v>6143.7251400000005</v>
      </c>
      <c r="C47" s="24">
        <f t="shared" ref="C47:R52" si="6">B47+C7</f>
        <v>13645.290119999998</v>
      </c>
      <c r="D47" s="24">
        <f t="shared" si="6"/>
        <v>23918.458199999997</v>
      </c>
      <c r="E47" s="24">
        <f t="shared" si="6"/>
        <v>34001.107979999993</v>
      </c>
      <c r="F47" s="24">
        <f t="shared" si="6"/>
        <v>44018.401769999997</v>
      </c>
      <c r="G47" s="24">
        <f t="shared" si="6"/>
        <v>52816.476672119999</v>
      </c>
      <c r="H47" s="24">
        <f t="shared" si="6"/>
        <v>63110.503443955073</v>
      </c>
      <c r="I47" s="24">
        <f t="shared" si="6"/>
        <v>74275.285730761243</v>
      </c>
      <c r="J47" s="24">
        <f t="shared" si="6"/>
        <v>86415.5464686052</v>
      </c>
      <c r="K47" s="24">
        <f t="shared" si="6"/>
        <v>99531.285657486922</v>
      </c>
      <c r="L47" s="24">
        <f t="shared" si="6"/>
        <v>113622.50329740644</v>
      </c>
      <c r="M47" s="24">
        <f t="shared" si="6"/>
        <v>128689.19938836372</v>
      </c>
      <c r="N47" s="24">
        <f t="shared" si="6"/>
        <v>144731.37393035879</v>
      </c>
      <c r="O47" s="24">
        <f t="shared" si="6"/>
        <v>161749.02692339162</v>
      </c>
      <c r="P47" s="24">
        <f t="shared" si="6"/>
        <v>179742.15836746222</v>
      </c>
      <c r="Q47" s="24">
        <f t="shared" si="6"/>
        <v>198710.76826257058</v>
      </c>
      <c r="R47" s="24">
        <f t="shared" si="6"/>
        <v>218654.85660871674</v>
      </c>
      <c r="S47" s="24">
        <f t="shared" si="4"/>
        <v>239574.42340590063</v>
      </c>
      <c r="T47" s="24">
        <f t="shared" si="4"/>
        <v>261469.46865412235</v>
      </c>
      <c r="U47" s="24">
        <f t="shared" si="4"/>
        <v>284339.99235338176</v>
      </c>
      <c r="V47" s="9"/>
      <c r="W47" s="9"/>
    </row>
    <row r="48" spans="1:23" x14ac:dyDescent="0.25">
      <c r="A48" s="68" t="s">
        <v>5</v>
      </c>
      <c r="B48" s="24">
        <f t="shared" si="5"/>
        <v>744.20483568042857</v>
      </c>
      <c r="C48" s="24">
        <f t="shared" si="6"/>
        <v>1488.7356157693487</v>
      </c>
      <c r="D48" s="24">
        <f t="shared" si="4"/>
        <v>2719.1400790890921</v>
      </c>
      <c r="E48" s="24">
        <f t="shared" si="4"/>
        <v>3847.5854923863035</v>
      </c>
      <c r="F48" s="24">
        <f t="shared" si="4"/>
        <v>5030.0644918161324</v>
      </c>
      <c r="G48" s="24">
        <f t="shared" si="4"/>
        <v>6083.6389107683608</v>
      </c>
      <c r="H48" s="24">
        <f t="shared" si="4"/>
        <v>7184.0449599283475</v>
      </c>
      <c r="I48" s="24">
        <f t="shared" si="4"/>
        <v>8327.1375257065083</v>
      </c>
      <c r="J48" s="24">
        <f t="shared" si="4"/>
        <v>9513.6109315136182</v>
      </c>
      <c r="K48" s="24">
        <f t="shared" si="4"/>
        <v>10743.465177349677</v>
      </c>
      <c r="L48" s="24">
        <f t="shared" si="4"/>
        <v>12016.700263214687</v>
      </c>
      <c r="M48" s="24">
        <f t="shared" si="4"/>
        <v>13333.316189108647</v>
      </c>
      <c r="N48" s="24">
        <f t="shared" si="4"/>
        <v>14693.312955031557</v>
      </c>
      <c r="O48" s="24">
        <f t="shared" si="4"/>
        <v>16096.690560983418</v>
      </c>
      <c r="P48" s="24">
        <f t="shared" si="4"/>
        <v>17543.449006964227</v>
      </c>
      <c r="Q48" s="24">
        <f t="shared" si="4"/>
        <v>19033.588292973986</v>
      </c>
      <c r="R48" s="24">
        <f t="shared" si="4"/>
        <v>20567.108419012697</v>
      </c>
      <c r="S48" s="24">
        <f t="shared" si="4"/>
        <v>22144.009385080357</v>
      </c>
      <c r="T48" s="24">
        <f t="shared" si="4"/>
        <v>23764.291191176966</v>
      </c>
      <c r="U48" s="24">
        <f t="shared" si="4"/>
        <v>25427.953837302524</v>
      </c>
      <c r="V48" s="9"/>
      <c r="W48" s="9"/>
    </row>
    <row r="49" spans="1:23" x14ac:dyDescent="0.25">
      <c r="A49" s="68" t="s">
        <v>6</v>
      </c>
      <c r="B49" s="24">
        <f t="shared" si="5"/>
        <v>0</v>
      </c>
      <c r="C49" s="24">
        <f t="shared" si="6"/>
        <v>0</v>
      </c>
      <c r="D49" s="24">
        <f t="shared" si="4"/>
        <v>0</v>
      </c>
      <c r="E49" s="24">
        <f t="shared" si="4"/>
        <v>0</v>
      </c>
      <c r="F49" s="24">
        <f t="shared" si="4"/>
        <v>0</v>
      </c>
      <c r="G49" s="24">
        <f t="shared" si="4"/>
        <v>0</v>
      </c>
      <c r="H49" s="24">
        <f t="shared" si="4"/>
        <v>0</v>
      </c>
      <c r="I49" s="24">
        <f t="shared" si="4"/>
        <v>0</v>
      </c>
      <c r="J49" s="24">
        <f t="shared" si="4"/>
        <v>0</v>
      </c>
      <c r="K49" s="24">
        <f t="shared" si="4"/>
        <v>0</v>
      </c>
      <c r="L49" s="24">
        <f t="shared" si="4"/>
        <v>0</v>
      </c>
      <c r="M49" s="24">
        <f t="shared" si="4"/>
        <v>0</v>
      </c>
      <c r="N49" s="24">
        <f t="shared" si="4"/>
        <v>0</v>
      </c>
      <c r="O49" s="24">
        <f t="shared" si="4"/>
        <v>0</v>
      </c>
      <c r="P49" s="24">
        <f t="shared" si="4"/>
        <v>0</v>
      </c>
      <c r="Q49" s="24">
        <f t="shared" si="4"/>
        <v>0</v>
      </c>
      <c r="R49" s="24">
        <f t="shared" si="4"/>
        <v>0</v>
      </c>
      <c r="S49" s="24">
        <f t="shared" si="4"/>
        <v>0</v>
      </c>
      <c r="T49" s="24">
        <f t="shared" si="4"/>
        <v>0</v>
      </c>
      <c r="U49" s="24">
        <f t="shared" si="4"/>
        <v>0</v>
      </c>
      <c r="V49" s="9"/>
      <c r="W49" s="9"/>
    </row>
    <row r="50" spans="1:23" x14ac:dyDescent="0.25">
      <c r="A50" s="68" t="s">
        <v>7</v>
      </c>
      <c r="B50" s="24">
        <f t="shared" si="5"/>
        <v>68.135405922437414</v>
      </c>
      <c r="C50" s="24">
        <f t="shared" si="6"/>
        <v>127.13567054613421</v>
      </c>
      <c r="D50" s="24">
        <f t="shared" si="4"/>
        <v>173.92531487263798</v>
      </c>
      <c r="E50" s="24">
        <f t="shared" si="4"/>
        <v>226.8892010332568</v>
      </c>
      <c r="F50" s="24">
        <f t="shared" si="4"/>
        <v>300.59694644087307</v>
      </c>
      <c r="G50" s="24">
        <f t="shared" si="4"/>
        <v>319.7596325152449</v>
      </c>
      <c r="H50" s="24">
        <f t="shared" si="4"/>
        <v>339.15227082250919</v>
      </c>
      <c r="I50" s="24">
        <f t="shared" si="4"/>
        <v>358.77762078946068</v>
      </c>
      <c r="J50" s="24">
        <f t="shared" si="4"/>
        <v>378.63847495601556</v>
      </c>
      <c r="K50" s="24">
        <f t="shared" si="4"/>
        <v>398.73765937256911</v>
      </c>
      <c r="L50" s="24">
        <f t="shared" si="4"/>
        <v>419.07803400212129</v>
      </c>
      <c r="M50" s="24">
        <f t="shared" si="4"/>
        <v>439.66249312722812</v>
      </c>
      <c r="N50" s="24">
        <f t="shared" si="4"/>
        <v>460.49396576183619</v>
      </c>
      <c r="O50" s="24">
        <f t="shared" si="4"/>
        <v>481.57541606805955</v>
      </c>
      <c r="P50" s="24">
        <f t="shared" si="4"/>
        <v>502.90984377795763</v>
      </c>
      <c r="Q50" s="24">
        <f t="shared" si="4"/>
        <v>524.50028462037449</v>
      </c>
      <c r="R50" s="24">
        <f t="shared" si="4"/>
        <v>546.34981075290034</v>
      </c>
      <c r="S50" s="24">
        <f t="shared" si="4"/>
        <v>568.46153119901646</v>
      </c>
      <c r="T50" s="24">
        <f t="shared" si="4"/>
        <v>590.83859229048596</v>
      </c>
      <c r="U50" s="24">
        <f t="shared" si="4"/>
        <v>613.48688823981331</v>
      </c>
      <c r="V50" s="9"/>
      <c r="W50" s="9"/>
    </row>
    <row r="51" spans="1:23" x14ac:dyDescent="0.25">
      <c r="A51" s="68" t="s">
        <v>8</v>
      </c>
      <c r="B51" s="24">
        <f t="shared" si="5"/>
        <v>239.77320565387967</v>
      </c>
      <c r="C51" s="24">
        <f t="shared" si="6"/>
        <v>439.0285752528016</v>
      </c>
      <c r="D51" s="24">
        <f t="shared" si="4"/>
        <v>584.46696263016884</v>
      </c>
      <c r="E51" s="24">
        <f t="shared" si="4"/>
        <v>744.30974137797512</v>
      </c>
      <c r="F51" s="24">
        <f t="shared" si="4"/>
        <v>971.6615588167474</v>
      </c>
      <c r="G51" s="24">
        <f t="shared" si="4"/>
        <v>1044.8372868709764</v>
      </c>
      <c r="H51" s="24">
        <f t="shared" si="4"/>
        <v>1118.8911236618562</v>
      </c>
      <c r="I51" s="24">
        <f t="shared" si="4"/>
        <v>1193.8336064942266</v>
      </c>
      <c r="J51" s="24">
        <f t="shared" si="4"/>
        <v>1269.6753991205856</v>
      </c>
      <c r="K51" s="24">
        <f t="shared" si="4"/>
        <v>1346.4272932584606</v>
      </c>
      <c r="L51" s="24">
        <f t="shared" si="4"/>
        <v>1424.1002101259903</v>
      </c>
      <c r="M51" s="24">
        <f t="shared" si="4"/>
        <v>1502.7052019959303</v>
      </c>
      <c r="N51" s="24">
        <f t="shared" si="4"/>
        <v>1582.2534537683096</v>
      </c>
      <c r="O51" s="24">
        <f t="shared" si="4"/>
        <v>1662.7562845619575</v>
      </c>
      <c r="P51" s="24">
        <f t="shared" si="4"/>
        <v>1744.2251493251292</v>
      </c>
      <c r="Q51" s="24">
        <f t="shared" si="4"/>
        <v>1826.6716404654589</v>
      </c>
      <c r="R51" s="24">
        <f t="shared" si="4"/>
        <v>1910.1074894994726</v>
      </c>
      <c r="S51" s="24">
        <f t="shared" si="4"/>
        <v>1994.5445687218944</v>
      </c>
      <c r="T51" s="24">
        <f t="shared" si="4"/>
        <v>2079.9948928949852</v>
      </c>
      <c r="U51" s="24">
        <f t="shared" si="4"/>
        <v>2166.4809699954267</v>
      </c>
      <c r="V51" s="9"/>
      <c r="W51" s="9"/>
    </row>
    <row r="52" spans="1:23" x14ac:dyDescent="0.25">
      <c r="B52" s="24">
        <f t="shared" si="5"/>
        <v>65.046438626796601</v>
      </c>
      <c r="C52" s="24">
        <f t="shared" si="6"/>
        <v>121.37188411073194</v>
      </c>
      <c r="D52" s="24">
        <f t="shared" si="4"/>
        <v>166.04028649051915</v>
      </c>
      <c r="E52" s="24">
        <f t="shared" si="4"/>
        <v>216.60301704069906</v>
      </c>
      <c r="F52" s="24">
        <f t="shared" si="4"/>
        <v>286.96916916187149</v>
      </c>
      <c r="G52" s="24">
        <f t="shared" si="4"/>
        <v>305.26310117542874</v>
      </c>
      <c r="H52" s="24">
        <f t="shared" si="4"/>
        <v>323.7765603731487</v>
      </c>
      <c r="I52" s="24">
        <f t="shared" si="4"/>
        <v>342.51218108124129</v>
      </c>
      <c r="J52" s="24">
        <f t="shared" si="4"/>
        <v>361.47262923783103</v>
      </c>
      <c r="K52" s="24">
        <f t="shared" si="4"/>
        <v>380.6606027722998</v>
      </c>
      <c r="L52" s="24">
        <f t="shared" si="4"/>
        <v>400.07883198918222</v>
      </c>
      <c r="M52" s="24">
        <f t="shared" si="4"/>
        <v>419.73007995666723</v>
      </c>
      <c r="N52" s="24">
        <f t="shared" si="4"/>
        <v>439.61714289976203</v>
      </c>
      <c r="O52" s="24">
        <f t="shared" si="4"/>
        <v>459.74285059817396</v>
      </c>
      <c r="P52" s="24">
        <f t="shared" si="4"/>
        <v>480.11006678896683</v>
      </c>
      <c r="Q52" s="24">
        <f t="shared" si="4"/>
        <v>500.72168957404926</v>
      </c>
      <c r="R52" s="24">
        <f t="shared" si="4"/>
        <v>521.58065183255269</v>
      </c>
      <c r="S52" s="24">
        <f t="shared" si="4"/>
        <v>542.68992163815813</v>
      </c>
      <c r="T52" s="24">
        <f t="shared" si="4"/>
        <v>564.05250268143084</v>
      </c>
      <c r="U52" s="24">
        <f t="shared" si="4"/>
        <v>585.6740219565412</v>
      </c>
      <c r="V52" s="9"/>
      <c r="W52" s="9"/>
    </row>
    <row r="53" spans="1:23" x14ac:dyDescent="0.25">
      <c r="A53" s="69" t="s">
        <v>9</v>
      </c>
      <c r="B53" s="31">
        <f>SUM(B46:B52)</f>
        <v>7530.8047139042246</v>
      </c>
      <c r="C53" s="31">
        <f t="shared" ref="C53:U53" si="7">SUM(C46:C52)</f>
        <v>16268.200273210992</v>
      </c>
      <c r="D53" s="31">
        <f t="shared" si="7"/>
        <v>28063.137349093904</v>
      </c>
      <c r="E53" s="31">
        <f t="shared" si="7"/>
        <v>39566.651590372116</v>
      </c>
      <c r="F53" s="31">
        <f t="shared" si="7"/>
        <v>51211.68462826396</v>
      </c>
      <c r="G53" s="31">
        <f t="shared" si="7"/>
        <v>61288.980628506542</v>
      </c>
      <c r="H53" s="31">
        <f t="shared" si="7"/>
        <v>72911.767888821996</v>
      </c>
      <c r="I53" s="31">
        <f t="shared" si="7"/>
        <v>85450.737433998554</v>
      </c>
      <c r="J53" s="31">
        <f t="shared" si="7"/>
        <v>99011.339406552957</v>
      </c>
      <c r="K53" s="31">
        <f t="shared" si="7"/>
        <v>113593.60708412091</v>
      </c>
      <c r="L53" s="31">
        <f t="shared" si="7"/>
        <v>129197.57414366984</v>
      </c>
      <c r="M53" s="31">
        <f t="shared" si="7"/>
        <v>145823.27466629064</v>
      </c>
      <c r="N53" s="31">
        <f t="shared" si="7"/>
        <v>163470.7431420474</v>
      </c>
      <c r="O53" s="31">
        <f t="shared" si="7"/>
        <v>182140.01447488496</v>
      </c>
      <c r="P53" s="31">
        <f t="shared" si="7"/>
        <v>201831.12398759543</v>
      </c>
      <c r="Q53" s="31">
        <f t="shared" si="7"/>
        <v>222544.1074268446</v>
      </c>
      <c r="R53" s="31">
        <f t="shared" si="7"/>
        <v>244279.00096825798</v>
      </c>
      <c r="S53" s="31">
        <f t="shared" si="7"/>
        <v>267035.84122156887</v>
      </c>
      <c r="T53" s="31">
        <f t="shared" si="7"/>
        <v>290814.66523582727</v>
      </c>
      <c r="U53" s="31">
        <f t="shared" si="7"/>
        <v>315615.54241724632</v>
      </c>
      <c r="V53" s="9"/>
      <c r="W53" s="9"/>
    </row>
    <row r="55" spans="1:23" x14ac:dyDescent="0.25">
      <c r="A55" t="s">
        <v>53</v>
      </c>
    </row>
    <row r="56" spans="1:23" x14ac:dyDescent="0.25">
      <c r="A56" s="101" t="s">
        <v>0</v>
      </c>
      <c r="B56" s="95" t="s">
        <v>1</v>
      </c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</row>
    <row r="57" spans="1:23" x14ac:dyDescent="0.25">
      <c r="A57" s="101"/>
      <c r="B57" s="55">
        <v>2011</v>
      </c>
      <c r="C57" s="55">
        <v>2012</v>
      </c>
      <c r="D57" s="55">
        <v>2013</v>
      </c>
      <c r="E57" s="55">
        <v>2014</v>
      </c>
      <c r="F57" s="55">
        <v>2015</v>
      </c>
      <c r="G57" s="55">
        <v>2016</v>
      </c>
      <c r="H57" s="55">
        <v>2017</v>
      </c>
      <c r="I57" s="55">
        <v>2018</v>
      </c>
      <c r="J57" s="55">
        <v>2019</v>
      </c>
      <c r="K57" s="55">
        <v>2020</v>
      </c>
      <c r="L57" s="3">
        <v>2021</v>
      </c>
      <c r="M57" s="55">
        <v>2022</v>
      </c>
      <c r="N57" s="55">
        <v>2023</v>
      </c>
      <c r="O57" s="55">
        <v>2024</v>
      </c>
      <c r="P57" s="55">
        <v>2025</v>
      </c>
      <c r="Q57" s="3">
        <v>2026</v>
      </c>
      <c r="R57" s="55">
        <v>2027</v>
      </c>
      <c r="S57" s="55">
        <v>2028</v>
      </c>
      <c r="T57" s="55">
        <v>2029</v>
      </c>
      <c r="U57" s="55">
        <v>2030</v>
      </c>
    </row>
    <row r="58" spans="1:23" x14ac:dyDescent="0.25">
      <c r="A58" s="68" t="s">
        <v>3</v>
      </c>
      <c r="B58" s="24">
        <f>B18</f>
        <v>269.91968802068055</v>
      </c>
      <c r="C58" s="24">
        <f>B58+C18</f>
        <v>446.63840753197815</v>
      </c>
      <c r="D58" s="24">
        <f t="shared" ref="D58:U64" si="8">C58+D18</f>
        <v>501.10650601148768</v>
      </c>
      <c r="E58" s="24">
        <f t="shared" si="8"/>
        <v>530.15615853389272</v>
      </c>
      <c r="F58" s="24">
        <f t="shared" si="8"/>
        <v>603.99069202833903</v>
      </c>
      <c r="G58" s="24">
        <f t="shared" si="8"/>
        <v>719.00502505652753</v>
      </c>
      <c r="H58" s="24">
        <f t="shared" si="8"/>
        <v>764.270093311663</v>
      </c>
      <c r="I58" s="24">
        <f t="shared" si="8"/>
        <v>810.07834238586008</v>
      </c>
      <c r="J58" s="24">
        <f t="shared" si="8"/>
        <v>856.43629044894749</v>
      </c>
      <c r="K58" s="24">
        <f t="shared" si="8"/>
        <v>903.35053388879192</v>
      </c>
      <c r="L58" s="24">
        <f t="shared" si="8"/>
        <v>950.82774824991452</v>
      </c>
      <c r="M58" s="24">
        <f t="shared" si="8"/>
        <v>998.87468918337061</v>
      </c>
      <c r="N58" s="24">
        <f t="shared" si="8"/>
        <v>1047.4981934080281</v>
      </c>
      <c r="O58" s="24">
        <f t="shared" si="8"/>
        <v>1096.7051796833816</v>
      </c>
      <c r="P58" s="24">
        <f t="shared" si="8"/>
        <v>1146.5026497940394</v>
      </c>
      <c r="Q58" s="24">
        <f t="shared" si="8"/>
        <v>1196.897689546025</v>
      </c>
      <c r="R58" s="24">
        <f t="shared" si="8"/>
        <v>1247.8974697750346</v>
      </c>
      <c r="S58" s="24">
        <f t="shared" si="8"/>
        <v>1299.5092473667921</v>
      </c>
      <c r="T58" s="24">
        <f t="shared" si="8"/>
        <v>1351.7403662896506</v>
      </c>
      <c r="U58" s="24">
        <f t="shared" si="8"/>
        <v>1404.604584441174</v>
      </c>
    </row>
    <row r="59" spans="1:23" x14ac:dyDescent="0.25">
      <c r="A59" s="68" t="s">
        <v>4</v>
      </c>
      <c r="B59" s="24">
        <f t="shared" ref="B59:B64" si="9">B19</f>
        <v>6143.7251400000005</v>
      </c>
      <c r="C59" s="24">
        <f t="shared" ref="C59:R64" si="10">B59+C19</f>
        <v>13645.290119999998</v>
      </c>
      <c r="D59" s="24">
        <f t="shared" si="10"/>
        <v>23918.458199999997</v>
      </c>
      <c r="E59" s="24">
        <f t="shared" si="10"/>
        <v>34001.107979999993</v>
      </c>
      <c r="F59" s="24">
        <f t="shared" si="10"/>
        <v>44018.401769999997</v>
      </c>
      <c r="G59" s="24">
        <f t="shared" si="10"/>
        <v>52816.476672119999</v>
      </c>
      <c r="H59" s="24">
        <f t="shared" si="10"/>
        <v>63107.756272255072</v>
      </c>
      <c r="I59" s="24">
        <f t="shared" si="10"/>
        <v>74269.745026711244</v>
      </c>
      <c r="J59" s="24">
        <f t="shared" si="10"/>
        <v>86407.165871555189</v>
      </c>
      <c r="K59" s="24">
        <f t="shared" si="10"/>
        <v>99520.018806786917</v>
      </c>
      <c r="L59" s="24">
        <f t="shared" si="10"/>
        <v>113608.30383240643</v>
      </c>
      <c r="M59" s="24">
        <f t="shared" si="10"/>
        <v>128672.0209484137</v>
      </c>
      <c r="N59" s="24">
        <f t="shared" si="10"/>
        <v>144711.17015480876</v>
      </c>
      <c r="O59" s="24">
        <f t="shared" si="10"/>
        <v>161725.75145159158</v>
      </c>
      <c r="P59" s="24">
        <f t="shared" si="10"/>
        <v>179715.7648387622</v>
      </c>
      <c r="Q59" s="24">
        <f t="shared" si="10"/>
        <v>198681.21031632056</v>
      </c>
      <c r="R59" s="24">
        <f t="shared" si="10"/>
        <v>218622.08788426674</v>
      </c>
      <c r="S59" s="24">
        <f t="shared" si="8"/>
        <v>239538.39754260064</v>
      </c>
      <c r="T59" s="24">
        <f t="shared" si="8"/>
        <v>261430.13929132235</v>
      </c>
      <c r="U59" s="24">
        <f t="shared" si="8"/>
        <v>284297.31313043181</v>
      </c>
    </row>
    <row r="60" spans="1:23" x14ac:dyDescent="0.25">
      <c r="A60" s="68" t="s">
        <v>5</v>
      </c>
      <c r="B60" s="24">
        <f t="shared" si="9"/>
        <v>962.43977712403716</v>
      </c>
      <c r="C60" s="24">
        <f t="shared" si="10"/>
        <v>1922.319992058262</v>
      </c>
      <c r="D60" s="24">
        <f t="shared" si="8"/>
        <v>3513.6517061660179</v>
      </c>
      <c r="E60" s="24">
        <f t="shared" si="8"/>
        <v>4971.8022249758915</v>
      </c>
      <c r="F60" s="24">
        <f t="shared" si="8"/>
        <v>6501.0925106818058</v>
      </c>
      <c r="G60" s="24">
        <f t="shared" si="8"/>
        <v>7863.7460066393769</v>
      </c>
      <c r="H60" s="24">
        <f t="shared" si="8"/>
        <v>9251.4644522481976</v>
      </c>
      <c r="I60" s="24">
        <f t="shared" si="8"/>
        <v>10689.424558950308</v>
      </c>
      <c r="J60" s="24">
        <f t="shared" si="8"/>
        <v>11834.188584020269</v>
      </c>
      <c r="K60" s="24">
        <f t="shared" si="8"/>
        <v>13372.81314075525</v>
      </c>
      <c r="L60" s="24">
        <f t="shared" si="8"/>
        <v>14961.769922506666</v>
      </c>
      <c r="M60" s="24">
        <f t="shared" si="8"/>
        <v>16601.058929274517</v>
      </c>
      <c r="N60" s="24">
        <f t="shared" si="8"/>
        <v>18290.680161058805</v>
      </c>
      <c r="O60" s="24">
        <f t="shared" si="8"/>
        <v>20030.633617859527</v>
      </c>
      <c r="P60" s="24">
        <f t="shared" si="8"/>
        <v>21820.919299676683</v>
      </c>
      <c r="Q60" s="24">
        <f t="shared" si="8"/>
        <v>23661.537206510275</v>
      </c>
      <c r="R60" s="24">
        <f t="shared" si="8"/>
        <v>25552.487338360301</v>
      </c>
      <c r="S60" s="24">
        <f t="shared" si="8"/>
        <v>27493.769695226762</v>
      </c>
      <c r="T60" s="24">
        <f t="shared" si="8"/>
        <v>29027.025204983598</v>
      </c>
      <c r="U60" s="24">
        <f t="shared" si="8"/>
        <v>31068.972011882928</v>
      </c>
    </row>
    <row r="61" spans="1:23" x14ac:dyDescent="0.25">
      <c r="A61" s="68" t="s">
        <v>6</v>
      </c>
      <c r="B61" s="24">
        <f t="shared" si="9"/>
        <v>0</v>
      </c>
      <c r="C61" s="24">
        <f t="shared" si="10"/>
        <v>0</v>
      </c>
      <c r="D61" s="24">
        <f t="shared" si="8"/>
        <v>0</v>
      </c>
      <c r="E61" s="24">
        <f t="shared" si="8"/>
        <v>0</v>
      </c>
      <c r="F61" s="24">
        <f t="shared" si="8"/>
        <v>0</v>
      </c>
      <c r="G61" s="24">
        <f t="shared" si="8"/>
        <v>0</v>
      </c>
      <c r="H61" s="24">
        <f t="shared" si="8"/>
        <v>0</v>
      </c>
      <c r="I61" s="24">
        <f t="shared" si="8"/>
        <v>0</v>
      </c>
      <c r="J61" s="24">
        <f t="shared" si="8"/>
        <v>0</v>
      </c>
      <c r="K61" s="24">
        <f t="shared" si="8"/>
        <v>0</v>
      </c>
      <c r="L61" s="24">
        <f t="shared" si="8"/>
        <v>0</v>
      </c>
      <c r="M61" s="24">
        <f t="shared" si="8"/>
        <v>0</v>
      </c>
      <c r="N61" s="24">
        <f t="shared" si="8"/>
        <v>0</v>
      </c>
      <c r="O61" s="24">
        <f t="shared" si="8"/>
        <v>0</v>
      </c>
      <c r="P61" s="24">
        <f t="shared" si="8"/>
        <v>0</v>
      </c>
      <c r="Q61" s="24">
        <f t="shared" si="8"/>
        <v>0</v>
      </c>
      <c r="R61" s="24">
        <f t="shared" si="8"/>
        <v>0</v>
      </c>
      <c r="S61" s="24">
        <f t="shared" si="8"/>
        <v>0</v>
      </c>
      <c r="T61" s="24">
        <f t="shared" si="8"/>
        <v>0</v>
      </c>
      <c r="U61" s="24">
        <f t="shared" si="8"/>
        <v>0</v>
      </c>
    </row>
    <row r="62" spans="1:23" x14ac:dyDescent="0.25">
      <c r="A62" s="68" t="s">
        <v>7</v>
      </c>
      <c r="B62" s="24">
        <f t="shared" si="9"/>
        <v>68.135405922437414</v>
      </c>
      <c r="C62" s="24">
        <f t="shared" si="10"/>
        <v>127.13567054613421</v>
      </c>
      <c r="D62" s="24">
        <f t="shared" si="8"/>
        <v>173.92531487263798</v>
      </c>
      <c r="E62" s="24">
        <f t="shared" si="8"/>
        <v>226.8892010332568</v>
      </c>
      <c r="F62" s="24">
        <f t="shared" si="8"/>
        <v>300.59694644087307</v>
      </c>
      <c r="G62" s="24">
        <f t="shared" si="8"/>
        <v>319.7596325152449</v>
      </c>
      <c r="H62" s="24">
        <f t="shared" si="8"/>
        <v>333.86336946598254</v>
      </c>
      <c r="I62" s="24">
        <f t="shared" si="8"/>
        <v>348.13635126012906</v>
      </c>
      <c r="J62" s="24">
        <f t="shared" si="8"/>
        <v>362.58060883580532</v>
      </c>
      <c r="K62" s="24">
        <f t="shared" si="8"/>
        <v>377.19819750238969</v>
      </c>
      <c r="L62" s="24">
        <f t="shared" si="8"/>
        <v>391.99119723297309</v>
      </c>
      <c r="M62" s="24">
        <f t="shared" si="8"/>
        <v>406.9617129603235</v>
      </c>
      <c r="N62" s="24">
        <f t="shared" si="8"/>
        <v>422.11187487640211</v>
      </c>
      <c r="O62" s="24">
        <f t="shared" si="8"/>
        <v>437.44383873547366</v>
      </c>
      <c r="P62" s="24">
        <f t="shared" si="8"/>
        <v>452.95978616085409</v>
      </c>
      <c r="Q62" s="24">
        <f t="shared" si="8"/>
        <v>468.66192495533909</v>
      </c>
      <c r="R62" s="24">
        <f t="shared" si="8"/>
        <v>484.55248941535791</v>
      </c>
      <c r="S62" s="24">
        <f t="shared" si="8"/>
        <v>500.63374064889695</v>
      </c>
      <c r="T62" s="24">
        <f t="shared" si="8"/>
        <v>516.90796689723845</v>
      </c>
      <c r="U62" s="24">
        <f t="shared" si="8"/>
        <v>533.37945486038564</v>
      </c>
    </row>
    <row r="63" spans="1:23" x14ac:dyDescent="0.25">
      <c r="A63" s="68" t="s">
        <v>8</v>
      </c>
      <c r="B63" s="24">
        <f t="shared" si="9"/>
        <v>239.77320565387967</v>
      </c>
      <c r="C63" s="24">
        <f t="shared" si="10"/>
        <v>439.0285752528016</v>
      </c>
      <c r="D63" s="24">
        <f t="shared" si="8"/>
        <v>584.46696263016884</v>
      </c>
      <c r="E63" s="24">
        <f t="shared" si="8"/>
        <v>744.30974137797512</v>
      </c>
      <c r="F63" s="24">
        <f t="shared" si="8"/>
        <v>971.6615588167474</v>
      </c>
      <c r="G63" s="24">
        <f t="shared" si="8"/>
        <v>1044.8372868709764</v>
      </c>
      <c r="H63" s="24">
        <f t="shared" si="8"/>
        <v>1098.6946227188889</v>
      </c>
      <c r="I63" s="24">
        <f t="shared" si="8"/>
        <v>1153.1982465969766</v>
      </c>
      <c r="J63" s="24">
        <f t="shared" si="8"/>
        <v>1208.3559139616011</v>
      </c>
      <c r="K63" s="24">
        <f t="shared" si="8"/>
        <v>1264.1754733346013</v>
      </c>
      <c r="L63" s="24">
        <f t="shared" si="8"/>
        <v>1320.6648674200774</v>
      </c>
      <c r="M63" s="24">
        <f t="shared" si="8"/>
        <v>1377.8321342345791</v>
      </c>
      <c r="N63" s="24">
        <f t="shared" si="8"/>
        <v>1435.6854082508551</v>
      </c>
      <c r="O63" s="24">
        <f t="shared" si="8"/>
        <v>1494.2329215553261</v>
      </c>
      <c r="P63" s="24">
        <f t="shared" si="8"/>
        <v>1553.483005019451</v>
      </c>
      <c r="Q63" s="24">
        <f t="shared" si="8"/>
        <v>1613.4440894851452</v>
      </c>
      <c r="R63" s="24">
        <f t="shared" si="8"/>
        <v>1674.1247069644278</v>
      </c>
      <c r="S63" s="24">
        <f t="shared" si="8"/>
        <v>1735.5334918534618</v>
      </c>
      <c r="T63" s="24">
        <f t="shared" si="8"/>
        <v>1797.6791821611641</v>
      </c>
      <c r="U63" s="24">
        <f t="shared" si="8"/>
        <v>1860.5781473251213</v>
      </c>
    </row>
    <row r="64" spans="1:23" x14ac:dyDescent="0.25">
      <c r="B64" s="24">
        <f t="shared" si="9"/>
        <v>65.046438626796601</v>
      </c>
      <c r="C64" s="24">
        <f t="shared" si="10"/>
        <v>121.37188411073194</v>
      </c>
      <c r="D64" s="24">
        <f t="shared" si="8"/>
        <v>166.04028649051915</v>
      </c>
      <c r="E64" s="24">
        <f t="shared" si="8"/>
        <v>216.60301704069906</v>
      </c>
      <c r="F64" s="24">
        <f t="shared" si="8"/>
        <v>286.96916916187149</v>
      </c>
      <c r="G64" s="24">
        <f t="shared" si="8"/>
        <v>305.26310117542874</v>
      </c>
      <c r="H64" s="24">
        <f t="shared" si="8"/>
        <v>318.72743513740687</v>
      </c>
      <c r="I64" s="24">
        <f t="shared" si="8"/>
        <v>332.35334110692878</v>
      </c>
      <c r="J64" s="24">
        <f t="shared" si="8"/>
        <v>346.14275794808492</v>
      </c>
      <c r="K64" s="24">
        <f t="shared" si="8"/>
        <v>360.09764779133496</v>
      </c>
      <c r="L64" s="24">
        <f t="shared" si="8"/>
        <v>374.21999631270398</v>
      </c>
      <c r="M64" s="24">
        <f t="shared" si="8"/>
        <v>388.51181301632943</v>
      </c>
      <c r="N64" s="24">
        <f t="shared" si="8"/>
        <v>402.97513152039841</v>
      </c>
      <c r="O64" s="24">
        <f t="shared" si="8"/>
        <v>417.61200984651617</v>
      </c>
      <c r="P64" s="24">
        <f t="shared" si="8"/>
        <v>432.42453071254738</v>
      </c>
      <c r="Q64" s="24">
        <f t="shared" si="8"/>
        <v>447.41480182897095</v>
      </c>
      <c r="R64" s="24">
        <f t="shared" si="8"/>
        <v>462.58495619879159</v>
      </c>
      <c r="S64" s="24">
        <f t="shared" si="8"/>
        <v>477.93715242105009</v>
      </c>
      <c r="T64" s="24">
        <f t="shared" si="8"/>
        <v>493.47357499797567</v>
      </c>
      <c r="U64" s="24">
        <f t="shared" si="8"/>
        <v>509.19831628896497</v>
      </c>
    </row>
    <row r="65" spans="1:21" x14ac:dyDescent="0.25">
      <c r="A65" s="69" t="s">
        <v>9</v>
      </c>
      <c r="B65" s="31">
        <f>SUM(B58:B64)</f>
        <v>7749.0396553478331</v>
      </c>
      <c r="C65" s="31">
        <f t="shared" ref="C65:U65" si="11">SUM(C58:C64)</f>
        <v>16701.784649499907</v>
      </c>
      <c r="D65" s="31">
        <f t="shared" si="11"/>
        <v>28857.648976170833</v>
      </c>
      <c r="E65" s="31">
        <f t="shared" si="11"/>
        <v>40690.868322961709</v>
      </c>
      <c r="F65" s="31">
        <f t="shared" si="11"/>
        <v>52682.712647129629</v>
      </c>
      <c r="G65" s="31">
        <f t="shared" si="11"/>
        <v>63069.087724377554</v>
      </c>
      <c r="H65" s="31">
        <f t="shared" si="11"/>
        <v>74874.776245137211</v>
      </c>
      <c r="I65" s="31">
        <f t="shared" si="11"/>
        <v>87602.935867011445</v>
      </c>
      <c r="J65" s="31">
        <f t="shared" si="11"/>
        <v>101014.8700267699</v>
      </c>
      <c r="K65" s="31">
        <f t="shared" si="11"/>
        <v>115797.6538000593</v>
      </c>
      <c r="L65" s="31">
        <f t="shared" si="11"/>
        <v>131607.77756412874</v>
      </c>
      <c r="M65" s="31">
        <f t="shared" si="11"/>
        <v>148445.26022708282</v>
      </c>
      <c r="N65" s="31">
        <f t="shared" si="11"/>
        <v>166310.12092392327</v>
      </c>
      <c r="O65" s="31">
        <f t="shared" si="11"/>
        <v>185202.37901927179</v>
      </c>
      <c r="P65" s="31">
        <f t="shared" si="11"/>
        <v>205122.05411012578</v>
      </c>
      <c r="Q65" s="31">
        <f t="shared" si="11"/>
        <v>226069.16602864634</v>
      </c>
      <c r="R65" s="31">
        <f t="shared" si="11"/>
        <v>248043.73484498064</v>
      </c>
      <c r="S65" s="31">
        <f t="shared" si="11"/>
        <v>271045.7808701176</v>
      </c>
      <c r="T65" s="31">
        <f t="shared" si="11"/>
        <v>294616.96558665199</v>
      </c>
      <c r="U65" s="31">
        <f t="shared" si="11"/>
        <v>319674.04564523039</v>
      </c>
    </row>
    <row r="67" spans="1:21" x14ac:dyDescent="0.25">
      <c r="A67" s="34"/>
      <c r="B67" s="96" t="s">
        <v>1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34" t="s">
        <v>58</v>
      </c>
      <c r="B68" s="36">
        <v>2011</v>
      </c>
      <c r="C68" s="36">
        <v>2012</v>
      </c>
      <c r="D68" s="36">
        <v>2013</v>
      </c>
      <c r="E68" s="36">
        <v>2014</v>
      </c>
      <c r="F68" s="36">
        <v>2015</v>
      </c>
      <c r="G68" s="36">
        <v>2016</v>
      </c>
      <c r="H68" s="36">
        <v>2017</v>
      </c>
      <c r="I68" s="36">
        <v>2018</v>
      </c>
      <c r="J68" s="36">
        <v>2019</v>
      </c>
      <c r="K68" s="36">
        <v>2020</v>
      </c>
      <c r="L68" s="36">
        <v>2021</v>
      </c>
      <c r="M68" s="36">
        <v>2022</v>
      </c>
      <c r="N68" s="36">
        <v>2023</v>
      </c>
      <c r="O68" s="36">
        <v>2024</v>
      </c>
      <c r="P68" s="36">
        <v>2025</v>
      </c>
      <c r="Q68" s="36">
        <v>2026</v>
      </c>
      <c r="R68" s="36">
        <v>2027</v>
      </c>
      <c r="S68" s="36">
        <v>2028</v>
      </c>
      <c r="T68" s="36">
        <v>2029</v>
      </c>
      <c r="U68" s="36">
        <v>2030</v>
      </c>
    </row>
    <row r="69" spans="1:21" x14ac:dyDescent="0.25">
      <c r="A69" s="34" t="s">
        <v>59</v>
      </c>
      <c r="B69" s="37">
        <f>B6+B9+B10+B11+B12</f>
        <v>642.87473822379434</v>
      </c>
      <c r="C69" s="37">
        <f t="shared" ref="C69:U69" si="12">C6+C9+C10+C11+C12</f>
        <v>491.29979921785161</v>
      </c>
      <c r="D69" s="37">
        <f t="shared" si="12"/>
        <v>291.36453256316776</v>
      </c>
      <c r="E69" s="37">
        <f t="shared" si="12"/>
        <v>292.41904798101007</v>
      </c>
      <c r="F69" s="37">
        <f t="shared" si="12"/>
        <v>445.26024846200721</v>
      </c>
      <c r="G69" s="37">
        <f t="shared" si="12"/>
        <v>225.64667917034669</v>
      </c>
      <c r="H69" s="37">
        <f t="shared" si="12"/>
        <v>228.35443932039081</v>
      </c>
      <c r="I69" s="37">
        <f t="shared" si="12"/>
        <v>231.0946925922355</v>
      </c>
      <c r="J69" s="37">
        <f t="shared" si="12"/>
        <v>233.86782890334231</v>
      </c>
      <c r="K69" s="37">
        <f t="shared" si="12"/>
        <v>236.67424285018242</v>
      </c>
      <c r="L69" s="37">
        <f t="shared" si="12"/>
        <v>239.51433376438462</v>
      </c>
      <c r="M69" s="37">
        <f t="shared" si="12"/>
        <v>242.3885057695573</v>
      </c>
      <c r="N69" s="37">
        <f t="shared" si="12"/>
        <v>245.29716783879195</v>
      </c>
      <c r="O69" s="37">
        <f t="shared" si="12"/>
        <v>248.24073385285746</v>
      </c>
      <c r="P69" s="37">
        <f t="shared" si="12"/>
        <v>251.21962265909175</v>
      </c>
      <c r="Q69" s="37">
        <f t="shared" si="12"/>
        <v>254.23425813100087</v>
      </c>
      <c r="R69" s="37">
        <f t="shared" si="12"/>
        <v>257.28506922857287</v>
      </c>
      <c r="S69" s="37">
        <f t="shared" si="12"/>
        <v>260.37249005931574</v>
      </c>
      <c r="T69" s="37">
        <f t="shared" si="12"/>
        <v>263.49695994002752</v>
      </c>
      <c r="U69" s="37">
        <f t="shared" si="12"/>
        <v>266.69083603408399</v>
      </c>
    </row>
    <row r="70" spans="1:21" x14ac:dyDescent="0.25">
      <c r="A70" s="34" t="s">
        <v>60</v>
      </c>
      <c r="B70" s="37">
        <f>B7+B8</f>
        <v>6887.9299756804294</v>
      </c>
      <c r="C70" s="37">
        <f t="shared" ref="C70:U70" si="13">C7+C8</f>
        <v>8246.0957600889178</v>
      </c>
      <c r="D70" s="37">
        <f t="shared" si="13"/>
        <v>11503.572543319742</v>
      </c>
      <c r="E70" s="37">
        <f t="shared" si="13"/>
        <v>11211.095193297209</v>
      </c>
      <c r="F70" s="37">
        <f t="shared" si="13"/>
        <v>11199.77278942983</v>
      </c>
      <c r="G70" s="37">
        <f t="shared" si="13"/>
        <v>9851.6493210722274</v>
      </c>
      <c r="H70" s="37">
        <f t="shared" si="13"/>
        <v>11394.432820995058</v>
      </c>
      <c r="I70" s="37">
        <f t="shared" si="13"/>
        <v>12307.874852584333</v>
      </c>
      <c r="J70" s="37">
        <f t="shared" si="13"/>
        <v>13326.734143651063</v>
      </c>
      <c r="K70" s="37">
        <f t="shared" si="13"/>
        <v>14345.593434717786</v>
      </c>
      <c r="L70" s="37">
        <f t="shared" si="13"/>
        <v>15364.45272578452</v>
      </c>
      <c r="M70" s="37">
        <f t="shared" si="13"/>
        <v>16383.312016851238</v>
      </c>
      <c r="N70" s="37">
        <f t="shared" si="13"/>
        <v>17402.171307917972</v>
      </c>
      <c r="O70" s="37">
        <f t="shared" si="13"/>
        <v>18421.030598984689</v>
      </c>
      <c r="P70" s="37">
        <f t="shared" si="13"/>
        <v>19439.889890051418</v>
      </c>
      <c r="Q70" s="37">
        <f t="shared" si="13"/>
        <v>20458.74918111811</v>
      </c>
      <c r="R70" s="37">
        <f t="shared" si="13"/>
        <v>21477.608472184882</v>
      </c>
      <c r="S70" s="37">
        <f t="shared" si="13"/>
        <v>22496.467763251549</v>
      </c>
      <c r="T70" s="37">
        <f t="shared" si="13"/>
        <v>23515.327054318321</v>
      </c>
      <c r="U70" s="37">
        <f t="shared" si="13"/>
        <v>24534.186345384991</v>
      </c>
    </row>
    <row r="71" spans="1:21" x14ac:dyDescent="0.25">
      <c r="A71" s="34"/>
      <c r="B71" s="37">
        <f>SUM(B69:B70)</f>
        <v>7530.8047139042237</v>
      </c>
      <c r="C71" s="37">
        <f t="shared" ref="C71:U71" si="14">SUM(C69:C70)</f>
        <v>8737.3955593067694</v>
      </c>
      <c r="D71" s="37">
        <f t="shared" si="14"/>
        <v>11794.93707588291</v>
      </c>
      <c r="E71" s="37">
        <f t="shared" si="14"/>
        <v>11503.514241278219</v>
      </c>
      <c r="F71" s="37">
        <f t="shared" si="14"/>
        <v>11645.033037891837</v>
      </c>
      <c r="G71" s="37">
        <f t="shared" si="14"/>
        <v>10077.296000242573</v>
      </c>
      <c r="H71" s="37">
        <f t="shared" si="14"/>
        <v>11622.787260315448</v>
      </c>
      <c r="I71" s="37">
        <f t="shared" si="14"/>
        <v>12538.969545176569</v>
      </c>
      <c r="J71" s="37">
        <f t="shared" si="14"/>
        <v>13560.601972554405</v>
      </c>
      <c r="K71" s="37">
        <f t="shared" si="14"/>
        <v>14582.267677567968</v>
      </c>
      <c r="L71" s="37">
        <f t="shared" si="14"/>
        <v>15603.967059548904</v>
      </c>
      <c r="M71" s="37">
        <f t="shared" si="14"/>
        <v>16625.700522620795</v>
      </c>
      <c r="N71" s="37">
        <f t="shared" si="14"/>
        <v>17647.468475756763</v>
      </c>
      <c r="O71" s="37">
        <f t="shared" si="14"/>
        <v>18669.271332837547</v>
      </c>
      <c r="P71" s="37">
        <f t="shared" si="14"/>
        <v>19691.109512710511</v>
      </c>
      <c r="Q71" s="37">
        <f t="shared" si="14"/>
        <v>20712.98343924911</v>
      </c>
      <c r="R71" s="37">
        <f t="shared" si="14"/>
        <v>21734.893541413454</v>
      </c>
      <c r="S71" s="37">
        <f t="shared" si="14"/>
        <v>22756.840253310864</v>
      </c>
      <c r="T71" s="37">
        <f t="shared" si="14"/>
        <v>23778.824014258349</v>
      </c>
      <c r="U71" s="37">
        <f t="shared" si="14"/>
        <v>24800.877181419077</v>
      </c>
    </row>
    <row r="73" spans="1:21" x14ac:dyDescent="0.25">
      <c r="A73" t="s">
        <v>65</v>
      </c>
    </row>
    <row r="74" spans="1:21" x14ac:dyDescent="0.25">
      <c r="A74" s="30" t="str">
        <f>[50]Rekap!A2</f>
        <v>Pertanian</v>
      </c>
      <c r="B74" s="30">
        <f>[50]Rekap!B2</f>
        <v>648.59210240476182</v>
      </c>
      <c r="C74" s="30">
        <f>[50]Rekap!C2</f>
        <v>384.67191823809526</v>
      </c>
      <c r="D74" s="30">
        <f>[50]Rekap!D2</f>
        <v>127.49769835714287</v>
      </c>
      <c r="E74" s="30">
        <f>[50]Rekap!E2</f>
        <v>74.025830857142864</v>
      </c>
      <c r="F74" s="30">
        <f>[50]Rekap!F2</f>
        <v>182.44480649047617</v>
      </c>
    </row>
    <row r="75" spans="1:21" x14ac:dyDescent="0.25">
      <c r="A75" s="30" t="str">
        <f>[50]Rekap!A3</f>
        <v>Terkait pemupukan N</v>
      </c>
      <c r="B75" s="30">
        <f>[50]Rekap!B3</f>
        <v>573.19580240476182</v>
      </c>
      <c r="C75" s="30">
        <f>[50]Rekap!C3</f>
        <v>379.73565823809525</v>
      </c>
      <c r="D75" s="30">
        <f>[50]Rekap!D3</f>
        <v>125.97624835714286</v>
      </c>
      <c r="E75" s="30">
        <f>[50]Rekap!E3</f>
        <v>73.21439085714286</v>
      </c>
      <c r="F75" s="30">
        <f>[50]Rekap!F3</f>
        <v>180.38239649047617</v>
      </c>
    </row>
    <row r="76" spans="1:21" x14ac:dyDescent="0.25">
      <c r="A76" s="30" t="str">
        <f>[50]Rekap!A4</f>
        <v>Pengairan sawah</v>
      </c>
      <c r="B76" s="30">
        <f>[50]Rekap!B4</f>
        <v>75.396299999999997</v>
      </c>
      <c r="C76" s="30">
        <f>[50]Rekap!C4</f>
        <v>4.9362599999999999</v>
      </c>
      <c r="D76" s="30">
        <f>[50]Rekap!D4</f>
        <v>1.52145</v>
      </c>
      <c r="E76" s="30">
        <f>[50]Rekap!E4</f>
        <v>0.81144000000000005</v>
      </c>
      <c r="F76" s="30">
        <f>[50]Rekap!F4</f>
        <v>2.0624100000000003</v>
      </c>
    </row>
    <row r="77" spans="1:21" x14ac:dyDescent="0.25">
      <c r="A77" s="30" t="str">
        <f>[50]Rekap!A5</f>
        <v>Peternakan</v>
      </c>
      <c r="B77" s="30">
        <f>[50]Rekap!B5</f>
        <v>6728.8836684123107</v>
      </c>
      <c r="C77" s="30">
        <f>[50]Rekap!C5</f>
        <v>8111.07534705133</v>
      </c>
      <c r="D77" s="30">
        <f>[50]Rekap!D5</f>
        <v>11242.228105714357</v>
      </c>
      <c r="E77" s="30">
        <f>[50]Rekap!E5</f>
        <v>10973.743420373534</v>
      </c>
      <c r="F77" s="30">
        <f>[50]Rekap!F5</f>
        <v>10949.387407332701</v>
      </c>
    </row>
    <row r="78" spans="1:21" x14ac:dyDescent="0.25">
      <c r="A78" s="30" t="str">
        <f>[50]Rekap!A6</f>
        <v>Total</v>
      </c>
      <c r="B78" s="30">
        <f>[50]Rekap!B6</f>
        <v>7377.4757708170728</v>
      </c>
      <c r="C78" s="30">
        <f>[50]Rekap!C6</f>
        <v>8495.7472652894248</v>
      </c>
      <c r="D78" s="30">
        <f>[50]Rekap!D6</f>
        <v>11369.725804071501</v>
      </c>
      <c r="E78" s="30">
        <f>[50]Rekap!E6</f>
        <v>11047.769251230677</v>
      </c>
      <c r="F78" s="30">
        <f>[50]Rekap!F6</f>
        <v>11131.832213823176</v>
      </c>
    </row>
    <row r="79" spans="1:21" x14ac:dyDescent="0.25">
      <c r="B79" s="30"/>
      <c r="C79" s="30"/>
      <c r="D79" s="30"/>
      <c r="E79" s="30"/>
      <c r="F79" s="30"/>
    </row>
    <row r="80" spans="1:21" x14ac:dyDescent="0.25">
      <c r="B80" s="29">
        <f>B71-B78</f>
        <v>153.32894308715095</v>
      </c>
      <c r="C80" s="29">
        <f t="shared" ref="C80:F80" si="15">C71-C78</f>
        <v>241.6482940173446</v>
      </c>
      <c r="D80" s="29">
        <f t="shared" si="15"/>
        <v>425.21127181140946</v>
      </c>
      <c r="E80" s="29">
        <f t="shared" si="15"/>
        <v>455.74499004754216</v>
      </c>
      <c r="F80" s="29">
        <f t="shared" si="15"/>
        <v>513.20082406866095</v>
      </c>
    </row>
    <row r="83" spans="1:21" x14ac:dyDescent="0.25">
      <c r="A83" s="34"/>
      <c r="B83" s="96" t="s">
        <v>1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34" t="s">
        <v>67</v>
      </c>
      <c r="B84" s="36">
        <v>2011</v>
      </c>
      <c r="C84" s="36">
        <v>2012</v>
      </c>
      <c r="D84" s="36">
        <v>2013</v>
      </c>
      <c r="E84" s="36">
        <v>2014</v>
      </c>
      <c r="F84" s="36">
        <v>2015</v>
      </c>
      <c r="G84" s="36">
        <v>2016</v>
      </c>
      <c r="H84" s="36">
        <v>2017</v>
      </c>
      <c r="I84" s="36">
        <v>2018</v>
      </c>
      <c r="J84" s="36">
        <v>2019</v>
      </c>
      <c r="K84" s="36">
        <v>2020</v>
      </c>
      <c r="L84" s="36">
        <v>2021</v>
      </c>
      <c r="M84" s="36">
        <v>2022</v>
      </c>
      <c r="N84" s="36">
        <v>2023</v>
      </c>
      <c r="O84" s="36">
        <v>2024</v>
      </c>
      <c r="P84" s="36">
        <v>2025</v>
      </c>
      <c r="Q84" s="36">
        <v>2026</v>
      </c>
      <c r="R84" s="36">
        <v>2027</v>
      </c>
      <c r="S84" s="36">
        <v>2028</v>
      </c>
      <c r="T84" s="36">
        <v>2029</v>
      </c>
      <c r="U84" s="36">
        <v>2030</v>
      </c>
    </row>
    <row r="85" spans="1:21" x14ac:dyDescent="0.25">
      <c r="A85" s="34" t="s">
        <v>59</v>
      </c>
      <c r="B85" s="37">
        <f>B18+B21+B22+B23+B24</f>
        <v>642.87473822379434</v>
      </c>
      <c r="C85" s="37">
        <f t="shared" ref="C85:U85" si="16">C18+C21+C22+C23+C24</f>
        <v>491.29979921785161</v>
      </c>
      <c r="D85" s="37">
        <f t="shared" si="16"/>
        <v>291.36453256316776</v>
      </c>
      <c r="E85" s="37">
        <f t="shared" si="16"/>
        <v>292.41904798101007</v>
      </c>
      <c r="F85" s="37">
        <f t="shared" si="16"/>
        <v>445.26024846200721</v>
      </c>
      <c r="G85" s="37">
        <f t="shared" si="16"/>
        <v>225.64667917034669</v>
      </c>
      <c r="H85" s="37">
        <f t="shared" si="16"/>
        <v>126.69047501576384</v>
      </c>
      <c r="I85" s="37">
        <f t="shared" si="16"/>
        <v>128.210760715953</v>
      </c>
      <c r="J85" s="37">
        <f t="shared" si="16"/>
        <v>129.74928984454442</v>
      </c>
      <c r="K85" s="37">
        <f t="shared" si="16"/>
        <v>131.30628132267896</v>
      </c>
      <c r="L85" s="37">
        <f t="shared" si="16"/>
        <v>132.88195669855111</v>
      </c>
      <c r="M85" s="37">
        <f t="shared" si="16"/>
        <v>134.47654017893376</v>
      </c>
      <c r="N85" s="37">
        <f t="shared" si="16"/>
        <v>136.09025866108092</v>
      </c>
      <c r="O85" s="37">
        <f t="shared" si="16"/>
        <v>137.72334176501394</v>
      </c>
      <c r="P85" s="37">
        <f t="shared" si="16"/>
        <v>139.37602186619409</v>
      </c>
      <c r="Q85" s="37">
        <f t="shared" si="16"/>
        <v>141.04853412858841</v>
      </c>
      <c r="R85" s="37">
        <f t="shared" si="16"/>
        <v>142.74111653813151</v>
      </c>
      <c r="S85" s="37">
        <f t="shared" si="16"/>
        <v>144.45400993658905</v>
      </c>
      <c r="T85" s="37">
        <f t="shared" si="16"/>
        <v>146.18745805582813</v>
      </c>
      <c r="U85" s="37">
        <f t="shared" si="16"/>
        <v>147.95941256961709</v>
      </c>
    </row>
    <row r="86" spans="1:21" x14ac:dyDescent="0.25">
      <c r="A86" s="34" t="s">
        <v>60</v>
      </c>
      <c r="B86" s="37">
        <f>B19+B20</f>
        <v>7106.1649171240379</v>
      </c>
      <c r="C86" s="37">
        <f t="shared" ref="C86:U86" si="17">C19+C20</f>
        <v>8461.4451949342238</v>
      </c>
      <c r="D86" s="37">
        <f t="shared" si="17"/>
        <v>11864.499794107756</v>
      </c>
      <c r="E86" s="37">
        <f t="shared" si="17"/>
        <v>11540.800298809871</v>
      </c>
      <c r="F86" s="37">
        <f t="shared" si="17"/>
        <v>11546.584075705916</v>
      </c>
      <c r="G86" s="37">
        <f t="shared" si="17"/>
        <v>10160.72839807757</v>
      </c>
      <c r="H86" s="37">
        <f t="shared" si="17"/>
        <v>11678.998045743891</v>
      </c>
      <c r="I86" s="37">
        <f t="shared" si="17"/>
        <v>12599.948861158284</v>
      </c>
      <c r="J86" s="37">
        <f t="shared" si="17"/>
        <v>13282.18486991391</v>
      </c>
      <c r="K86" s="37">
        <f t="shared" si="17"/>
        <v>14651.477491966707</v>
      </c>
      <c r="L86" s="37">
        <f t="shared" si="17"/>
        <v>15677.241807370925</v>
      </c>
      <c r="M86" s="37">
        <f t="shared" si="17"/>
        <v>16703.006122775128</v>
      </c>
      <c r="N86" s="37">
        <f t="shared" si="17"/>
        <v>17728.770438179345</v>
      </c>
      <c r="O86" s="37">
        <f t="shared" si="17"/>
        <v>18754.53475358355</v>
      </c>
      <c r="P86" s="37">
        <f t="shared" si="17"/>
        <v>19780.299068987766</v>
      </c>
      <c r="Q86" s="37">
        <f t="shared" si="17"/>
        <v>20806.063384391942</v>
      </c>
      <c r="R86" s="37">
        <f t="shared" si="17"/>
        <v>21831.827699796195</v>
      </c>
      <c r="S86" s="37">
        <f t="shared" si="17"/>
        <v>22857.592015200353</v>
      </c>
      <c r="T86" s="37">
        <f t="shared" si="17"/>
        <v>23424.997258478546</v>
      </c>
      <c r="U86" s="37">
        <f t="shared" si="17"/>
        <v>24909.12064600876</v>
      </c>
    </row>
    <row r="87" spans="1:21" x14ac:dyDescent="0.25">
      <c r="A87" s="34"/>
      <c r="B87" s="37">
        <f>SUM(B85:B86)</f>
        <v>7749.0396553478322</v>
      </c>
      <c r="C87" s="37">
        <f t="shared" ref="C87:U87" si="18">SUM(C85:C86)</f>
        <v>8952.7449941520754</v>
      </c>
      <c r="D87" s="37">
        <f t="shared" si="18"/>
        <v>12155.864326670924</v>
      </c>
      <c r="E87" s="37">
        <f t="shared" si="18"/>
        <v>11833.21934679088</v>
      </c>
      <c r="F87" s="37">
        <f t="shared" si="18"/>
        <v>11991.844324167923</v>
      </c>
      <c r="G87" s="37">
        <f t="shared" si="18"/>
        <v>10386.375077247916</v>
      </c>
      <c r="H87" s="37">
        <f t="shared" si="18"/>
        <v>11805.688520759655</v>
      </c>
      <c r="I87" s="37">
        <f t="shared" si="18"/>
        <v>12728.159621874236</v>
      </c>
      <c r="J87" s="37">
        <f t="shared" si="18"/>
        <v>13411.934159758455</v>
      </c>
      <c r="K87" s="37">
        <f t="shared" si="18"/>
        <v>14782.783773289386</v>
      </c>
      <c r="L87" s="37">
        <f t="shared" si="18"/>
        <v>15810.123764069476</v>
      </c>
      <c r="M87" s="37">
        <f t="shared" si="18"/>
        <v>16837.482662954062</v>
      </c>
      <c r="N87" s="37">
        <f t="shared" si="18"/>
        <v>17864.860696840424</v>
      </c>
      <c r="O87" s="37">
        <f t="shared" si="18"/>
        <v>18892.258095348563</v>
      </c>
      <c r="P87" s="37">
        <f t="shared" si="18"/>
        <v>19919.675090853962</v>
      </c>
      <c r="Q87" s="37">
        <f t="shared" si="18"/>
        <v>20947.111918520532</v>
      </c>
      <c r="R87" s="37">
        <f t="shared" si="18"/>
        <v>21974.568816334326</v>
      </c>
      <c r="S87" s="37">
        <f t="shared" si="18"/>
        <v>23002.04602513694</v>
      </c>
      <c r="T87" s="37">
        <f t="shared" si="18"/>
        <v>23571.184716534375</v>
      </c>
      <c r="U87" s="37">
        <f t="shared" si="18"/>
        <v>25057.080058578376</v>
      </c>
    </row>
    <row r="89" spans="1:21" x14ac:dyDescent="0.25">
      <c r="B89" s="29">
        <f>B87-B71</f>
        <v>218.23494144360848</v>
      </c>
      <c r="C89" s="29">
        <f t="shared" ref="C89:U89" si="19">C87-C71</f>
        <v>215.34943484530595</v>
      </c>
      <c r="D89" s="29">
        <f t="shared" si="19"/>
        <v>360.92725078801413</v>
      </c>
      <c r="E89" s="29">
        <f t="shared" si="19"/>
        <v>329.70510551266125</v>
      </c>
      <c r="F89" s="29">
        <f t="shared" si="19"/>
        <v>346.81128627608632</v>
      </c>
      <c r="G89" s="29">
        <f t="shared" si="19"/>
        <v>309.0790770053427</v>
      </c>
      <c r="H89" s="29">
        <f t="shared" si="19"/>
        <v>182.90126044420686</v>
      </c>
      <c r="I89" s="29">
        <f t="shared" si="19"/>
        <v>189.19007669766688</v>
      </c>
      <c r="J89" s="29">
        <f t="shared" si="19"/>
        <v>-148.66781279594943</v>
      </c>
      <c r="K89" s="29">
        <f t="shared" si="19"/>
        <v>200.51609572141751</v>
      </c>
      <c r="L89" s="29">
        <f t="shared" si="19"/>
        <v>206.15670452057202</v>
      </c>
      <c r="M89" s="29">
        <f t="shared" si="19"/>
        <v>211.78214033326731</v>
      </c>
      <c r="N89" s="29">
        <f t="shared" si="19"/>
        <v>217.39222108366084</v>
      </c>
      <c r="O89" s="29">
        <f t="shared" si="19"/>
        <v>222.98676251101642</v>
      </c>
      <c r="P89" s="29">
        <f t="shared" si="19"/>
        <v>228.56557814345069</v>
      </c>
      <c r="Q89" s="29">
        <f t="shared" si="19"/>
        <v>234.12847927142138</v>
      </c>
      <c r="R89" s="29">
        <f t="shared" si="19"/>
        <v>239.67527492087174</v>
      </c>
      <c r="S89" s="29">
        <f t="shared" si="19"/>
        <v>245.20577182607667</v>
      </c>
      <c r="T89" s="29">
        <f t="shared" si="19"/>
        <v>-207.63929772397387</v>
      </c>
      <c r="U89" s="29">
        <f t="shared" si="19"/>
        <v>256.20287715929953</v>
      </c>
    </row>
  </sheetData>
  <mergeCells count="12">
    <mergeCell ref="B83:U83"/>
    <mergeCell ref="B67:U67"/>
    <mergeCell ref="A44:A45"/>
    <mergeCell ref="A56:A57"/>
    <mergeCell ref="A4:A5"/>
    <mergeCell ref="B4:U4"/>
    <mergeCell ref="A16:A17"/>
    <mergeCell ref="B16:U16"/>
    <mergeCell ref="A28:A29"/>
    <mergeCell ref="B28:L28"/>
    <mergeCell ref="B44:U44"/>
    <mergeCell ref="B56:U5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Y89"/>
  <sheetViews>
    <sheetView zoomScale="70" zoomScaleNormal="70" workbookViewId="0">
      <selection activeCell="T65" sqref="T65"/>
    </sheetView>
  </sheetViews>
  <sheetFormatPr defaultRowHeight="15" x14ac:dyDescent="0.25"/>
  <cols>
    <col min="1" max="1" width="37.140625" bestFit="1" customWidth="1"/>
    <col min="2" max="2" width="9.5703125" bestFit="1" customWidth="1"/>
    <col min="3" max="3" width="9.42578125" bestFit="1" customWidth="1"/>
    <col min="4" max="12" width="9.7109375" bestFit="1" customWidth="1"/>
    <col min="13" max="13" width="12.42578125" bestFit="1" customWidth="1"/>
    <col min="14" max="21" width="10.140625" bestFit="1" customWidth="1"/>
    <col min="22" max="22" width="13.140625" bestFit="1" customWidth="1"/>
    <col min="23" max="23" width="11.140625" bestFit="1" customWidth="1"/>
    <col min="24" max="25" width="10.140625" bestFit="1" customWidth="1"/>
  </cols>
  <sheetData>
    <row r="1" spans="1:25" x14ac:dyDescent="0.25">
      <c r="A1" t="s">
        <v>48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'[51]Perhitungan ke CO2-eq'!B128</f>
        <v>90.780164132515893</v>
      </c>
      <c r="C6" s="39">
        <f>'[51]Perhitungan ke CO2-eq'!C128</f>
        <v>60.520109421677262</v>
      </c>
      <c r="D6" s="39">
        <f>'[51]Perhitungan ke CO2-eq'!D128</f>
        <v>29.049652522405086</v>
      </c>
      <c r="E6" s="39">
        <f>'[51]Perhitungan ke CO2-eq'!E128</f>
        <v>75.04493568287981</v>
      </c>
      <c r="F6" s="39">
        <f>'[51]Perhitungan ke CO2-eq'!F128</f>
        <v>39.943272218307001</v>
      </c>
      <c r="G6" s="39">
        <f>'[51]Perhitungan ke CO2-eq'!G128</f>
        <v>41.289360492063949</v>
      </c>
      <c r="H6" s="39">
        <f>'[51]Perhitungan ke CO2-eq'!H128</f>
        <v>42.680811940646507</v>
      </c>
      <c r="I6" s="39">
        <f>'[51]Perhitungan ke CO2-eq'!I128</f>
        <v>44.119155303046284</v>
      </c>
      <c r="J6" s="39">
        <f>'[51]Perhitungan ke CO2-eq'!J128</f>
        <v>45.605970836758956</v>
      </c>
      <c r="K6" s="39">
        <f>'[51]Perhitungan ke CO2-eq'!K128</f>
        <v>47.142892053957723</v>
      </c>
      <c r="L6" s="39">
        <f>'[52]Perhitungan ke CO2-eq'!B128</f>
        <v>48.731607516176112</v>
      </c>
      <c r="M6" s="39">
        <f>'[52]Perhitungan ke CO2-eq'!C128</f>
        <v>50.373862689471252</v>
      </c>
      <c r="N6" s="39">
        <f>'[52]Perhitungan ke CO2-eq'!D128</f>
        <v>52.071461862106439</v>
      </c>
      <c r="O6" s="39">
        <f>'[52]Perhitungan ke CO2-eq'!E128</f>
        <v>53.826270126859413</v>
      </c>
      <c r="P6" s="39">
        <f>'[52]Perhitungan ke CO2-eq'!F128</f>
        <v>55.640215430134589</v>
      </c>
      <c r="Q6" s="39">
        <f>'[52]Perhitungan ke CO2-eq'!G128</f>
        <v>57.515290690130129</v>
      </c>
      <c r="R6" s="39">
        <f>'[52]Perhitungan ke CO2-eq'!H128</f>
        <v>59.453555986387514</v>
      </c>
      <c r="S6" s="39">
        <f>'[52]Perhitungan ke CO2-eq'!I128</f>
        <v>61.457140823128782</v>
      </c>
      <c r="T6" s="39">
        <f>'[52]Perhitungan ke CO2-eq'!J128</f>
        <v>63.528246468868218</v>
      </c>
      <c r="U6" s="39">
        <f>'[52]Perhitungan ke CO2-eq'!K128</f>
        <v>65.697790143302186</v>
      </c>
      <c r="V6" s="29">
        <f t="shared" ref="V6:V13" si="0">SUM(B6:U6)</f>
        <v>1084.4717663408233</v>
      </c>
      <c r="W6" s="29"/>
      <c r="X6" s="29"/>
      <c r="Y6" s="29"/>
    </row>
    <row r="7" spans="1:25" x14ac:dyDescent="0.25">
      <c r="A7" s="1" t="s">
        <v>4</v>
      </c>
      <c r="B7" s="39">
        <f>'[51]Perhitungan ke CO2-eq'!B129</f>
        <v>1678.7723399999998</v>
      </c>
      <c r="C7" s="39">
        <f>'[51]Perhitungan ke CO2-eq'!C129</f>
        <v>1019.55</v>
      </c>
      <c r="D7" s="39">
        <f>'[51]Perhitungan ke CO2-eq'!D129</f>
        <v>2667.2465399999996</v>
      </c>
      <c r="E7" s="39">
        <f>'[51]Perhitungan ke CO2-eq'!E129</f>
        <v>3133.6573799999996</v>
      </c>
      <c r="F7" s="39">
        <f>'[51]Perhitungan ke CO2-eq'!F129</f>
        <v>3293.6727600000004</v>
      </c>
      <c r="G7" s="39">
        <f>'[51]Perhitungan ke CO2-eq'!G129</f>
        <v>2999.4615844199993</v>
      </c>
      <c r="H7" s="39">
        <f>'[51]Perhitungan ke CO2-eq'!H129</f>
        <v>3420.6399724307803</v>
      </c>
      <c r="I7" s="39">
        <f>'[51]Perhitungan ke CO2-eq'!I129</f>
        <v>3778.697549485094</v>
      </c>
      <c r="J7" s="39">
        <f>'[51]Perhitungan ke CO2-eq'!J129</f>
        <v>4183.0570676347897</v>
      </c>
      <c r="K7" s="39">
        <f>'[51]Perhitungan ke CO2-eq'!K129</f>
        <v>4587.4165857844882</v>
      </c>
      <c r="L7" s="39">
        <f>'[52]Perhitungan ke CO2-eq'!B129</f>
        <v>4991.7761039341813</v>
      </c>
      <c r="M7" s="39">
        <f>'[52]Perhitungan ke CO2-eq'!C129</f>
        <v>5298.2653320838826</v>
      </c>
      <c r="N7" s="39">
        <f>'[52]Perhitungan ke CO2-eq'!D129</f>
        <v>5800.4951402335719</v>
      </c>
      <c r="O7" s="39">
        <f>'[52]Perhitungan ke CO2-eq'!E129</f>
        <v>6204.8546583832731</v>
      </c>
      <c r="P7" s="39">
        <f>'[52]Perhitungan ke CO2-eq'!F129</f>
        <v>6609.2141765329652</v>
      </c>
      <c r="Q7" s="39">
        <f>'[52]Perhitungan ke CO2-eq'!G129</f>
        <v>7013.5736946826546</v>
      </c>
      <c r="R7" s="39">
        <f>'[52]Perhitungan ke CO2-eq'!H129</f>
        <v>7417.9332128323567</v>
      </c>
      <c r="S7" s="39">
        <f>'[52]Perhitungan ke CO2-eq'!I129</f>
        <v>7822.292730982047</v>
      </c>
      <c r="T7" s="39">
        <f>'[52]Perhitungan ke CO2-eq'!J129</f>
        <v>8226.6522491317482</v>
      </c>
      <c r="U7" s="39">
        <f>'[52]Perhitungan ke CO2-eq'!K129</f>
        <v>8631.0117672814376</v>
      </c>
      <c r="V7" s="29">
        <f t="shared" si="0"/>
        <v>98778.240845833265</v>
      </c>
      <c r="W7" s="29"/>
      <c r="X7" s="29"/>
      <c r="Y7" s="29"/>
    </row>
    <row r="8" spans="1:25" x14ac:dyDescent="0.25">
      <c r="A8" s="1" t="s">
        <v>5</v>
      </c>
      <c r="B8" s="39">
        <f>'[51]Perhitungan ke CO2-eq'!B130</f>
        <v>149.18600652208002</v>
      </c>
      <c r="C8" s="39">
        <f>'[51]Perhitungan ke CO2-eq'!C130</f>
        <v>16.177420960108574</v>
      </c>
      <c r="D8" s="39">
        <f>'[51]Perhitungan ke CO2-eq'!D130</f>
        <v>251.0685638245715</v>
      </c>
      <c r="E8" s="39">
        <f>'[51]Perhitungan ke CO2-eq'!E130</f>
        <v>275.08212420806859</v>
      </c>
      <c r="F8" s="39">
        <f>'[51]Perhitungan ke CO2-eq'!F130</f>
        <v>277.7737920006972</v>
      </c>
      <c r="G8" s="39">
        <f>'[51]Perhitungan ke CO2-eq'!G130</f>
        <v>239.13766644099937</v>
      </c>
      <c r="H8" s="39">
        <f>'[51]Perhitungan ke CO2-eq'!H130</f>
        <v>254.81138914005135</v>
      </c>
      <c r="I8" s="39">
        <f>'[51]Perhitungan ke CO2-eq'!I130</f>
        <v>270.06661462731375</v>
      </c>
      <c r="J8" s="39">
        <f>'[51]Perhitungan ke CO2-eq'!J130</f>
        <v>285.62882655779896</v>
      </c>
      <c r="K8" s="39">
        <f>'[51]Perhitungan ke CO2-eq'!K130</f>
        <v>301.19103848828416</v>
      </c>
      <c r="L8" s="39">
        <f>'[52]Perhitungan ke CO2-eq'!B130</f>
        <v>316.7532504187692</v>
      </c>
      <c r="M8" s="39">
        <f>'[52]Perhitungan ke CO2-eq'!C130</f>
        <v>332.31546234925446</v>
      </c>
      <c r="N8" s="39">
        <f>'[52]Perhitungan ke CO2-eq'!D130</f>
        <v>347.87767427973961</v>
      </c>
      <c r="O8" s="39">
        <f>'[52]Perhitungan ke CO2-eq'!E130</f>
        <v>363.43988621022481</v>
      </c>
      <c r="P8" s="39">
        <f>'[52]Perhitungan ke CO2-eq'!F130</f>
        <v>379.0020981407099</v>
      </c>
      <c r="Q8" s="39">
        <f>'[52]Perhitungan ke CO2-eq'!G130</f>
        <v>394.56431007119505</v>
      </c>
      <c r="R8" s="39">
        <f>'[52]Perhitungan ke CO2-eq'!H130</f>
        <v>410.12652200168031</v>
      </c>
      <c r="S8" s="39">
        <f>'[52]Perhitungan ke CO2-eq'!I130</f>
        <v>425.68873393216541</v>
      </c>
      <c r="T8" s="39">
        <f>'[52]Perhitungan ke CO2-eq'!J130</f>
        <v>441.25094586265061</v>
      </c>
      <c r="U8" s="39">
        <f>'[52]Perhitungan ke CO2-eq'!K130</f>
        <v>456.81315779313576</v>
      </c>
      <c r="V8" s="29">
        <f t="shared" si="0"/>
        <v>6187.9554838294989</v>
      </c>
      <c r="W8" s="29"/>
      <c r="X8" s="29"/>
      <c r="Y8" s="29"/>
    </row>
    <row r="9" spans="1:25" x14ac:dyDescent="0.25">
      <c r="A9" s="1" t="s">
        <v>6</v>
      </c>
      <c r="B9" s="39">
        <f>'[51]Perhitungan ke CO2-eq'!B131</f>
        <v>0</v>
      </c>
      <c r="C9" s="39">
        <f>'[51]Perhitungan ke CO2-eq'!C131</f>
        <v>0</v>
      </c>
      <c r="D9" s="39">
        <f>'[51]Perhitungan ke CO2-eq'!D131</f>
        <v>0</v>
      </c>
      <c r="E9" s="39">
        <f>'[51]Perhitungan ke CO2-eq'!E131</f>
        <v>0</v>
      </c>
      <c r="F9" s="39">
        <f>'[51]Perhitungan ke CO2-eq'!F131</f>
        <v>0</v>
      </c>
      <c r="G9" s="39">
        <f>'[51]Perhitungan ke CO2-eq'!G131</f>
        <v>0</v>
      </c>
      <c r="H9" s="39">
        <f>'[51]Perhitungan ke CO2-eq'!H131</f>
        <v>0</v>
      </c>
      <c r="I9" s="39">
        <f>'[51]Perhitungan ke CO2-eq'!I131</f>
        <v>0</v>
      </c>
      <c r="J9" s="39">
        <f>'[51]Perhitungan ke CO2-eq'!J131</f>
        <v>0</v>
      </c>
      <c r="K9" s="39">
        <f>'[51]Perhitungan ke CO2-eq'!K131</f>
        <v>0</v>
      </c>
      <c r="L9" s="39">
        <f>'[52]Perhitungan ke CO2-eq'!B131</f>
        <v>0</v>
      </c>
      <c r="M9" s="39">
        <f>'[52]Perhitungan ke CO2-eq'!C131</f>
        <v>0</v>
      </c>
      <c r="N9" s="39">
        <f>'[52]Perhitungan ke CO2-eq'!D131</f>
        <v>0</v>
      </c>
      <c r="O9" s="39">
        <f>'[52]Perhitungan ke CO2-eq'!E131</f>
        <v>0</v>
      </c>
      <c r="P9" s="39">
        <f>'[52]Perhitungan ke CO2-eq'!F131</f>
        <v>0</v>
      </c>
      <c r="Q9" s="39">
        <f>'[52]Perhitungan ke CO2-eq'!G131</f>
        <v>0</v>
      </c>
      <c r="R9" s="39">
        <f>'[52]Perhitungan ke CO2-eq'!H131</f>
        <v>0</v>
      </c>
      <c r="S9" s="39">
        <f>'[52]Perhitungan ke CO2-eq'!I131</f>
        <v>0</v>
      </c>
      <c r="T9" s="39">
        <f>'[52]Perhitungan ke CO2-eq'!J131</f>
        <v>0</v>
      </c>
      <c r="U9" s="39">
        <f>'[52]Perhitungan ke CO2-eq'!K131</f>
        <v>0</v>
      </c>
      <c r="V9" s="29">
        <f t="shared" si="0"/>
        <v>0</v>
      </c>
      <c r="W9" s="29"/>
      <c r="X9" s="29"/>
      <c r="Y9" s="29"/>
    </row>
    <row r="10" spans="1:25" x14ac:dyDescent="0.25">
      <c r="A10" s="1" t="s">
        <v>7</v>
      </c>
      <c r="B10" s="39">
        <f>'[51]Perhitungan ke CO2-eq'!B132</f>
        <v>19.847666666666669</v>
      </c>
      <c r="C10" s="39">
        <f>'[51]Perhitungan ke CO2-eq'!C132</f>
        <v>14.806000000000003</v>
      </c>
      <c r="D10" s="39">
        <f>'[51]Perhitungan ke CO2-eq'!D132</f>
        <v>13.813066666666669</v>
      </c>
      <c r="E10" s="39">
        <f>'[51]Perhitungan ke CO2-eq'!E132</f>
        <v>21.476400000000002</v>
      </c>
      <c r="F10" s="39">
        <f>'[51]Perhitungan ke CO2-eq'!F132</f>
        <v>18.933933333333332</v>
      </c>
      <c r="G10" s="39">
        <f>'[51]Perhitungan ke CO2-eq'!G132</f>
        <v>6.8792735000000027</v>
      </c>
      <c r="H10" s="39">
        <f>'[51]Perhitungan ke CO2-eq'!H132</f>
        <v>7.1111050169500016</v>
      </c>
      <c r="I10" s="39">
        <f>'[51]Perhitungan ke CO2-eq'!I132</f>
        <v>7.3507492560212171</v>
      </c>
      <c r="J10" s="39">
        <f>'[51]Perhitungan ke CO2-eq'!J132</f>
        <v>7.5984695059491356</v>
      </c>
      <c r="K10" s="39">
        <f>'[51]Perhitungan ke CO2-eq'!K132</f>
        <v>7.8545379282996182</v>
      </c>
      <c r="L10" s="39">
        <f>'[52]Perhitungan ke CO2-eq'!B132</f>
        <v>8.119235856483316</v>
      </c>
      <c r="M10" s="39">
        <f>'[52]Perhitungan ke CO2-eq'!C132</f>
        <v>8.3928541048468048</v>
      </c>
      <c r="N10" s="39">
        <f>'[52]Perhitungan ke CO2-eq'!D132</f>
        <v>8.6756932881801436</v>
      </c>
      <c r="O10" s="39">
        <f>'[52]Perhitungan ke CO2-eq'!E132</f>
        <v>8.9680641519918147</v>
      </c>
      <c r="P10" s="39">
        <f>'[52]Perhitungan ke CO2-eq'!F132</f>
        <v>9.2702879139139398</v>
      </c>
      <c r="Q10" s="39">
        <f>'[52]Perhitungan ke CO2-eq'!G132</f>
        <v>9.5826966166128376</v>
      </c>
      <c r="R10" s="39">
        <f>'[52]Perhitungan ke CO2-eq'!H132</f>
        <v>9.9056334925926937</v>
      </c>
      <c r="S10" s="39">
        <f>'[52]Perhitungan ke CO2-eq'!I132</f>
        <v>10.239453341293068</v>
      </c>
      <c r="T10" s="39">
        <f>'[52]Perhitungan ke CO2-eq'!J132</f>
        <v>10.584522918894644</v>
      </c>
      <c r="U10" s="39">
        <f>'[52]Perhitungan ke CO2-eq'!K132</f>
        <v>10.945993383168236</v>
      </c>
      <c r="V10" s="29">
        <f t="shared" si="0"/>
        <v>220.35563694186416</v>
      </c>
      <c r="W10" s="29"/>
      <c r="X10" s="29"/>
      <c r="Y10" s="29"/>
    </row>
    <row r="11" spans="1:25" x14ac:dyDescent="0.25">
      <c r="A11" s="1" t="s">
        <v>8</v>
      </c>
      <c r="B11" s="39">
        <f>'[51]Perhitungan ke CO2-eq'!B133</f>
        <v>71.629685285714302</v>
      </c>
      <c r="C11" s="39">
        <f>'[51]Perhitungan ke CO2-eq'!C133</f>
        <v>52.377288857142858</v>
      </c>
      <c r="D11" s="39">
        <f>'[51]Perhitungan ke CO2-eq'!D133</f>
        <v>44.840042971428574</v>
      </c>
      <c r="E11" s="39">
        <f>'[51]Perhitungan ke CO2-eq'!E133</f>
        <v>74.10368554285715</v>
      </c>
      <c r="F11" s="39">
        <f>'[51]Perhitungan ke CO2-eq'!F133</f>
        <v>61.481652885714276</v>
      </c>
      <c r="G11" s="39">
        <f>'[51]Perhitungan ke CO2-eq'!G133</f>
        <v>26.269586888442863</v>
      </c>
      <c r="H11" s="39">
        <f>'[51]Perhitungan ke CO2-eq'!H133</f>
        <v>27.154871966583386</v>
      </c>
      <c r="I11" s="39">
        <f>'[51]Perhitungan ke CO2-eq'!I133</f>
        <v>28.069991151857248</v>
      </c>
      <c r="J11" s="39">
        <f>'[51]Perhitungan ke CO2-eq'!J133</f>
        <v>29.015949853674847</v>
      </c>
      <c r="K11" s="39">
        <f>'[51]Perhitungan ke CO2-eq'!K133</f>
        <v>29.993787363743689</v>
      </c>
      <c r="L11" s="39">
        <f>'[52]Perhitungan ke CO2-eq'!B133</f>
        <v>31.004577997901844</v>
      </c>
      <c r="M11" s="39">
        <f>'[52]Perhitungan ke CO2-eq'!C133</f>
        <v>32.049432276431141</v>
      </c>
      <c r="N11" s="39">
        <f>'[52]Perhitungan ke CO2-eq'!D133</f>
        <v>33.129498144146879</v>
      </c>
      <c r="O11" s="39">
        <f>'[52]Perhitungan ke CO2-eq'!E133</f>
        <v>34.245962231604622</v>
      </c>
      <c r="P11" s="39">
        <f>'[52]Perhitungan ke CO2-eq'!F133</f>
        <v>35.40005115880971</v>
      </c>
      <c r="Q11" s="39">
        <f>'[52]Perhitungan ke CO2-eq'!G133</f>
        <v>36.5930328828616</v>
      </c>
      <c r="R11" s="39">
        <f>'[52]Perhitungan ke CO2-eq'!H133</f>
        <v>37.826218091014034</v>
      </c>
      <c r="S11" s="39">
        <f>'[52]Perhitungan ke CO2-eq'!I133</f>
        <v>39.100961640681206</v>
      </c>
      <c r="T11" s="39">
        <f>'[52]Perhitungan ke CO2-eq'!J133</f>
        <v>40.418664047972179</v>
      </c>
      <c r="U11" s="39">
        <f>'[52]Perhitungan ke CO2-eq'!K133</f>
        <v>41.798995818302409</v>
      </c>
      <c r="V11" s="29">
        <f t="shared" si="0"/>
        <v>806.50393705688475</v>
      </c>
      <c r="W11" s="29"/>
      <c r="X11" s="29"/>
      <c r="Y11" s="29"/>
    </row>
    <row r="12" spans="1:25" x14ac:dyDescent="0.25">
      <c r="A12" s="4" t="s">
        <v>64</v>
      </c>
      <c r="B12" s="39">
        <f>'[51]Perhitungan ke CO2-eq'!B134</f>
        <v>18.947858521428568</v>
      </c>
      <c r="C12" s="39">
        <f>'[51]Perhitungan ke CO2-eq'!C134</f>
        <v>14.134759414285712</v>
      </c>
      <c r="D12" s="39">
        <f>'[51]Perhitungan ke CO2-eq'!D134</f>
        <v>13.186841422857142</v>
      </c>
      <c r="E12" s="39">
        <f>'[51]Perhitungan ke CO2-eq'!E134</f>
        <v>20.502752065714287</v>
      </c>
      <c r="F12" s="39">
        <f>'[51]Perhitungan ke CO2-eq'!F134</f>
        <v>18.075549941428569</v>
      </c>
      <c r="G12" s="39">
        <f>'[51]Perhitungan ke CO2-eq'!G134</f>
        <v>6.5673967221107157</v>
      </c>
      <c r="H12" s="39">
        <f>'[51]Perhitungan ke CO2-eq'!H134</f>
        <v>6.7887179916458473</v>
      </c>
      <c r="I12" s="39">
        <f>'[51]Perhitungan ke CO2-eq'!I134</f>
        <v>7.0174977879643121</v>
      </c>
      <c r="J12" s="39">
        <f>'[51]Perhitungan ke CO2-eq'!J134</f>
        <v>7.2539874634187109</v>
      </c>
      <c r="K12" s="39">
        <f>'[51]Perhitungan ke CO2-eq'!K134</f>
        <v>7.4984468409359222</v>
      </c>
      <c r="L12" s="39">
        <f>'[52]Perhitungan ke CO2-eq'!B134</f>
        <v>7.7511444994754637</v>
      </c>
      <c r="M12" s="39">
        <f>'[52]Perhitungan ke CO2-eq'!C134</f>
        <v>8.0123580691077851</v>
      </c>
      <c r="N12" s="39">
        <f>'[52]Perhitungan ke CO2-eq'!D134</f>
        <v>8.282374536036718</v>
      </c>
      <c r="O12" s="39">
        <f>'[52]Perhitungan ke CO2-eq'!E134</f>
        <v>8.5614905579011538</v>
      </c>
      <c r="P12" s="39">
        <f>'[52]Perhitungan ke CO2-eq'!F134</f>
        <v>8.8500127897024257</v>
      </c>
      <c r="Q12" s="39">
        <f>'[52]Perhitungan ke CO2-eq'!G134</f>
        <v>9.1482582207153982</v>
      </c>
      <c r="R12" s="39">
        <f>'[52]Perhitungan ke CO2-eq'!H134</f>
        <v>9.4565545227535068</v>
      </c>
      <c r="S12" s="39">
        <f>'[52]Perhitungan ke CO2-eq'!I134</f>
        <v>9.7752404101703014</v>
      </c>
      <c r="T12" s="39">
        <f>'[52]Perhitungan ke CO2-eq'!J134</f>
        <v>10.104666011993043</v>
      </c>
      <c r="U12" s="39">
        <f>'[52]Perhitungan ke CO2-eq'!K134</f>
        <v>10.449748954575602</v>
      </c>
      <c r="V12" s="29">
        <f t="shared" si="0"/>
        <v>210.36565674422118</v>
      </c>
      <c r="W12" s="29"/>
      <c r="X12" s="29"/>
      <c r="Y12" s="29"/>
    </row>
    <row r="13" spans="1:25" x14ac:dyDescent="0.25">
      <c r="A13" s="34" t="s">
        <v>9</v>
      </c>
      <c r="B13" s="38">
        <f>SUM(B6:B12)</f>
        <v>2029.1637211284051</v>
      </c>
      <c r="C13" s="38">
        <f t="shared" ref="C13:U13" si="1">SUM(C6:C12)</f>
        <v>1177.5655786532145</v>
      </c>
      <c r="D13" s="38">
        <f t="shared" si="1"/>
        <v>3019.2047074079283</v>
      </c>
      <c r="E13" s="38">
        <f t="shared" si="1"/>
        <v>3599.8672774995198</v>
      </c>
      <c r="F13" s="38">
        <f t="shared" si="1"/>
        <v>3709.8809603794803</v>
      </c>
      <c r="G13" s="38">
        <f t="shared" si="1"/>
        <v>3319.6048684636166</v>
      </c>
      <c r="H13" s="38">
        <f t="shared" si="1"/>
        <v>3759.1868684866572</v>
      </c>
      <c r="I13" s="38">
        <f t="shared" si="1"/>
        <v>4135.3215576112962</v>
      </c>
      <c r="J13" s="38">
        <f t="shared" si="1"/>
        <v>4558.16027185239</v>
      </c>
      <c r="K13" s="38">
        <f t="shared" si="1"/>
        <v>4981.0972884597086</v>
      </c>
      <c r="L13" s="38">
        <f t="shared" si="1"/>
        <v>5404.1359202229869</v>
      </c>
      <c r="M13" s="38">
        <f t="shared" si="1"/>
        <v>5729.4093015729941</v>
      </c>
      <c r="N13" s="38">
        <f t="shared" si="1"/>
        <v>6250.531842343782</v>
      </c>
      <c r="O13" s="38">
        <f t="shared" si="1"/>
        <v>6673.8963316618556</v>
      </c>
      <c r="P13" s="38">
        <f t="shared" si="1"/>
        <v>7097.3768419662365</v>
      </c>
      <c r="Q13" s="38">
        <f t="shared" si="1"/>
        <v>7520.9772831641703</v>
      </c>
      <c r="R13" s="38">
        <f t="shared" si="1"/>
        <v>7944.7016969267843</v>
      </c>
      <c r="S13" s="38">
        <f t="shared" si="1"/>
        <v>8368.5542611294859</v>
      </c>
      <c r="T13" s="38">
        <f t="shared" si="1"/>
        <v>8792.5392944421274</v>
      </c>
      <c r="U13" s="38">
        <f t="shared" si="1"/>
        <v>9216.7174533739217</v>
      </c>
      <c r="V13" s="29">
        <f t="shared" si="0"/>
        <v>107287.89332674655</v>
      </c>
      <c r="W13" s="29">
        <f>V13-V25</f>
        <v>-293.14364339936583</v>
      </c>
      <c r="X13" s="29">
        <f>(V7+V8)-(V19+V20)</f>
        <v>-946.3429790973023</v>
      </c>
      <c r="Y13" s="29">
        <f>(V6+V10+V11+V12)-(V18+V22+V23+V24)</f>
        <v>653.19933569793238</v>
      </c>
    </row>
    <row r="14" spans="1:25" x14ac:dyDescent="0.25">
      <c r="W14" s="14">
        <f>W13/(V13+V25)</f>
        <v>-1.3642905141954132E-3</v>
      </c>
      <c r="X14" s="21">
        <f>X13/(V7+V8+V19+V20)</f>
        <v>-4.4876169056700058E-3</v>
      </c>
      <c r="Y14" s="14">
        <f>Y13/(V6+V10+V11+V12+V18+V22+V23+V24)</f>
        <v>0.16370112027277678</v>
      </c>
    </row>
    <row r="15" spans="1:25" x14ac:dyDescent="0.25">
      <c r="A15" t="s">
        <v>11</v>
      </c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'[53]Perhitungan ke CO2-eq'!B128</f>
        <v>90.780164132515893</v>
      </c>
      <c r="C18" s="39">
        <f>'[53]Perhitungan ke CO2-eq'!C128</f>
        <v>60.520109421677262</v>
      </c>
      <c r="D18" s="39">
        <f>'[53]Perhitungan ke CO2-eq'!D128</f>
        <v>29.049652522405086</v>
      </c>
      <c r="E18" s="39">
        <f>'[53]Perhitungan ke CO2-eq'!E128</f>
        <v>75.04493568287981</v>
      </c>
      <c r="F18" s="39">
        <f>'[53]Perhitungan ke CO2-eq'!F128</f>
        <v>39.943272218307001</v>
      </c>
      <c r="G18" s="39">
        <f>'[53]Perhitungan ke CO2-eq'!G128</f>
        <v>41.289360492063949</v>
      </c>
      <c r="H18" s="39">
        <f>'[53]Perhitungan ke CO2-eq'!H128</f>
        <v>16.598291004123102</v>
      </c>
      <c r="I18" s="39">
        <f>'[53]Perhitungan ke CO2-eq'!I128</f>
        <v>17.157653410962045</v>
      </c>
      <c r="J18" s="39">
        <f>'[53]Perhitungan ke CO2-eq'!J128</f>
        <v>17.735866330911467</v>
      </c>
      <c r="K18" s="39">
        <f>'[53]Perhitungan ke CO2-eq'!K128</f>
        <v>18.333565026263191</v>
      </c>
      <c r="L18" s="39">
        <f>'[54]Perhitungan ke CO2-eq'!B128</f>
        <v>18.951406167648262</v>
      </c>
      <c r="M18" s="39">
        <f>'[54]Perhitungan ke CO2-eq'!C128</f>
        <v>19.590068555498</v>
      </c>
      <c r="N18" s="39">
        <f>'[54]Perhitungan ke CO2-eq'!D128</f>
        <v>20.250253865818291</v>
      </c>
      <c r="O18" s="39">
        <f>'[54]Perhitungan ke CO2-eq'!E128</f>
        <v>20.932687421096364</v>
      </c>
      <c r="P18" s="39">
        <f>'[54]Perhitungan ke CO2-eq'!F128</f>
        <v>21.638118987187312</v>
      </c>
      <c r="Q18" s="39">
        <f>'[54]Perhitungan ke CO2-eq'!G128</f>
        <v>22.367323597055531</v>
      </c>
      <c r="R18" s="39">
        <f>'[54]Perhitungan ke CO2-eq'!H128</f>
        <v>23.121102402276303</v>
      </c>
      <c r="S18" s="39">
        <f>'[54]Perhitungan ke CO2-eq'!I128</f>
        <v>23.900283553233013</v>
      </c>
      <c r="T18" s="39">
        <f>'[54]Perhitungan ke CO2-eq'!J128</f>
        <v>24.705723108976969</v>
      </c>
      <c r="U18" s="39">
        <f>'[54]Perhitungan ke CO2-eq'!K128</f>
        <v>25.549444575768351</v>
      </c>
      <c r="V18" s="29">
        <f t="shared" ref="V18:V25" si="2">SUM(B18:U18)</f>
        <v>627.45928247666734</v>
      </c>
    </row>
    <row r="19" spans="1:22" x14ac:dyDescent="0.25">
      <c r="A19" s="1" t="s">
        <v>4</v>
      </c>
      <c r="B19" s="39">
        <f>'[53]Perhitungan ke CO2-eq'!B129</f>
        <v>1678.7723399999998</v>
      </c>
      <c r="C19" s="39">
        <f>'[53]Perhitungan ke CO2-eq'!C129</f>
        <v>1019.55</v>
      </c>
      <c r="D19" s="39">
        <f>'[53]Perhitungan ke CO2-eq'!D129</f>
        <v>2667.2465399999996</v>
      </c>
      <c r="E19" s="39">
        <f>'[53]Perhitungan ke CO2-eq'!E129</f>
        <v>3133.6573799999996</v>
      </c>
      <c r="F19" s="39">
        <f>'[53]Perhitungan ke CO2-eq'!F129</f>
        <v>3293.6727600000004</v>
      </c>
      <c r="G19" s="39">
        <f>'[53]Perhitungan ke CO2-eq'!G129</f>
        <v>2999.4615844199993</v>
      </c>
      <c r="H19" s="39">
        <f>'[53]Perhitungan ke CO2-eq'!H129</f>
        <v>3419.9725403507805</v>
      </c>
      <c r="I19" s="39">
        <f>'[53]Perhitungan ke CO2-eq'!I129</f>
        <v>3778.0048940950946</v>
      </c>
      <c r="J19" s="39">
        <f>'[53]Perhitungan ke CO2-eq'!J129</f>
        <v>4182.3391889347904</v>
      </c>
      <c r="K19" s="39">
        <f>'[53]Perhitungan ke CO2-eq'!K129</f>
        <v>4586.6734837744889</v>
      </c>
      <c r="L19" s="39">
        <f>'[54]Perhitungan ke CO2-eq'!B129</f>
        <v>4991.0077786141801</v>
      </c>
      <c r="M19" s="39">
        <f>'[54]Perhitungan ke CO2-eq'!C129</f>
        <v>5297.4717834538824</v>
      </c>
      <c r="N19" s="39">
        <f>'[54]Perhitungan ke CO2-eq'!D129</f>
        <v>5799.6763682935725</v>
      </c>
      <c r="O19" s="39">
        <f>'[54]Perhitungan ke CO2-eq'!E129</f>
        <v>6204.0106631332728</v>
      </c>
      <c r="P19" s="39">
        <f>'[54]Perhitungan ke CO2-eq'!F129</f>
        <v>6608.344957972964</v>
      </c>
      <c r="Q19" s="39">
        <f>'[54]Perhitungan ke CO2-eq'!G129</f>
        <v>7012.6792528126543</v>
      </c>
      <c r="R19" s="39">
        <f>'[54]Perhitungan ke CO2-eq'!H129</f>
        <v>7417.0135476523556</v>
      </c>
      <c r="S19" s="39">
        <f>'[54]Perhitungan ke CO2-eq'!I129</f>
        <v>7821.3478424920468</v>
      </c>
      <c r="T19" s="39">
        <f>'[54]Perhitungan ke CO2-eq'!J129</f>
        <v>8225.6821373317471</v>
      </c>
      <c r="U19" s="39">
        <f>'[54]Perhitungan ke CO2-eq'!K129</f>
        <v>8630.0164321714383</v>
      </c>
      <c r="V19" s="29">
        <f t="shared" si="2"/>
        <v>98766.601475503281</v>
      </c>
    </row>
    <row r="20" spans="1:22" x14ac:dyDescent="0.25">
      <c r="A20" s="1" t="s">
        <v>5</v>
      </c>
      <c r="B20" s="39">
        <f>'[53]Perhitungan ke CO2-eq'!B130</f>
        <v>191.77127891960973</v>
      </c>
      <c r="C20" s="39">
        <f>'[53]Perhitungan ke CO2-eq'!C130</f>
        <v>18.594379309106859</v>
      </c>
      <c r="D20" s="39">
        <f>'[53]Perhitungan ke CO2-eq'!D130</f>
        <v>322.9963472623329</v>
      </c>
      <c r="E20" s="39">
        <f>'[53]Perhitungan ke CO2-eq'!E130</f>
        <v>353.21225501185489</v>
      </c>
      <c r="F20" s="39">
        <f>'[53]Perhitungan ke CO2-eq'!F130</f>
        <v>356.33404026646485</v>
      </c>
      <c r="G20" s="39">
        <f>'[53]Perhitungan ke CO2-eq'!G130</f>
        <v>306.5217858661054</v>
      </c>
      <c r="H20" s="39">
        <f>'[53]Perhitungan ke CO2-eq'!H130</f>
        <v>302.61753144193085</v>
      </c>
      <c r="I20" s="39">
        <f>'[53]Perhitungan ke CO2-eq'!I130</f>
        <v>319.70597069201523</v>
      </c>
      <c r="J20" s="39">
        <f>'[53]Perhitungan ke CO2-eq'!J130</f>
        <v>257.53645475471802</v>
      </c>
      <c r="K20" s="39">
        <f>'[53]Perhitungan ke CO2-eq'!K130</f>
        <v>353.96293261215516</v>
      </c>
      <c r="L20" s="39">
        <f>'[54]Perhitungan ke CO2-eq'!B130</f>
        <v>371.09141357222506</v>
      </c>
      <c r="M20" s="39">
        <f>'[54]Perhitungan ke CO2-eq'!C130</f>
        <v>388.2198945322952</v>
      </c>
      <c r="N20" s="39">
        <f>'[54]Perhitungan ke CO2-eq'!D130</f>
        <v>405.34837549236511</v>
      </c>
      <c r="O20" s="39">
        <f>'[54]Perhitungan ke CO2-eq'!E130</f>
        <v>422.47685645243507</v>
      </c>
      <c r="P20" s="39">
        <f>'[54]Perhitungan ke CO2-eq'!F130</f>
        <v>439.60533741250509</v>
      </c>
      <c r="Q20" s="39">
        <f>'[54]Perhitungan ke CO2-eq'!G130</f>
        <v>456.73381837257512</v>
      </c>
      <c r="R20" s="39">
        <f>'[54]Perhitungan ke CO2-eq'!H130</f>
        <v>473.86229933264497</v>
      </c>
      <c r="S20" s="39">
        <f>'[54]Perhitungan ke CO2-eq'!I130</f>
        <v>490.99078029271487</v>
      </c>
      <c r="T20" s="39">
        <f>'[54]Perhitungan ke CO2-eq'!J130</f>
        <v>389.10833944788078</v>
      </c>
      <c r="U20" s="39">
        <f>'[54]Perhitungan ke CO2-eq'!K130</f>
        <v>525.24774221285497</v>
      </c>
      <c r="V20" s="29">
        <f t="shared" si="2"/>
        <v>7145.9378332567903</v>
      </c>
    </row>
    <row r="21" spans="1:22" x14ac:dyDescent="0.25">
      <c r="A21" s="1" t="s">
        <v>6</v>
      </c>
      <c r="B21" s="39">
        <f>'[53]Perhitungan ke CO2-eq'!B131</f>
        <v>0</v>
      </c>
      <c r="C21" s="39">
        <f>'[53]Perhitungan ke CO2-eq'!C131</f>
        <v>0</v>
      </c>
      <c r="D21" s="39">
        <f>'[53]Perhitungan ke CO2-eq'!D131</f>
        <v>0</v>
      </c>
      <c r="E21" s="39">
        <f>'[53]Perhitungan ke CO2-eq'!E131</f>
        <v>0</v>
      </c>
      <c r="F21" s="39">
        <f>'[53]Perhitungan ke CO2-eq'!F131</f>
        <v>0</v>
      </c>
      <c r="G21" s="39">
        <f>'[53]Perhitungan ke CO2-eq'!G131</f>
        <v>0</v>
      </c>
      <c r="H21" s="39">
        <f>'[53]Perhitungan ke CO2-eq'!H131</f>
        <v>0</v>
      </c>
      <c r="I21" s="39">
        <f>'[53]Perhitungan ke CO2-eq'!I131</f>
        <v>0</v>
      </c>
      <c r="J21" s="39">
        <f>'[53]Perhitungan ke CO2-eq'!J131</f>
        <v>0</v>
      </c>
      <c r="K21" s="39">
        <f>'[53]Perhitungan ke CO2-eq'!K131</f>
        <v>0</v>
      </c>
      <c r="L21" s="39">
        <f>'[54]Perhitungan ke CO2-eq'!B131</f>
        <v>0</v>
      </c>
      <c r="M21" s="39">
        <f>'[54]Perhitungan ke CO2-eq'!C131</f>
        <v>0</v>
      </c>
      <c r="N21" s="39">
        <f>'[54]Perhitungan ke CO2-eq'!D131</f>
        <v>0</v>
      </c>
      <c r="O21" s="39">
        <f>'[54]Perhitungan ke CO2-eq'!E131</f>
        <v>0</v>
      </c>
      <c r="P21" s="39">
        <f>'[54]Perhitungan ke CO2-eq'!F131</f>
        <v>0</v>
      </c>
      <c r="Q21" s="39">
        <f>'[54]Perhitungan ke CO2-eq'!G131</f>
        <v>0</v>
      </c>
      <c r="R21" s="39">
        <f>'[54]Perhitungan ke CO2-eq'!H131</f>
        <v>0</v>
      </c>
      <c r="S21" s="39">
        <f>'[54]Perhitungan ke CO2-eq'!I131</f>
        <v>0</v>
      </c>
      <c r="T21" s="39">
        <f>'[54]Perhitungan ke CO2-eq'!J131</f>
        <v>0</v>
      </c>
      <c r="U21" s="39">
        <f>'[54]Perhitungan ke CO2-eq'!K131</f>
        <v>0</v>
      </c>
      <c r="V21" s="29">
        <f t="shared" si="2"/>
        <v>0</v>
      </c>
    </row>
    <row r="22" spans="1:22" x14ac:dyDescent="0.25">
      <c r="A22" s="1" t="s">
        <v>7</v>
      </c>
      <c r="B22" s="39">
        <f>'[53]Perhitungan ke CO2-eq'!B132</f>
        <v>19.847666666666669</v>
      </c>
      <c r="C22" s="39">
        <f>'[53]Perhitungan ke CO2-eq'!C132</f>
        <v>14.806000000000003</v>
      </c>
      <c r="D22" s="39">
        <f>'[53]Perhitungan ke CO2-eq'!D132</f>
        <v>13.813066666666669</v>
      </c>
      <c r="E22" s="39">
        <f>'[53]Perhitungan ke CO2-eq'!E132</f>
        <v>21.476400000000002</v>
      </c>
      <c r="F22" s="39">
        <f>'[53]Perhitungan ke CO2-eq'!F132</f>
        <v>18.933933333333332</v>
      </c>
      <c r="G22" s="39">
        <f>'[53]Perhitungan ke CO2-eq'!G132</f>
        <v>6.8792735000000027</v>
      </c>
      <c r="H22" s="39">
        <f>'[53]Perhitungan ke CO2-eq'!H132</f>
        <v>5.1717127396000011</v>
      </c>
      <c r="I22" s="39">
        <f>'[53]Perhitungan ke CO2-eq'!I132</f>
        <v>5.3459994589245214</v>
      </c>
      <c r="J22" s="39">
        <f>'[53]Perhitungan ke CO2-eq'!J132</f>
        <v>5.5261596406902784</v>
      </c>
      <c r="K22" s="39">
        <f>'[53]Perhitungan ke CO2-eq'!K132</f>
        <v>5.7123912205815408</v>
      </c>
      <c r="L22" s="39">
        <f>'[54]Perhitungan ke CO2-eq'!B132</f>
        <v>5.9048988047151383</v>
      </c>
      <c r="M22" s="39">
        <f>'[54]Perhitungan ke CO2-eq'!C132</f>
        <v>6.1038938944340382</v>
      </c>
      <c r="N22" s="39">
        <f>'[54]Perhitungan ke CO2-eq'!D132</f>
        <v>6.3095951186764667</v>
      </c>
      <c r="O22" s="39">
        <f>'[54]Perhitungan ke CO2-eq'!E132</f>
        <v>6.5222284741758649</v>
      </c>
      <c r="P22" s="39">
        <f>'[54]Perhitungan ke CO2-eq'!F132</f>
        <v>6.7420275737555917</v>
      </c>
      <c r="Q22" s="39">
        <f>'[54]Perhitungan ke CO2-eq'!G132</f>
        <v>6.9692339029911556</v>
      </c>
      <c r="R22" s="39">
        <f>'[54]Perhitungan ke CO2-eq'!H132</f>
        <v>7.2040970855219584</v>
      </c>
      <c r="S22" s="39">
        <f>'[54]Perhitungan ke CO2-eq'!I132</f>
        <v>7.4468751573040493</v>
      </c>
      <c r="T22" s="39">
        <f>'[54]Perhitungan ke CO2-eq'!J132</f>
        <v>7.6978348501051945</v>
      </c>
      <c r="U22" s="39">
        <f>'[54]Perhitungan ke CO2-eq'!K132</f>
        <v>7.9607224604859903</v>
      </c>
      <c r="V22" s="29">
        <f t="shared" si="2"/>
        <v>186.37401054862846</v>
      </c>
    </row>
    <row r="23" spans="1:22" x14ac:dyDescent="0.25">
      <c r="A23" s="1" t="s">
        <v>8</v>
      </c>
      <c r="B23" s="39">
        <f>'[53]Perhitungan ke CO2-eq'!B133</f>
        <v>71.629685285714302</v>
      </c>
      <c r="C23" s="39">
        <f>'[53]Perhitungan ke CO2-eq'!C133</f>
        <v>52.377288857142858</v>
      </c>
      <c r="D23" s="39">
        <f>'[53]Perhitungan ke CO2-eq'!D133</f>
        <v>44.840042971428574</v>
      </c>
      <c r="E23" s="39">
        <f>'[53]Perhitungan ke CO2-eq'!E133</f>
        <v>74.10368554285715</v>
      </c>
      <c r="F23" s="39">
        <f>'[53]Perhitungan ke CO2-eq'!F133</f>
        <v>61.481652885714276</v>
      </c>
      <c r="G23" s="39">
        <f>'[53]Perhitungan ke CO2-eq'!G133</f>
        <v>26.269586888442863</v>
      </c>
      <c r="H23" s="39">
        <f>'[53]Perhitungan ke CO2-eq'!H133</f>
        <v>19.748997793878829</v>
      </c>
      <c r="I23" s="39">
        <f>'[53]Perhitungan ke CO2-eq'!I133</f>
        <v>20.414539019532544</v>
      </c>
      <c r="J23" s="39">
        <f>'[53]Perhitungan ke CO2-eq'!J133</f>
        <v>21.102508984490793</v>
      </c>
      <c r="K23" s="39">
        <f>'[53]Perhitungan ke CO2-eq'!K133</f>
        <v>21.813663537268134</v>
      </c>
      <c r="L23" s="39">
        <f>'[54]Perhitungan ke CO2-eq'!B133</f>
        <v>22.548783998474072</v>
      </c>
      <c r="M23" s="39">
        <f>'[54]Perhitungan ke CO2-eq'!C133</f>
        <v>23.308678019222651</v>
      </c>
      <c r="N23" s="39">
        <f>'[54]Perhitungan ke CO2-eq'!D133</f>
        <v>24.094180468470459</v>
      </c>
      <c r="O23" s="39">
        <f>'[54]Perhitungan ke CO2-eq'!E133</f>
        <v>24.906154350257907</v>
      </c>
      <c r="P23" s="39">
        <f>'[54]Perhitungan ke CO2-eq'!F133</f>
        <v>25.745491751861607</v>
      </c>
      <c r="Q23" s="39">
        <f>'[54]Perhitungan ke CO2-eq'!G133</f>
        <v>26.613114823899338</v>
      </c>
      <c r="R23" s="39">
        <f>'[54]Perhitungan ke CO2-eq'!H133</f>
        <v>27.509976793464759</v>
      </c>
      <c r="S23" s="39">
        <f>'[54]Perhitungan ke CO2-eq'!I133</f>
        <v>28.437063011404522</v>
      </c>
      <c r="T23" s="39">
        <f>'[54]Perhitungan ke CO2-eq'!J133</f>
        <v>29.395392034888847</v>
      </c>
      <c r="U23" s="39">
        <f>'[54]Perhitungan ke CO2-eq'!K133</f>
        <v>30.399269686038114</v>
      </c>
      <c r="V23" s="29">
        <f t="shared" si="2"/>
        <v>676.73975670445247</v>
      </c>
    </row>
    <row r="24" spans="1:22" x14ac:dyDescent="0.25">
      <c r="B24" s="39">
        <f>'[53]Perhitungan ke CO2-eq'!B134</f>
        <v>18.947858521428568</v>
      </c>
      <c r="C24" s="39">
        <f>'[53]Perhitungan ke CO2-eq'!C134</f>
        <v>14.134759414285712</v>
      </c>
      <c r="D24" s="39">
        <f>'[53]Perhitungan ke CO2-eq'!D134</f>
        <v>13.186841422857142</v>
      </c>
      <c r="E24" s="39">
        <f>'[53]Perhitungan ke CO2-eq'!E134</f>
        <v>20.502752065714287</v>
      </c>
      <c r="F24" s="39">
        <f>'[53]Perhitungan ke CO2-eq'!F134</f>
        <v>18.075549941428569</v>
      </c>
      <c r="G24" s="39">
        <f>'[53]Perhitungan ke CO2-eq'!G134</f>
        <v>6.5673967221107157</v>
      </c>
      <c r="H24" s="39">
        <f>'[53]Perhitungan ke CO2-eq'!H134</f>
        <v>4.9372494484697071</v>
      </c>
      <c r="I24" s="39">
        <f>'[53]Perhitungan ke CO2-eq'!I134</f>
        <v>5.1036347548831351</v>
      </c>
      <c r="J24" s="39">
        <f>'[53]Perhitungan ke CO2-eq'!J134</f>
        <v>5.2756272461226983</v>
      </c>
      <c r="K24" s="39">
        <f>'[53]Perhitungan ke CO2-eq'!K134</f>
        <v>5.4534158843170335</v>
      </c>
      <c r="L24" s="39">
        <f>'[54]Perhitungan ke CO2-eq'!B134</f>
        <v>5.637195999618517</v>
      </c>
      <c r="M24" s="39">
        <f>'[54]Perhitungan ke CO2-eq'!C134</f>
        <v>5.8271695048056626</v>
      </c>
      <c r="N24" s="39">
        <f>'[54]Perhitungan ke CO2-eq'!D134</f>
        <v>6.0235451171176138</v>
      </c>
      <c r="O24" s="39">
        <f>'[54]Perhitungan ke CO2-eq'!E134</f>
        <v>6.2265385875644759</v>
      </c>
      <c r="P24" s="39">
        <f>'[54]Perhitungan ke CO2-eq'!F134</f>
        <v>6.4363729379654</v>
      </c>
      <c r="Q24" s="39">
        <f>'[54]Perhitungan ke CO2-eq'!G134</f>
        <v>6.6532787059748353</v>
      </c>
      <c r="R24" s="39">
        <f>'[54]Perhitungan ke CO2-eq'!H134</f>
        <v>6.877494198366187</v>
      </c>
      <c r="S24" s="39">
        <f>'[54]Perhitungan ke CO2-eq'!I134</f>
        <v>7.1092657528511287</v>
      </c>
      <c r="T24" s="39">
        <f>'[54]Perhitungan ke CO2-eq'!J134</f>
        <v>7.3488480087222117</v>
      </c>
      <c r="U24" s="39">
        <f>'[54]Perhitungan ke CO2-eq'!K134</f>
        <v>7.5998174215095275</v>
      </c>
      <c r="V24" s="29">
        <f t="shared" si="2"/>
        <v>177.92461165611309</v>
      </c>
    </row>
    <row r="25" spans="1:22" x14ac:dyDescent="0.25">
      <c r="A25" s="4" t="s">
        <v>9</v>
      </c>
      <c r="B25" s="29">
        <f>SUM(B18:B24)</f>
        <v>2071.7489935259355</v>
      </c>
      <c r="C25" s="29">
        <f t="shared" ref="C25:U25" si="3">SUM(C18:C24)</f>
        <v>1179.9825370022129</v>
      </c>
      <c r="D25" s="29">
        <f t="shared" si="3"/>
        <v>3091.13249084569</v>
      </c>
      <c r="E25" s="29">
        <f t="shared" si="3"/>
        <v>3677.9974083033057</v>
      </c>
      <c r="F25" s="29">
        <f t="shared" si="3"/>
        <v>3788.441208645248</v>
      </c>
      <c r="G25" s="29">
        <f t="shared" si="3"/>
        <v>3386.9889878887225</v>
      </c>
      <c r="H25" s="29">
        <f t="shared" si="3"/>
        <v>3769.0463227787832</v>
      </c>
      <c r="I25" s="29">
        <f t="shared" si="3"/>
        <v>4145.7326914314126</v>
      </c>
      <c r="J25" s="29">
        <f t="shared" si="3"/>
        <v>4489.5158058917232</v>
      </c>
      <c r="K25" s="29">
        <f t="shared" si="3"/>
        <v>4991.9494520550743</v>
      </c>
      <c r="L25" s="29">
        <f t="shared" si="3"/>
        <v>5415.1414771568616</v>
      </c>
      <c r="M25" s="29">
        <f t="shared" si="3"/>
        <v>5740.5214879601381</v>
      </c>
      <c r="N25" s="29">
        <f t="shared" si="3"/>
        <v>6261.7023183560204</v>
      </c>
      <c r="O25" s="29">
        <f t="shared" si="3"/>
        <v>6685.0751284188018</v>
      </c>
      <c r="P25" s="29">
        <f t="shared" si="3"/>
        <v>7108.5123066362394</v>
      </c>
      <c r="Q25" s="29">
        <f t="shared" si="3"/>
        <v>7532.0160222151499</v>
      </c>
      <c r="R25" s="29">
        <f t="shared" si="3"/>
        <v>7955.5885174646301</v>
      </c>
      <c r="S25" s="29">
        <f t="shared" si="3"/>
        <v>8379.2321102595542</v>
      </c>
      <c r="T25" s="29">
        <f t="shared" si="3"/>
        <v>8683.9382747823201</v>
      </c>
      <c r="U25" s="29">
        <f t="shared" si="3"/>
        <v>9226.7734285280967</v>
      </c>
      <c r="V25" s="29">
        <f t="shared" si="2"/>
        <v>107581.03697014591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39">
        <f>'[55]Perhitungan ke CO2-eq'!B128</f>
        <v>0</v>
      </c>
      <c r="C30" s="39">
        <f>'[55]Perhitungan ke CO2-eq'!C128</f>
        <v>154.93148011949381</v>
      </c>
      <c r="D30" s="39">
        <f>'[55]Perhitungan ke CO2-eq'!D128</f>
        <v>102.88418601685136</v>
      </c>
      <c r="E30" s="39">
        <f>'[55]Perhitungan ke CO2-eq'!E128</f>
        <v>108.93619695901909</v>
      </c>
      <c r="F30" s="39">
        <f>'[55]Perhitungan ke CO2-eq'!F128</f>
        <v>223.9244048602059</v>
      </c>
      <c r="G30" s="39">
        <f>'[55]Perhitungan ke CO2-eq'!G128</f>
        <v>141.61705604672477</v>
      </c>
      <c r="H30" s="39">
        <f>'[55]Perhitungan ke CO2-eq'!H128</f>
        <v>101.6737838284178</v>
      </c>
      <c r="I30" s="39">
        <f>'[55]Perhitungan ke CO2-eq'!I128</f>
        <v>174.2979151344305</v>
      </c>
      <c r="J30" s="39">
        <f>'[55]Perhitungan ke CO2-eq'!J128</f>
        <v>164.61469762696211</v>
      </c>
      <c r="K30" s="39">
        <f>'[55]Perhitungan ke CO2-eq'!K128</f>
        <v>168.24590419226277</v>
      </c>
      <c r="L30" s="39">
        <f>'[55]Perhitungan ke CO2-eq'!L128</f>
        <v>99.252979451550686</v>
      </c>
    </row>
    <row r="31" spans="1:22" x14ac:dyDescent="0.25">
      <c r="A31" s="1" t="s">
        <v>4</v>
      </c>
      <c r="B31" s="39">
        <f>'[55]Perhitungan ke CO2-eq'!B129</f>
        <v>469.07216999999997</v>
      </c>
      <c r="C31" s="39">
        <f>'[55]Perhitungan ke CO2-eq'!C129</f>
        <v>430.75913999999995</v>
      </c>
      <c r="D31" s="39">
        <f>'[55]Perhitungan ke CO2-eq'!D129</f>
        <v>953.88845999999978</v>
      </c>
      <c r="E31" s="39">
        <f>'[55]Perhitungan ke CO2-eq'!E129</f>
        <v>1139.7573599999998</v>
      </c>
      <c r="F31" s="39">
        <f>'[55]Perhitungan ke CO2-eq'!F129</f>
        <v>883.33223999999984</v>
      </c>
      <c r="G31" s="39">
        <f>'[55]Perhitungan ke CO2-eq'!G129</f>
        <v>1715.93037</v>
      </c>
      <c r="H31" s="39">
        <f>'[55]Perhitungan ke CO2-eq'!H129</f>
        <v>1420.6558800000003</v>
      </c>
      <c r="I31" s="39">
        <f>'[55]Perhitungan ke CO2-eq'!I129</f>
        <v>1266.8052599999999</v>
      </c>
      <c r="J31" s="39">
        <f>'[55]Perhitungan ke CO2-eq'!J129</f>
        <v>1190.6069699999998</v>
      </c>
      <c r="K31" s="39">
        <f>'[55]Perhitungan ke CO2-eq'!K129</f>
        <v>1235.2403699999998</v>
      </c>
      <c r="L31" s="39">
        <f>'[55]Perhitungan ke CO2-eq'!L129</f>
        <v>1527.45768</v>
      </c>
    </row>
    <row r="32" spans="1:22" x14ac:dyDescent="0.25">
      <c r="A32" s="1" t="s">
        <v>5</v>
      </c>
      <c r="B32" s="39">
        <f>'[55]Perhitungan ke CO2-eq'!B130</f>
        <v>32.985785846152858</v>
      </c>
      <c r="C32" s="39">
        <f>'[55]Perhitungan ke CO2-eq'!C130</f>
        <v>32.933245600891432</v>
      </c>
      <c r="D32" s="39">
        <f>'[55]Perhitungan ke CO2-eq'!D130</f>
        <v>84.057474257821426</v>
      </c>
      <c r="E32" s="39">
        <f>'[55]Perhitungan ke CO2-eq'!E130</f>
        <v>92.141030686964285</v>
      </c>
      <c r="F32" s="39">
        <f>'[55]Perhitungan ke CO2-eq'!F130</f>
        <v>19.232417550075716</v>
      </c>
      <c r="G32" s="39">
        <f>'[55]Perhitungan ke CO2-eq'!G130</f>
        <v>182.05967184823001</v>
      </c>
      <c r="H32" s="39">
        <f>'[55]Perhitungan ke CO2-eq'!H130</f>
        <v>167.29315566000719</v>
      </c>
      <c r="I32" s="39">
        <f>'[55]Perhitungan ke CO2-eq'!I130</f>
        <v>149.39737234841576</v>
      </c>
      <c r="J32" s="39">
        <f>'[55]Perhitungan ke CO2-eq'!J130</f>
        <v>101.56884560328001</v>
      </c>
      <c r="K32" s="39">
        <f>'[55]Perhitungan ke CO2-eq'!K130</f>
        <v>130.40275789416543</v>
      </c>
      <c r="L32" s="39">
        <f>'[55]Perhitungan ke CO2-eq'!L130</f>
        <v>192.08780608365547</v>
      </c>
    </row>
    <row r="33" spans="1:21" x14ac:dyDescent="0.25">
      <c r="A33" s="1" t="s">
        <v>6</v>
      </c>
      <c r="B33" s="39">
        <f>'[55]Perhitungan ke CO2-eq'!B131</f>
        <v>0</v>
      </c>
      <c r="C33" s="39">
        <f>'[55]Perhitungan ke CO2-eq'!C131</f>
        <v>0</v>
      </c>
      <c r="D33" s="39">
        <f>'[55]Perhitungan ke CO2-eq'!D131</f>
        <v>0</v>
      </c>
      <c r="E33" s="39">
        <f>'[55]Perhitungan ke CO2-eq'!E131</f>
        <v>0</v>
      </c>
      <c r="F33" s="39">
        <f>'[55]Perhitungan ke CO2-eq'!F131</f>
        <v>0</v>
      </c>
      <c r="G33" s="39">
        <f>'[55]Perhitungan ke CO2-eq'!G131</f>
        <v>0</v>
      </c>
      <c r="H33" s="39">
        <f>'[55]Perhitungan ke CO2-eq'!H131</f>
        <v>0</v>
      </c>
      <c r="I33" s="39">
        <f>'[55]Perhitungan ke CO2-eq'!I131</f>
        <v>0</v>
      </c>
      <c r="J33" s="39">
        <f>'[55]Perhitungan ke CO2-eq'!J131</f>
        <v>0</v>
      </c>
      <c r="K33" s="39">
        <f>'[55]Perhitungan ke CO2-eq'!K131</f>
        <v>0</v>
      </c>
      <c r="L33" s="39">
        <f>'[55]Perhitungan ke CO2-eq'!L131</f>
        <v>0</v>
      </c>
    </row>
    <row r="34" spans="1:21" x14ac:dyDescent="0.25">
      <c r="A34" s="1" t="s">
        <v>7</v>
      </c>
      <c r="B34" s="10">
        <f>'[55]Perhitungan ke CO2-eq'!B132</f>
        <v>0</v>
      </c>
      <c r="C34" s="10">
        <f>'[55]Perhitungan ke CO2-eq'!C132</f>
        <v>25.813333333333336</v>
      </c>
      <c r="D34" s="10">
        <f>'[55]Perhitungan ke CO2-eq'!D132</f>
        <v>17.141666666666666</v>
      </c>
      <c r="E34" s="10">
        <f>'[55]Perhitungan ke CO2-eq'!E132</f>
        <v>18.150000000000002</v>
      </c>
      <c r="F34" s="10">
        <f>'[55]Perhitungan ke CO2-eq'!F132</f>
        <v>37.308333333333337</v>
      </c>
      <c r="G34" s="10">
        <f>'[55]Perhitungan ke CO2-eq'!G132</f>
        <v>23.594999999999999</v>
      </c>
      <c r="H34" s="10">
        <f>'[55]Perhitungan ke CO2-eq'!H132</f>
        <v>16.940000000000001</v>
      </c>
      <c r="I34" s="10">
        <f>'[55]Perhitungan ke CO2-eq'!I132</f>
        <v>29.040000000000003</v>
      </c>
      <c r="J34" s="10">
        <f>'[55]Perhitungan ke CO2-eq'!J132</f>
        <v>27.426666666666666</v>
      </c>
      <c r="K34" s="10">
        <f>'[55]Perhitungan ke CO2-eq'!K132</f>
        <v>28.031666666666666</v>
      </c>
      <c r="L34" s="10">
        <f>'[55]Perhitungan ke CO2-eq'!L132</f>
        <v>16.536666666666669</v>
      </c>
    </row>
    <row r="35" spans="1:21" x14ac:dyDescent="0.25">
      <c r="A35" s="1" t="s">
        <v>8</v>
      </c>
      <c r="B35" s="10">
        <f>'[55]Perhitungan ke CO2-eq'!B133</f>
        <v>0</v>
      </c>
      <c r="C35" s="10">
        <f>'[55]Perhitungan ke CO2-eq'!C133</f>
        <v>98.572269714285724</v>
      </c>
      <c r="D35" s="10">
        <f>'[55]Perhitungan ke CO2-eq'!D133</f>
        <v>65.458147857142862</v>
      </c>
      <c r="E35" s="10">
        <f>'[55]Perhitungan ke CO2-eq'!E133</f>
        <v>69.308627142857134</v>
      </c>
      <c r="F35" s="10">
        <f>'[55]Perhitungan ke CO2-eq'!F133</f>
        <v>142.4677335714286</v>
      </c>
      <c r="G35" s="10">
        <f>'[55]Perhitungan ke CO2-eq'!G133</f>
        <v>90.101215285714289</v>
      </c>
      <c r="H35" s="10">
        <f>'[55]Perhitungan ke CO2-eq'!H133</f>
        <v>64.688051999999999</v>
      </c>
      <c r="I35" s="10">
        <f>'[55]Perhitungan ke CO2-eq'!I133</f>
        <v>110.89380342857143</v>
      </c>
      <c r="J35" s="10">
        <f>'[55]Perhitungan ke CO2-eq'!J133</f>
        <v>104.73303657142856</v>
      </c>
      <c r="K35" s="10">
        <f>'[55]Perhitungan ke CO2-eq'!K133</f>
        <v>107.04332414285714</v>
      </c>
      <c r="L35" s="10">
        <f>'[55]Perhitungan ke CO2-eq'!L133</f>
        <v>63.147860285714287</v>
      </c>
    </row>
    <row r="36" spans="1:21" x14ac:dyDescent="0.25">
      <c r="B36" s="39">
        <f>'[55]Perhitungan ke CO2-eq'!B134</f>
        <v>0</v>
      </c>
      <c r="C36" s="39">
        <f>'[55]Perhitungan ke CO2-eq'!C134</f>
        <v>24.643067428571428</v>
      </c>
      <c r="D36" s="39">
        <f>'[55]Perhitungan ke CO2-eq'!D134</f>
        <v>16.364536964285712</v>
      </c>
      <c r="E36" s="39">
        <f>'[55]Perhitungan ke CO2-eq'!E134</f>
        <v>17.327156785714287</v>
      </c>
      <c r="F36" s="39">
        <f>'[55]Perhitungan ke CO2-eq'!F134</f>
        <v>35.616933392857135</v>
      </c>
      <c r="G36" s="39">
        <f>'[55]Perhitungan ke CO2-eq'!G134</f>
        <v>22.525303821428572</v>
      </c>
      <c r="H36" s="39">
        <f>'[55]Perhitungan ke CO2-eq'!H134</f>
        <v>16.172012999999996</v>
      </c>
      <c r="I36" s="39">
        <f>'[55]Perhitungan ke CO2-eq'!I134</f>
        <v>27.723450857142858</v>
      </c>
      <c r="J36" s="39">
        <f>'[55]Perhitungan ke CO2-eq'!J134</f>
        <v>26.183259142857143</v>
      </c>
      <c r="K36" s="39">
        <f>'[55]Perhitungan ke CO2-eq'!K134</f>
        <v>26.760831035714286</v>
      </c>
      <c r="L36" s="39">
        <f>'[55]Perhitungan ke CO2-eq'!L134</f>
        <v>15.78696507142857</v>
      </c>
      <c r="M36" s="9"/>
    </row>
    <row r="37" spans="1:21" x14ac:dyDescent="0.25">
      <c r="A37" s="4" t="s">
        <v>9</v>
      </c>
      <c r="B37" s="39">
        <f>'[55]Perhitungan ke CO2-eq'!B135</f>
        <v>502.05795584615282</v>
      </c>
      <c r="C37" s="39">
        <f>'[55]Perhitungan ke CO2-eq'!C135</f>
        <v>767.65253619657574</v>
      </c>
      <c r="D37" s="39">
        <f>'[55]Perhitungan ke CO2-eq'!D135</f>
        <v>1239.7944717627679</v>
      </c>
      <c r="E37" s="39">
        <f>'[55]Perhitungan ke CO2-eq'!E135</f>
        <v>1445.6203715745548</v>
      </c>
      <c r="F37" s="39">
        <f>'[55]Perhitungan ke CO2-eq'!F135</f>
        <v>1341.8820627079008</v>
      </c>
      <c r="G37" s="39">
        <f>'[55]Perhitungan ke CO2-eq'!G135</f>
        <v>2175.8286170020979</v>
      </c>
      <c r="H37" s="39">
        <f>'[55]Perhitungan ke CO2-eq'!H135</f>
        <v>1787.4228844884253</v>
      </c>
      <c r="I37" s="39">
        <f>'[55]Perhitungan ke CO2-eq'!I135</f>
        <v>1758.1578017685601</v>
      </c>
      <c r="J37" s="39">
        <f>'[55]Perhitungan ke CO2-eq'!J135</f>
        <v>1615.1334756111946</v>
      </c>
      <c r="K37" s="39">
        <f>'[55]Perhitungan ke CO2-eq'!K135</f>
        <v>1695.7248539316661</v>
      </c>
      <c r="L37" s="39">
        <f>'[55]Perhitungan ke CO2-eq'!L135</f>
        <v>1914.2699575590159</v>
      </c>
    </row>
    <row r="44" spans="1:21" x14ac:dyDescent="0.25">
      <c r="A44" t="s">
        <v>52</v>
      </c>
    </row>
    <row r="45" spans="1:21" x14ac:dyDescent="0.25">
      <c r="A45" s="101" t="s">
        <v>0</v>
      </c>
      <c r="B45" s="95" t="s">
        <v>1</v>
      </c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</row>
    <row r="46" spans="1:21" x14ac:dyDescent="0.25">
      <c r="A46" s="101"/>
      <c r="B46" s="55">
        <v>2011</v>
      </c>
      <c r="C46" s="55">
        <v>2012</v>
      </c>
      <c r="D46" s="55">
        <v>2013</v>
      </c>
      <c r="E46" s="55">
        <v>2014</v>
      </c>
      <c r="F46" s="55">
        <v>2015</v>
      </c>
      <c r="G46" s="55">
        <v>2016</v>
      </c>
      <c r="H46" s="55">
        <v>2017</v>
      </c>
      <c r="I46" s="55">
        <v>2018</v>
      </c>
      <c r="J46" s="55">
        <v>2019</v>
      </c>
      <c r="K46" s="55">
        <v>2020</v>
      </c>
      <c r="L46" s="3">
        <v>2021</v>
      </c>
      <c r="M46" s="55">
        <v>2022</v>
      </c>
      <c r="N46" s="55">
        <v>2023</v>
      </c>
      <c r="O46" s="55">
        <v>2024</v>
      </c>
      <c r="P46" s="55">
        <v>2025</v>
      </c>
      <c r="Q46" s="3">
        <v>2026</v>
      </c>
      <c r="R46" s="55">
        <v>2027</v>
      </c>
      <c r="S46" s="55">
        <v>2028</v>
      </c>
      <c r="T46" s="55">
        <v>2029</v>
      </c>
      <c r="U46" s="55">
        <v>2030</v>
      </c>
    </row>
    <row r="47" spans="1:21" x14ac:dyDescent="0.25">
      <c r="A47" s="68" t="s">
        <v>3</v>
      </c>
      <c r="B47" s="31">
        <f>B6</f>
        <v>90.780164132515893</v>
      </c>
      <c r="C47" s="31">
        <f>B47+C18</f>
        <v>151.30027355419315</v>
      </c>
      <c r="D47" s="31">
        <f t="shared" ref="D47:U53" si="4">C47+D18</f>
        <v>180.34992607659825</v>
      </c>
      <c r="E47" s="31">
        <f t="shared" si="4"/>
        <v>255.39486175947806</v>
      </c>
      <c r="F47" s="31">
        <f t="shared" si="4"/>
        <v>295.33813397778505</v>
      </c>
      <c r="G47" s="31">
        <f t="shared" si="4"/>
        <v>336.62749446984901</v>
      </c>
      <c r="H47" s="31">
        <f t="shared" si="4"/>
        <v>353.22578547397211</v>
      </c>
      <c r="I47" s="31">
        <f t="shared" si="4"/>
        <v>370.38343888493415</v>
      </c>
      <c r="J47" s="31">
        <f t="shared" si="4"/>
        <v>388.1193052158456</v>
      </c>
      <c r="K47" s="31">
        <f t="shared" si="4"/>
        <v>406.45287024210882</v>
      </c>
      <c r="L47" s="31">
        <f t="shared" si="4"/>
        <v>425.40427640975707</v>
      </c>
      <c r="M47" s="31">
        <f t="shared" si="4"/>
        <v>444.9943449652551</v>
      </c>
      <c r="N47" s="31">
        <f t="shared" si="4"/>
        <v>465.2445988310734</v>
      </c>
      <c r="O47" s="31">
        <f t="shared" si="4"/>
        <v>486.17728625216978</v>
      </c>
      <c r="P47" s="31">
        <f t="shared" si="4"/>
        <v>507.81540523935712</v>
      </c>
      <c r="Q47" s="31">
        <f t="shared" si="4"/>
        <v>530.18272883641271</v>
      </c>
      <c r="R47" s="31">
        <f t="shared" si="4"/>
        <v>553.30383123868899</v>
      </c>
      <c r="S47" s="31">
        <f t="shared" si="4"/>
        <v>577.20411479192205</v>
      </c>
      <c r="T47" s="31">
        <f t="shared" si="4"/>
        <v>601.90983790089899</v>
      </c>
      <c r="U47" s="31">
        <f t="shared" si="4"/>
        <v>627.45928247666734</v>
      </c>
    </row>
    <row r="48" spans="1:21" x14ac:dyDescent="0.25">
      <c r="A48" s="68" t="s">
        <v>4</v>
      </c>
      <c r="B48" s="31">
        <f t="shared" ref="B48:B53" si="5">B7</f>
        <v>1678.7723399999998</v>
      </c>
      <c r="C48" s="31">
        <f t="shared" ref="C48:R53" si="6">B48+C19</f>
        <v>2698.3223399999997</v>
      </c>
      <c r="D48" s="31">
        <f t="shared" si="6"/>
        <v>5365.5688799999989</v>
      </c>
      <c r="E48" s="31">
        <f t="shared" si="6"/>
        <v>8499.2262599999995</v>
      </c>
      <c r="F48" s="31">
        <f t="shared" si="6"/>
        <v>11792.899020000001</v>
      </c>
      <c r="G48" s="31">
        <f t="shared" si="6"/>
        <v>14792.360604420001</v>
      </c>
      <c r="H48" s="31">
        <f t="shared" si="6"/>
        <v>18212.333144770782</v>
      </c>
      <c r="I48" s="31">
        <f t="shared" si="6"/>
        <v>21990.338038865877</v>
      </c>
      <c r="J48" s="31">
        <f t="shared" si="6"/>
        <v>26172.677227800668</v>
      </c>
      <c r="K48" s="31">
        <f t="shared" si="6"/>
        <v>30759.350711575156</v>
      </c>
      <c r="L48" s="31">
        <f t="shared" si="6"/>
        <v>35750.358490189334</v>
      </c>
      <c r="M48" s="31">
        <f t="shared" si="6"/>
        <v>41047.830273643216</v>
      </c>
      <c r="N48" s="31">
        <f t="shared" si="6"/>
        <v>46847.506641936787</v>
      </c>
      <c r="O48" s="31">
        <f t="shared" si="6"/>
        <v>53051.517305070061</v>
      </c>
      <c r="P48" s="31">
        <f t="shared" si="6"/>
        <v>59659.862263043025</v>
      </c>
      <c r="Q48" s="31">
        <f t="shared" si="6"/>
        <v>66672.541515855686</v>
      </c>
      <c r="R48" s="31">
        <f t="shared" si="6"/>
        <v>74089.555063508044</v>
      </c>
      <c r="S48" s="31">
        <f t="shared" si="4"/>
        <v>81910.90290600009</v>
      </c>
      <c r="T48" s="31">
        <f t="shared" si="4"/>
        <v>90136.585043331841</v>
      </c>
      <c r="U48" s="31">
        <f t="shared" si="4"/>
        <v>98766.601475503281</v>
      </c>
    </row>
    <row r="49" spans="1:21" x14ac:dyDescent="0.25">
      <c r="A49" s="68" t="s">
        <v>5</v>
      </c>
      <c r="B49" s="31">
        <f t="shared" si="5"/>
        <v>149.18600652208002</v>
      </c>
      <c r="C49" s="31">
        <f t="shared" si="6"/>
        <v>167.78038583118689</v>
      </c>
      <c r="D49" s="31">
        <f t="shared" si="4"/>
        <v>490.77673309351979</v>
      </c>
      <c r="E49" s="31">
        <f t="shared" si="4"/>
        <v>843.98898810537469</v>
      </c>
      <c r="F49" s="31">
        <f t="shared" si="4"/>
        <v>1200.3230283718394</v>
      </c>
      <c r="G49" s="31">
        <f t="shared" si="4"/>
        <v>1506.8448142379448</v>
      </c>
      <c r="H49" s="31">
        <f t="shared" si="4"/>
        <v>1809.4623456798756</v>
      </c>
      <c r="I49" s="31">
        <f t="shared" si="4"/>
        <v>2129.1683163718908</v>
      </c>
      <c r="J49" s="31">
        <f t="shared" si="4"/>
        <v>2386.7047711266086</v>
      </c>
      <c r="K49" s="31">
        <f t="shared" si="4"/>
        <v>2740.667703738764</v>
      </c>
      <c r="L49" s="31">
        <f t="shared" si="4"/>
        <v>3111.759117310989</v>
      </c>
      <c r="M49" s="31">
        <f t="shared" si="4"/>
        <v>3499.9790118432843</v>
      </c>
      <c r="N49" s="31">
        <f t="shared" si="4"/>
        <v>3905.3273873356493</v>
      </c>
      <c r="O49" s="31">
        <f t="shared" si="4"/>
        <v>4327.804243788084</v>
      </c>
      <c r="P49" s="31">
        <f t="shared" si="4"/>
        <v>4767.4095812005889</v>
      </c>
      <c r="Q49" s="31">
        <f t="shared" si="4"/>
        <v>5224.1433995731641</v>
      </c>
      <c r="R49" s="31">
        <f t="shared" si="4"/>
        <v>5698.0056989058094</v>
      </c>
      <c r="S49" s="31">
        <f t="shared" si="4"/>
        <v>6188.996479198524</v>
      </c>
      <c r="T49" s="31">
        <f t="shared" si="4"/>
        <v>6578.104818646405</v>
      </c>
      <c r="U49" s="31">
        <f t="shared" si="4"/>
        <v>7103.3525608592599</v>
      </c>
    </row>
    <row r="50" spans="1:21" x14ac:dyDescent="0.25">
      <c r="A50" s="68" t="s">
        <v>6</v>
      </c>
      <c r="B50" s="31">
        <f t="shared" si="5"/>
        <v>0</v>
      </c>
      <c r="C50" s="31">
        <f t="shared" si="6"/>
        <v>0</v>
      </c>
      <c r="D50" s="31">
        <f t="shared" si="4"/>
        <v>0</v>
      </c>
      <c r="E50" s="31">
        <f t="shared" si="4"/>
        <v>0</v>
      </c>
      <c r="F50" s="31">
        <f t="shared" si="4"/>
        <v>0</v>
      </c>
      <c r="G50" s="31">
        <f t="shared" si="4"/>
        <v>0</v>
      </c>
      <c r="H50" s="31">
        <f t="shared" si="4"/>
        <v>0</v>
      </c>
      <c r="I50" s="31">
        <f t="shared" si="4"/>
        <v>0</v>
      </c>
      <c r="J50" s="31">
        <f t="shared" si="4"/>
        <v>0</v>
      </c>
      <c r="K50" s="31">
        <f t="shared" si="4"/>
        <v>0</v>
      </c>
      <c r="L50" s="31">
        <f t="shared" si="4"/>
        <v>0</v>
      </c>
      <c r="M50" s="31">
        <f t="shared" si="4"/>
        <v>0</v>
      </c>
      <c r="N50" s="31">
        <f t="shared" si="4"/>
        <v>0</v>
      </c>
      <c r="O50" s="31">
        <f t="shared" si="4"/>
        <v>0</v>
      </c>
      <c r="P50" s="31">
        <f t="shared" si="4"/>
        <v>0</v>
      </c>
      <c r="Q50" s="31">
        <f t="shared" si="4"/>
        <v>0</v>
      </c>
      <c r="R50" s="31">
        <f t="shared" si="4"/>
        <v>0</v>
      </c>
      <c r="S50" s="31">
        <f t="shared" si="4"/>
        <v>0</v>
      </c>
      <c r="T50" s="31">
        <f t="shared" si="4"/>
        <v>0</v>
      </c>
      <c r="U50" s="31">
        <f t="shared" si="4"/>
        <v>0</v>
      </c>
    </row>
    <row r="51" spans="1:21" x14ac:dyDescent="0.25">
      <c r="A51" s="68" t="s">
        <v>7</v>
      </c>
      <c r="B51" s="31">
        <f t="shared" si="5"/>
        <v>19.847666666666669</v>
      </c>
      <c r="C51" s="31">
        <f t="shared" si="6"/>
        <v>34.653666666666673</v>
      </c>
      <c r="D51" s="31">
        <f t="shared" si="4"/>
        <v>48.466733333333345</v>
      </c>
      <c r="E51" s="31">
        <f t="shared" si="4"/>
        <v>69.94313333333335</v>
      </c>
      <c r="F51" s="31">
        <f t="shared" si="4"/>
        <v>88.877066666666678</v>
      </c>
      <c r="G51" s="31">
        <f t="shared" si="4"/>
        <v>95.756340166666675</v>
      </c>
      <c r="H51" s="31">
        <f t="shared" si="4"/>
        <v>100.92805290626667</v>
      </c>
      <c r="I51" s="31">
        <f t="shared" si="4"/>
        <v>106.2740523651912</v>
      </c>
      <c r="J51" s="31">
        <f t="shared" si="4"/>
        <v>111.80021200588148</v>
      </c>
      <c r="K51" s="31">
        <f t="shared" si="4"/>
        <v>117.51260322646301</v>
      </c>
      <c r="L51" s="31">
        <f t="shared" si="4"/>
        <v>123.41750203117815</v>
      </c>
      <c r="M51" s="31">
        <f t="shared" si="4"/>
        <v>129.52139592561218</v>
      </c>
      <c r="N51" s="31">
        <f t="shared" si="4"/>
        <v>135.83099104428865</v>
      </c>
      <c r="O51" s="31">
        <f t="shared" si="4"/>
        <v>142.35321951846453</v>
      </c>
      <c r="P51" s="31">
        <f t="shared" si="4"/>
        <v>149.09524709222012</v>
      </c>
      <c r="Q51" s="31">
        <f t="shared" si="4"/>
        <v>156.06448099521128</v>
      </c>
      <c r="R51" s="31">
        <f t="shared" si="4"/>
        <v>163.26857808073325</v>
      </c>
      <c r="S51" s="31">
        <f t="shared" si="4"/>
        <v>170.7154532380373</v>
      </c>
      <c r="T51" s="31">
        <f t="shared" si="4"/>
        <v>178.41328808814248</v>
      </c>
      <c r="U51" s="31">
        <f t="shared" si="4"/>
        <v>186.37401054862846</v>
      </c>
    </row>
    <row r="52" spans="1:21" x14ac:dyDescent="0.25">
      <c r="A52" s="68" t="s">
        <v>8</v>
      </c>
      <c r="B52" s="31">
        <f t="shared" si="5"/>
        <v>71.629685285714302</v>
      </c>
      <c r="C52" s="31">
        <f t="shared" si="6"/>
        <v>124.00697414285716</v>
      </c>
      <c r="D52" s="31">
        <f t="shared" si="4"/>
        <v>168.84701711428573</v>
      </c>
      <c r="E52" s="31">
        <f t="shared" si="4"/>
        <v>242.95070265714287</v>
      </c>
      <c r="F52" s="31">
        <f t="shared" si="4"/>
        <v>304.43235554285712</v>
      </c>
      <c r="G52" s="31">
        <f t="shared" si="4"/>
        <v>330.70194243129998</v>
      </c>
      <c r="H52" s="31">
        <f t="shared" si="4"/>
        <v>350.45094022517878</v>
      </c>
      <c r="I52" s="31">
        <f t="shared" si="4"/>
        <v>370.86547924471131</v>
      </c>
      <c r="J52" s="31">
        <f t="shared" si="4"/>
        <v>391.96798822920209</v>
      </c>
      <c r="K52" s="31">
        <f t="shared" si="4"/>
        <v>413.78165176647025</v>
      </c>
      <c r="L52" s="31">
        <f t="shared" si="4"/>
        <v>436.3304357649443</v>
      </c>
      <c r="M52" s="31">
        <f t="shared" si="4"/>
        <v>459.63911378416697</v>
      </c>
      <c r="N52" s="31">
        <f t="shared" si="4"/>
        <v>483.73329425263745</v>
      </c>
      <c r="O52" s="31">
        <f t="shared" si="4"/>
        <v>508.63944860289536</v>
      </c>
      <c r="P52" s="31">
        <f t="shared" si="4"/>
        <v>534.38494035475696</v>
      </c>
      <c r="Q52" s="31">
        <f t="shared" si="4"/>
        <v>560.99805517865627</v>
      </c>
      <c r="R52" s="31">
        <f t="shared" si="4"/>
        <v>588.50803197212099</v>
      </c>
      <c r="S52" s="31">
        <f t="shared" si="4"/>
        <v>616.94509498352556</v>
      </c>
      <c r="T52" s="31">
        <f t="shared" si="4"/>
        <v>646.34048701841436</v>
      </c>
      <c r="U52" s="31">
        <f t="shared" si="4"/>
        <v>676.73975670445247</v>
      </c>
    </row>
    <row r="53" spans="1:21" x14ac:dyDescent="0.25">
      <c r="B53" s="31">
        <f t="shared" si="5"/>
        <v>18.947858521428568</v>
      </c>
      <c r="C53" s="31">
        <f t="shared" si="6"/>
        <v>33.082617935714282</v>
      </c>
      <c r="D53" s="31">
        <f t="shared" si="4"/>
        <v>46.269459358571424</v>
      </c>
      <c r="E53" s="31">
        <f t="shared" si="4"/>
        <v>66.772211424285715</v>
      </c>
      <c r="F53" s="31">
        <f t="shared" si="4"/>
        <v>84.847761365714291</v>
      </c>
      <c r="G53" s="31">
        <f t="shared" si="4"/>
        <v>91.415158087825006</v>
      </c>
      <c r="H53" s="31">
        <f t="shared" si="4"/>
        <v>96.35240753629472</v>
      </c>
      <c r="I53" s="31">
        <f t="shared" si="4"/>
        <v>101.45604229117785</v>
      </c>
      <c r="J53" s="31">
        <f t="shared" si="4"/>
        <v>106.73166953730055</v>
      </c>
      <c r="K53" s="31">
        <f t="shared" si="4"/>
        <v>112.18508542161759</v>
      </c>
      <c r="L53" s="31">
        <f t="shared" si="4"/>
        <v>117.8222814212361</v>
      </c>
      <c r="M53" s="31">
        <f t="shared" si="4"/>
        <v>123.64945092604177</v>
      </c>
      <c r="N53" s="31">
        <f t="shared" si="4"/>
        <v>129.67299604315937</v>
      </c>
      <c r="O53" s="31">
        <f t="shared" si="4"/>
        <v>135.89953463072385</v>
      </c>
      <c r="P53" s="31">
        <f t="shared" si="4"/>
        <v>142.33590756868924</v>
      </c>
      <c r="Q53" s="31">
        <f t="shared" si="4"/>
        <v>148.98918627466406</v>
      </c>
      <c r="R53" s="31">
        <f t="shared" si="4"/>
        <v>155.86668047303024</v>
      </c>
      <c r="S53" s="31">
        <f t="shared" si="4"/>
        <v>162.97594622588136</v>
      </c>
      <c r="T53" s="31">
        <f t="shared" si="4"/>
        <v>170.32479423460356</v>
      </c>
      <c r="U53" s="31">
        <f t="shared" si="4"/>
        <v>177.92461165611309</v>
      </c>
    </row>
    <row r="54" spans="1:21" x14ac:dyDescent="0.25">
      <c r="A54" s="69" t="s">
        <v>9</v>
      </c>
      <c r="B54" s="31">
        <f>SUM(B47:B53)</f>
        <v>2029.1637211284051</v>
      </c>
      <c r="C54" s="31">
        <f t="shared" ref="C54:U54" si="7">SUM(C47:C53)</f>
        <v>3209.1462581306173</v>
      </c>
      <c r="D54" s="31">
        <f t="shared" si="7"/>
        <v>6300.2787489763068</v>
      </c>
      <c r="E54" s="31">
        <f t="shared" si="7"/>
        <v>9978.2761572796153</v>
      </c>
      <c r="F54" s="31">
        <f t="shared" si="7"/>
        <v>13766.717365924862</v>
      </c>
      <c r="G54" s="31">
        <f t="shared" si="7"/>
        <v>17153.706353813584</v>
      </c>
      <c r="H54" s="31">
        <f t="shared" si="7"/>
        <v>20922.752676592372</v>
      </c>
      <c r="I54" s="31">
        <f t="shared" si="7"/>
        <v>25068.485368023787</v>
      </c>
      <c r="J54" s="31">
        <f t="shared" si="7"/>
        <v>29558.001173915509</v>
      </c>
      <c r="K54" s="31">
        <f t="shared" si="7"/>
        <v>34549.950625970574</v>
      </c>
      <c r="L54" s="31">
        <f t="shared" si="7"/>
        <v>39965.092103127441</v>
      </c>
      <c r="M54" s="31">
        <f t="shared" si="7"/>
        <v>45705.613591087582</v>
      </c>
      <c r="N54" s="31">
        <f t="shared" si="7"/>
        <v>51967.315909443605</v>
      </c>
      <c r="O54" s="31">
        <f t="shared" si="7"/>
        <v>58652.391037862406</v>
      </c>
      <c r="P54" s="31">
        <f t="shared" si="7"/>
        <v>65760.903344498642</v>
      </c>
      <c r="Q54" s="31">
        <f t="shared" si="7"/>
        <v>73292.919366713788</v>
      </c>
      <c r="R54" s="31">
        <f t="shared" si="7"/>
        <v>81248.507884178427</v>
      </c>
      <c r="S54" s="31">
        <f t="shared" si="7"/>
        <v>89627.739994437987</v>
      </c>
      <c r="T54" s="31">
        <f t="shared" si="7"/>
        <v>98311.678269220298</v>
      </c>
      <c r="U54" s="31">
        <f t="shared" si="7"/>
        <v>107538.4516977484</v>
      </c>
    </row>
    <row r="56" spans="1:21" x14ac:dyDescent="0.25">
      <c r="A56" t="s">
        <v>53</v>
      </c>
    </row>
    <row r="57" spans="1:21" x14ac:dyDescent="0.25">
      <c r="A57" s="101" t="s">
        <v>0</v>
      </c>
      <c r="B57" s="95" t="s">
        <v>1</v>
      </c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</row>
    <row r="58" spans="1:21" x14ac:dyDescent="0.25">
      <c r="A58" s="101"/>
      <c r="B58" s="55">
        <v>2011</v>
      </c>
      <c r="C58" s="55">
        <v>2012</v>
      </c>
      <c r="D58" s="55">
        <v>2013</v>
      </c>
      <c r="E58" s="55">
        <v>2014</v>
      </c>
      <c r="F58" s="55">
        <v>2015</v>
      </c>
      <c r="G58" s="55">
        <v>2016</v>
      </c>
      <c r="H58" s="55">
        <v>2017</v>
      </c>
      <c r="I58" s="55">
        <v>2018</v>
      </c>
      <c r="J58" s="55">
        <v>2019</v>
      </c>
      <c r="K58" s="55">
        <v>2020</v>
      </c>
      <c r="L58" s="3">
        <v>2021</v>
      </c>
      <c r="M58" s="55">
        <v>2022</v>
      </c>
      <c r="N58" s="55">
        <v>2023</v>
      </c>
      <c r="O58" s="55">
        <v>2024</v>
      </c>
      <c r="P58" s="55">
        <v>2025</v>
      </c>
      <c r="Q58" s="3">
        <v>2026</v>
      </c>
      <c r="R58" s="55">
        <v>2027</v>
      </c>
      <c r="S58" s="55">
        <v>2028</v>
      </c>
      <c r="T58" s="55">
        <v>2029</v>
      </c>
      <c r="U58" s="55">
        <v>2030</v>
      </c>
    </row>
    <row r="59" spans="1:21" x14ac:dyDescent="0.25">
      <c r="A59" s="68" t="s">
        <v>3</v>
      </c>
      <c r="B59" s="31">
        <f>B18</f>
        <v>90.780164132515893</v>
      </c>
      <c r="C59" s="31">
        <f>B59+C18</f>
        <v>151.30027355419315</v>
      </c>
      <c r="D59" s="31">
        <f t="shared" ref="D59:U65" si="8">C59+D18</f>
        <v>180.34992607659825</v>
      </c>
      <c r="E59" s="31">
        <f t="shared" si="8"/>
        <v>255.39486175947806</v>
      </c>
      <c r="F59" s="31">
        <f t="shared" si="8"/>
        <v>295.33813397778505</v>
      </c>
      <c r="G59" s="31">
        <f t="shared" si="8"/>
        <v>336.62749446984901</v>
      </c>
      <c r="H59" s="31">
        <f t="shared" si="8"/>
        <v>353.22578547397211</v>
      </c>
      <c r="I59" s="31">
        <f t="shared" si="8"/>
        <v>370.38343888493415</v>
      </c>
      <c r="J59" s="31">
        <f t="shared" si="8"/>
        <v>388.1193052158456</v>
      </c>
      <c r="K59" s="31">
        <f t="shared" si="8"/>
        <v>406.45287024210882</v>
      </c>
      <c r="L59" s="31">
        <f t="shared" si="8"/>
        <v>425.40427640975707</v>
      </c>
      <c r="M59" s="31">
        <f t="shared" si="8"/>
        <v>444.9943449652551</v>
      </c>
      <c r="N59" s="31">
        <f t="shared" si="8"/>
        <v>465.2445988310734</v>
      </c>
      <c r="O59" s="31">
        <f t="shared" si="8"/>
        <v>486.17728625216978</v>
      </c>
      <c r="P59" s="31">
        <f t="shared" si="8"/>
        <v>507.81540523935712</v>
      </c>
      <c r="Q59" s="31">
        <f t="shared" si="8"/>
        <v>530.18272883641271</v>
      </c>
      <c r="R59" s="31">
        <f t="shared" si="8"/>
        <v>553.30383123868899</v>
      </c>
      <c r="S59" s="31">
        <f t="shared" si="8"/>
        <v>577.20411479192205</v>
      </c>
      <c r="T59" s="31">
        <f t="shared" si="8"/>
        <v>601.90983790089899</v>
      </c>
      <c r="U59" s="31">
        <f t="shared" si="8"/>
        <v>627.45928247666734</v>
      </c>
    </row>
    <row r="60" spans="1:21" x14ac:dyDescent="0.25">
      <c r="A60" s="68" t="s">
        <v>4</v>
      </c>
      <c r="B60" s="31">
        <f t="shared" ref="B60:B65" si="9">B19</f>
        <v>1678.7723399999998</v>
      </c>
      <c r="C60" s="31">
        <f t="shared" ref="C60:R65" si="10">B60+C19</f>
        <v>2698.3223399999997</v>
      </c>
      <c r="D60" s="31">
        <f t="shared" si="10"/>
        <v>5365.5688799999989</v>
      </c>
      <c r="E60" s="31">
        <f t="shared" si="10"/>
        <v>8499.2262599999995</v>
      </c>
      <c r="F60" s="31">
        <f t="shared" si="10"/>
        <v>11792.899020000001</v>
      </c>
      <c r="G60" s="31">
        <f t="shared" si="10"/>
        <v>14792.360604420001</v>
      </c>
      <c r="H60" s="31">
        <f t="shared" si="10"/>
        <v>18212.333144770782</v>
      </c>
      <c r="I60" s="31">
        <f t="shared" si="10"/>
        <v>21990.338038865877</v>
      </c>
      <c r="J60" s="31">
        <f t="shared" si="10"/>
        <v>26172.677227800668</v>
      </c>
      <c r="K60" s="31">
        <f t="shared" si="10"/>
        <v>30759.350711575156</v>
      </c>
      <c r="L60" s="31">
        <f t="shared" si="10"/>
        <v>35750.358490189334</v>
      </c>
      <c r="M60" s="31">
        <f t="shared" si="10"/>
        <v>41047.830273643216</v>
      </c>
      <c r="N60" s="31">
        <f t="shared" si="10"/>
        <v>46847.506641936787</v>
      </c>
      <c r="O60" s="31">
        <f t="shared" si="10"/>
        <v>53051.517305070061</v>
      </c>
      <c r="P60" s="31">
        <f t="shared" si="10"/>
        <v>59659.862263043025</v>
      </c>
      <c r="Q60" s="31">
        <f t="shared" si="10"/>
        <v>66672.541515855686</v>
      </c>
      <c r="R60" s="31">
        <f t="shared" si="10"/>
        <v>74089.555063508044</v>
      </c>
      <c r="S60" s="31">
        <f t="shared" si="8"/>
        <v>81910.90290600009</v>
      </c>
      <c r="T60" s="31">
        <f t="shared" si="8"/>
        <v>90136.585043331841</v>
      </c>
      <c r="U60" s="31">
        <f t="shared" si="8"/>
        <v>98766.601475503281</v>
      </c>
    </row>
    <row r="61" spans="1:21" x14ac:dyDescent="0.25">
      <c r="A61" s="68" t="s">
        <v>5</v>
      </c>
      <c r="B61" s="31">
        <f t="shared" si="9"/>
        <v>191.77127891960973</v>
      </c>
      <c r="C61" s="31">
        <f t="shared" si="10"/>
        <v>210.3656582287166</v>
      </c>
      <c r="D61" s="31">
        <f t="shared" si="8"/>
        <v>533.36200549104956</v>
      </c>
      <c r="E61" s="31">
        <f t="shared" si="8"/>
        <v>886.57426050290451</v>
      </c>
      <c r="F61" s="31">
        <f t="shared" si="8"/>
        <v>1242.9083007693694</v>
      </c>
      <c r="G61" s="31">
        <f t="shared" si="8"/>
        <v>1549.4300866354747</v>
      </c>
      <c r="H61" s="31">
        <f t="shared" si="8"/>
        <v>1852.0476180774056</v>
      </c>
      <c r="I61" s="31">
        <f t="shared" si="8"/>
        <v>2171.7535887694207</v>
      </c>
      <c r="J61" s="31">
        <f t="shared" si="8"/>
        <v>2429.2900435241386</v>
      </c>
      <c r="K61" s="31">
        <f t="shared" si="8"/>
        <v>2783.2529761362939</v>
      </c>
      <c r="L61" s="31">
        <f t="shared" si="8"/>
        <v>3154.344389708519</v>
      </c>
      <c r="M61" s="31">
        <f t="shared" si="8"/>
        <v>3542.5642842408142</v>
      </c>
      <c r="N61" s="31">
        <f t="shared" si="8"/>
        <v>3947.9126597331792</v>
      </c>
      <c r="O61" s="31">
        <f t="shared" si="8"/>
        <v>4370.3895161856144</v>
      </c>
      <c r="P61" s="31">
        <f t="shared" si="8"/>
        <v>4809.9948535981193</v>
      </c>
      <c r="Q61" s="31">
        <f t="shared" si="8"/>
        <v>5266.7286719706944</v>
      </c>
      <c r="R61" s="31">
        <f t="shared" si="8"/>
        <v>5740.5909713033398</v>
      </c>
      <c r="S61" s="31">
        <f t="shared" si="8"/>
        <v>6231.5817515960543</v>
      </c>
      <c r="T61" s="31">
        <f t="shared" si="8"/>
        <v>6620.6900910439354</v>
      </c>
      <c r="U61" s="31">
        <f t="shared" si="8"/>
        <v>7145.9378332567903</v>
      </c>
    </row>
    <row r="62" spans="1:21" x14ac:dyDescent="0.25">
      <c r="A62" s="68" t="s">
        <v>6</v>
      </c>
      <c r="B62" s="31">
        <f t="shared" si="9"/>
        <v>0</v>
      </c>
      <c r="C62" s="31">
        <f t="shared" si="10"/>
        <v>0</v>
      </c>
      <c r="D62" s="31">
        <f t="shared" si="8"/>
        <v>0</v>
      </c>
      <c r="E62" s="31">
        <f t="shared" si="8"/>
        <v>0</v>
      </c>
      <c r="F62" s="31">
        <f t="shared" si="8"/>
        <v>0</v>
      </c>
      <c r="G62" s="31">
        <f t="shared" si="8"/>
        <v>0</v>
      </c>
      <c r="H62" s="31">
        <f t="shared" si="8"/>
        <v>0</v>
      </c>
      <c r="I62" s="31">
        <f t="shared" si="8"/>
        <v>0</v>
      </c>
      <c r="J62" s="31">
        <f t="shared" si="8"/>
        <v>0</v>
      </c>
      <c r="K62" s="31">
        <f t="shared" si="8"/>
        <v>0</v>
      </c>
      <c r="L62" s="31">
        <f t="shared" si="8"/>
        <v>0</v>
      </c>
      <c r="M62" s="31">
        <f t="shared" si="8"/>
        <v>0</v>
      </c>
      <c r="N62" s="31">
        <f t="shared" si="8"/>
        <v>0</v>
      </c>
      <c r="O62" s="31">
        <f t="shared" si="8"/>
        <v>0</v>
      </c>
      <c r="P62" s="31">
        <f t="shared" si="8"/>
        <v>0</v>
      </c>
      <c r="Q62" s="31">
        <f t="shared" si="8"/>
        <v>0</v>
      </c>
      <c r="R62" s="31">
        <f t="shared" si="8"/>
        <v>0</v>
      </c>
      <c r="S62" s="31">
        <f t="shared" si="8"/>
        <v>0</v>
      </c>
      <c r="T62" s="31">
        <f t="shared" si="8"/>
        <v>0</v>
      </c>
      <c r="U62" s="31">
        <f t="shared" si="8"/>
        <v>0</v>
      </c>
    </row>
    <row r="63" spans="1:21" x14ac:dyDescent="0.25">
      <c r="A63" s="68" t="s">
        <v>7</v>
      </c>
      <c r="B63" s="31">
        <f t="shared" si="9"/>
        <v>19.847666666666669</v>
      </c>
      <c r="C63" s="31">
        <f t="shared" si="10"/>
        <v>34.653666666666673</v>
      </c>
      <c r="D63" s="31">
        <f t="shared" si="8"/>
        <v>48.466733333333345</v>
      </c>
      <c r="E63" s="31">
        <f t="shared" si="8"/>
        <v>69.94313333333335</v>
      </c>
      <c r="F63" s="31">
        <f t="shared" si="8"/>
        <v>88.877066666666678</v>
      </c>
      <c r="G63" s="31">
        <f t="shared" si="8"/>
        <v>95.756340166666675</v>
      </c>
      <c r="H63" s="31">
        <f t="shared" si="8"/>
        <v>100.92805290626667</v>
      </c>
      <c r="I63" s="31">
        <f t="shared" si="8"/>
        <v>106.2740523651912</v>
      </c>
      <c r="J63" s="31">
        <f t="shared" si="8"/>
        <v>111.80021200588148</v>
      </c>
      <c r="K63" s="31">
        <f t="shared" si="8"/>
        <v>117.51260322646301</v>
      </c>
      <c r="L63" s="31">
        <f t="shared" si="8"/>
        <v>123.41750203117815</v>
      </c>
      <c r="M63" s="31">
        <f t="shared" si="8"/>
        <v>129.52139592561218</v>
      </c>
      <c r="N63" s="31">
        <f t="shared" si="8"/>
        <v>135.83099104428865</v>
      </c>
      <c r="O63" s="31">
        <f t="shared" si="8"/>
        <v>142.35321951846453</v>
      </c>
      <c r="P63" s="31">
        <f t="shared" si="8"/>
        <v>149.09524709222012</v>
      </c>
      <c r="Q63" s="31">
        <f t="shared" si="8"/>
        <v>156.06448099521128</v>
      </c>
      <c r="R63" s="31">
        <f t="shared" si="8"/>
        <v>163.26857808073325</v>
      </c>
      <c r="S63" s="31">
        <f t="shared" si="8"/>
        <v>170.7154532380373</v>
      </c>
      <c r="T63" s="31">
        <f t="shared" si="8"/>
        <v>178.41328808814248</v>
      </c>
      <c r="U63" s="31">
        <f t="shared" si="8"/>
        <v>186.37401054862846</v>
      </c>
    </row>
    <row r="64" spans="1:21" x14ac:dyDescent="0.25">
      <c r="A64" s="68" t="s">
        <v>8</v>
      </c>
      <c r="B64" s="31">
        <f t="shared" si="9"/>
        <v>71.629685285714302</v>
      </c>
      <c r="C64" s="31">
        <f t="shared" si="10"/>
        <v>124.00697414285716</v>
      </c>
      <c r="D64" s="31">
        <f t="shared" si="8"/>
        <v>168.84701711428573</v>
      </c>
      <c r="E64" s="31">
        <f t="shared" si="8"/>
        <v>242.95070265714287</v>
      </c>
      <c r="F64" s="31">
        <f t="shared" si="8"/>
        <v>304.43235554285712</v>
      </c>
      <c r="G64" s="31">
        <f t="shared" si="8"/>
        <v>330.70194243129998</v>
      </c>
      <c r="H64" s="31">
        <f t="shared" si="8"/>
        <v>350.45094022517878</v>
      </c>
      <c r="I64" s="31">
        <f t="shared" si="8"/>
        <v>370.86547924471131</v>
      </c>
      <c r="J64" s="31">
        <f t="shared" si="8"/>
        <v>391.96798822920209</v>
      </c>
      <c r="K64" s="31">
        <f t="shared" si="8"/>
        <v>413.78165176647025</v>
      </c>
      <c r="L64" s="31">
        <f t="shared" si="8"/>
        <v>436.3304357649443</v>
      </c>
      <c r="M64" s="31">
        <f t="shared" si="8"/>
        <v>459.63911378416697</v>
      </c>
      <c r="N64" s="31">
        <f t="shared" si="8"/>
        <v>483.73329425263745</v>
      </c>
      <c r="O64" s="31">
        <f t="shared" si="8"/>
        <v>508.63944860289536</v>
      </c>
      <c r="P64" s="31">
        <f t="shared" si="8"/>
        <v>534.38494035475696</v>
      </c>
      <c r="Q64" s="31">
        <f t="shared" si="8"/>
        <v>560.99805517865627</v>
      </c>
      <c r="R64" s="31">
        <f t="shared" si="8"/>
        <v>588.50803197212099</v>
      </c>
      <c r="S64" s="31">
        <f t="shared" si="8"/>
        <v>616.94509498352556</v>
      </c>
      <c r="T64" s="31">
        <f t="shared" si="8"/>
        <v>646.34048701841436</v>
      </c>
      <c r="U64" s="31">
        <f t="shared" si="8"/>
        <v>676.73975670445247</v>
      </c>
    </row>
    <row r="65" spans="1:21" x14ac:dyDescent="0.25">
      <c r="B65" s="31">
        <f t="shared" si="9"/>
        <v>18.947858521428568</v>
      </c>
      <c r="C65" s="31">
        <f t="shared" si="10"/>
        <v>33.082617935714282</v>
      </c>
      <c r="D65" s="31">
        <f t="shared" si="8"/>
        <v>46.269459358571424</v>
      </c>
      <c r="E65" s="31">
        <f t="shared" si="8"/>
        <v>66.772211424285715</v>
      </c>
      <c r="F65" s="31">
        <f t="shared" si="8"/>
        <v>84.847761365714291</v>
      </c>
      <c r="G65" s="31">
        <f t="shared" si="8"/>
        <v>91.415158087825006</v>
      </c>
      <c r="H65" s="31">
        <f t="shared" si="8"/>
        <v>96.35240753629472</v>
      </c>
      <c r="I65" s="31">
        <f t="shared" si="8"/>
        <v>101.45604229117785</v>
      </c>
      <c r="J65" s="31">
        <f t="shared" si="8"/>
        <v>106.73166953730055</v>
      </c>
      <c r="K65" s="31">
        <f t="shared" si="8"/>
        <v>112.18508542161759</v>
      </c>
      <c r="L65" s="31">
        <f t="shared" si="8"/>
        <v>117.8222814212361</v>
      </c>
      <c r="M65" s="31">
        <f t="shared" si="8"/>
        <v>123.64945092604177</v>
      </c>
      <c r="N65" s="31">
        <f t="shared" si="8"/>
        <v>129.67299604315937</v>
      </c>
      <c r="O65" s="31">
        <f t="shared" si="8"/>
        <v>135.89953463072385</v>
      </c>
      <c r="P65" s="31">
        <f t="shared" si="8"/>
        <v>142.33590756868924</v>
      </c>
      <c r="Q65" s="31">
        <f t="shared" si="8"/>
        <v>148.98918627466406</v>
      </c>
      <c r="R65" s="31">
        <f t="shared" si="8"/>
        <v>155.86668047303024</v>
      </c>
      <c r="S65" s="31">
        <f t="shared" si="8"/>
        <v>162.97594622588136</v>
      </c>
      <c r="T65" s="31">
        <f t="shared" si="8"/>
        <v>170.32479423460356</v>
      </c>
      <c r="U65" s="31">
        <f t="shared" si="8"/>
        <v>177.92461165611309</v>
      </c>
    </row>
    <row r="66" spans="1:21" x14ac:dyDescent="0.25">
      <c r="A66" s="69" t="s">
        <v>9</v>
      </c>
      <c r="B66" s="31">
        <f>SUM(B59:B65)</f>
        <v>2071.7489935259355</v>
      </c>
      <c r="C66" s="31">
        <f t="shared" ref="C66:U66" si="11">SUM(C59:C65)</f>
        <v>3251.7315305281472</v>
      </c>
      <c r="D66" s="31">
        <f t="shared" si="11"/>
        <v>6342.8640213738372</v>
      </c>
      <c r="E66" s="31">
        <f t="shared" si="11"/>
        <v>10020.861429677145</v>
      </c>
      <c r="F66" s="31">
        <f t="shared" si="11"/>
        <v>13809.302638322391</v>
      </c>
      <c r="G66" s="31">
        <f t="shared" si="11"/>
        <v>17196.291626211114</v>
      </c>
      <c r="H66" s="31">
        <f t="shared" si="11"/>
        <v>20965.337948989902</v>
      </c>
      <c r="I66" s="31">
        <f t="shared" si="11"/>
        <v>25111.070640421316</v>
      </c>
      <c r="J66" s="31">
        <f t="shared" si="11"/>
        <v>29600.586446313035</v>
      </c>
      <c r="K66" s="31">
        <f t="shared" si="11"/>
        <v>34592.535898368107</v>
      </c>
      <c r="L66" s="31">
        <f t="shared" si="11"/>
        <v>40007.677375524967</v>
      </c>
      <c r="M66" s="31">
        <f t="shared" si="11"/>
        <v>45748.198863485108</v>
      </c>
      <c r="N66" s="31">
        <f t="shared" si="11"/>
        <v>52009.901181841131</v>
      </c>
      <c r="O66" s="31">
        <f t="shared" si="11"/>
        <v>58694.976310259932</v>
      </c>
      <c r="P66" s="31">
        <f t="shared" si="11"/>
        <v>65803.488616896168</v>
      </c>
      <c r="Q66" s="31">
        <f t="shared" si="11"/>
        <v>73335.504639111314</v>
      </c>
      <c r="R66" s="31">
        <f t="shared" si="11"/>
        <v>81291.093156575953</v>
      </c>
      <c r="S66" s="31">
        <f t="shared" si="11"/>
        <v>89670.325266835513</v>
      </c>
      <c r="T66" s="31">
        <f t="shared" si="11"/>
        <v>98354.263541617824</v>
      </c>
      <c r="U66" s="31">
        <f t="shared" si="11"/>
        <v>107581.03697014593</v>
      </c>
    </row>
    <row r="68" spans="1:21" x14ac:dyDescent="0.25">
      <c r="A68" s="34"/>
      <c r="B68" s="96" t="s">
        <v>1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34" t="s">
        <v>58</v>
      </c>
      <c r="B69" s="36">
        <v>2011</v>
      </c>
      <c r="C69" s="36">
        <v>2012</v>
      </c>
      <c r="D69" s="36">
        <v>2013</v>
      </c>
      <c r="E69" s="36">
        <v>2014</v>
      </c>
      <c r="F69" s="36">
        <v>2015</v>
      </c>
      <c r="G69" s="36">
        <v>2016</v>
      </c>
      <c r="H69" s="36">
        <v>2017</v>
      </c>
      <c r="I69" s="36">
        <v>2018</v>
      </c>
      <c r="J69" s="36">
        <v>2019</v>
      </c>
      <c r="K69" s="36">
        <v>2020</v>
      </c>
      <c r="L69" s="36">
        <v>2021</v>
      </c>
      <c r="M69" s="36">
        <v>2022</v>
      </c>
      <c r="N69" s="36">
        <v>2023</v>
      </c>
      <c r="O69" s="36">
        <v>2024</v>
      </c>
      <c r="P69" s="36">
        <v>2025</v>
      </c>
      <c r="Q69" s="36">
        <v>2026</v>
      </c>
      <c r="R69" s="36">
        <v>2027</v>
      </c>
      <c r="S69" s="36">
        <v>2028</v>
      </c>
      <c r="T69" s="36">
        <v>2029</v>
      </c>
      <c r="U69" s="36">
        <v>2030</v>
      </c>
    </row>
    <row r="70" spans="1:21" x14ac:dyDescent="0.25">
      <c r="A70" s="34" t="s">
        <v>59</v>
      </c>
      <c r="B70" s="38">
        <f>B6+B9+B10+B11+B12</f>
        <v>201.20537460632542</v>
      </c>
      <c r="C70" s="38">
        <f t="shared" ref="C70:U70" si="12">C6+C9+C10+C11+C12</f>
        <v>141.83815769310584</v>
      </c>
      <c r="D70" s="38">
        <f t="shared" si="12"/>
        <v>100.88960358335747</v>
      </c>
      <c r="E70" s="38">
        <f t="shared" si="12"/>
        <v>191.12777329145123</v>
      </c>
      <c r="F70" s="38">
        <f t="shared" si="12"/>
        <v>138.43440837878316</v>
      </c>
      <c r="G70" s="38">
        <f t="shared" si="12"/>
        <v>81.005617602617534</v>
      </c>
      <c r="H70" s="38">
        <f t="shared" si="12"/>
        <v>83.735506915825738</v>
      </c>
      <c r="I70" s="38">
        <f t="shared" si="12"/>
        <v>86.55739349888907</v>
      </c>
      <c r="J70" s="38">
        <f t="shared" si="12"/>
        <v>89.474377659801647</v>
      </c>
      <c r="K70" s="38">
        <f t="shared" si="12"/>
        <v>92.489664186936963</v>
      </c>
      <c r="L70" s="38">
        <f t="shared" si="12"/>
        <v>95.606565870036732</v>
      </c>
      <c r="M70" s="38">
        <f t="shared" si="12"/>
        <v>98.828507139856981</v>
      </c>
      <c r="N70" s="38">
        <f t="shared" si="12"/>
        <v>102.15902783047017</v>
      </c>
      <c r="O70" s="38">
        <f t="shared" si="12"/>
        <v>105.601787068357</v>
      </c>
      <c r="P70" s="38">
        <f t="shared" si="12"/>
        <v>109.16056729256064</v>
      </c>
      <c r="Q70" s="38">
        <f t="shared" si="12"/>
        <v>112.83927841031996</v>
      </c>
      <c r="R70" s="38">
        <f t="shared" si="12"/>
        <v>116.64196209274776</v>
      </c>
      <c r="S70" s="38">
        <f t="shared" si="12"/>
        <v>120.57279621527336</v>
      </c>
      <c r="T70" s="38">
        <f t="shared" si="12"/>
        <v>124.63609944772809</v>
      </c>
      <c r="U70" s="38">
        <f t="shared" si="12"/>
        <v>128.89252829934844</v>
      </c>
    </row>
    <row r="71" spans="1:21" x14ac:dyDescent="0.25">
      <c r="A71" s="34" t="s">
        <v>60</v>
      </c>
      <c r="B71" s="38">
        <f>B7+B8</f>
        <v>1827.9583465220799</v>
      </c>
      <c r="C71" s="38">
        <f t="shared" ref="C71:U71" si="13">C7+C8</f>
        <v>1035.7274209601085</v>
      </c>
      <c r="D71" s="38">
        <f t="shared" si="13"/>
        <v>2918.315103824571</v>
      </c>
      <c r="E71" s="38">
        <f t="shared" si="13"/>
        <v>3408.7395042080684</v>
      </c>
      <c r="F71" s="38">
        <f t="shared" si="13"/>
        <v>3571.4465520006975</v>
      </c>
      <c r="G71" s="38">
        <f t="shared" si="13"/>
        <v>3238.5992508609988</v>
      </c>
      <c r="H71" s="38">
        <f t="shared" si="13"/>
        <v>3675.4513615708315</v>
      </c>
      <c r="I71" s="38">
        <f t="shared" si="13"/>
        <v>4048.7641641124078</v>
      </c>
      <c r="J71" s="38">
        <f t="shared" si="13"/>
        <v>4468.6858941925884</v>
      </c>
      <c r="K71" s="38">
        <f t="shared" si="13"/>
        <v>4888.6076242727722</v>
      </c>
      <c r="L71" s="38">
        <f t="shared" si="13"/>
        <v>5308.5293543529506</v>
      </c>
      <c r="M71" s="38">
        <f t="shared" si="13"/>
        <v>5630.5807944331373</v>
      </c>
      <c r="N71" s="38">
        <f t="shared" si="13"/>
        <v>6148.3728145133118</v>
      </c>
      <c r="O71" s="38">
        <f t="shared" si="13"/>
        <v>6568.2945445934984</v>
      </c>
      <c r="P71" s="38">
        <f t="shared" si="13"/>
        <v>6988.2162746736749</v>
      </c>
      <c r="Q71" s="38">
        <f t="shared" si="13"/>
        <v>7408.1380047538496</v>
      </c>
      <c r="R71" s="38">
        <f t="shared" si="13"/>
        <v>7828.059734834037</v>
      </c>
      <c r="S71" s="38">
        <f t="shared" si="13"/>
        <v>8247.9814649142118</v>
      </c>
      <c r="T71" s="38">
        <f t="shared" si="13"/>
        <v>8667.9031949943983</v>
      </c>
      <c r="U71" s="38">
        <f t="shared" si="13"/>
        <v>9087.8249250745739</v>
      </c>
    </row>
    <row r="72" spans="1:21" x14ac:dyDescent="0.25">
      <c r="A72" s="34"/>
      <c r="B72" s="38">
        <f>SUM(B70:B71)</f>
        <v>2029.1637211284053</v>
      </c>
      <c r="C72" s="38">
        <f t="shared" ref="C72:U72" si="14">SUM(C70:C71)</f>
        <v>1177.5655786532143</v>
      </c>
      <c r="D72" s="38">
        <f t="shared" si="14"/>
        <v>3019.2047074079283</v>
      </c>
      <c r="E72" s="38">
        <f t="shared" si="14"/>
        <v>3599.8672774995198</v>
      </c>
      <c r="F72" s="38">
        <f t="shared" si="14"/>
        <v>3709.8809603794807</v>
      </c>
      <c r="G72" s="38">
        <f t="shared" si="14"/>
        <v>3319.6048684636162</v>
      </c>
      <c r="H72" s="38">
        <f t="shared" si="14"/>
        <v>3759.1868684866572</v>
      </c>
      <c r="I72" s="38">
        <f t="shared" si="14"/>
        <v>4135.3215576112971</v>
      </c>
      <c r="J72" s="38">
        <f t="shared" si="14"/>
        <v>4558.16027185239</v>
      </c>
      <c r="K72" s="38">
        <f t="shared" si="14"/>
        <v>4981.0972884597095</v>
      </c>
      <c r="L72" s="38">
        <f t="shared" si="14"/>
        <v>5404.1359202229869</v>
      </c>
      <c r="M72" s="38">
        <f t="shared" si="14"/>
        <v>5729.4093015729941</v>
      </c>
      <c r="N72" s="38">
        <f t="shared" si="14"/>
        <v>6250.531842343782</v>
      </c>
      <c r="O72" s="38">
        <f t="shared" si="14"/>
        <v>6673.8963316618556</v>
      </c>
      <c r="P72" s="38">
        <f t="shared" si="14"/>
        <v>7097.3768419662356</v>
      </c>
      <c r="Q72" s="38">
        <f t="shared" si="14"/>
        <v>7520.9772831641694</v>
      </c>
      <c r="R72" s="38">
        <f t="shared" si="14"/>
        <v>7944.7016969267852</v>
      </c>
      <c r="S72" s="38">
        <f t="shared" si="14"/>
        <v>8368.5542611294859</v>
      </c>
      <c r="T72" s="38">
        <f t="shared" si="14"/>
        <v>8792.5392944421255</v>
      </c>
      <c r="U72" s="38">
        <f t="shared" si="14"/>
        <v>9216.7174533739217</v>
      </c>
    </row>
    <row r="73" spans="1:21" x14ac:dyDescent="0.25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</row>
    <row r="74" spans="1:21" x14ac:dyDescent="0.25">
      <c r="A74" t="s">
        <v>65</v>
      </c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</row>
    <row r="75" spans="1:21" x14ac:dyDescent="0.25">
      <c r="A75" s="30" t="str">
        <f>[56]Rekap!A2</f>
        <v>Pertanian</v>
      </c>
      <c r="B75" s="30">
        <f>[56]Rekap!B2</f>
        <v>239.62295564285711</v>
      </c>
      <c r="C75" s="30">
        <f>[56]Rekap!C2</f>
        <v>153.14422052380951</v>
      </c>
      <c r="D75" s="30">
        <f>[56]Rekap!D2</f>
        <v>110.18818125714286</v>
      </c>
      <c r="E75" s="30">
        <f>[56]Rekap!E2</f>
        <v>206.94679863809523</v>
      </c>
      <c r="F75" s="30">
        <f>[56]Rekap!F2</f>
        <v>151.18587110000001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</row>
    <row r="76" spans="1:21" x14ac:dyDescent="0.25">
      <c r="A76" s="30" t="str">
        <f>[56]Rekap!A3</f>
        <v>Terkait pemupukan N</v>
      </c>
      <c r="B76" s="30">
        <f>[56]Rekap!B3</f>
        <v>214.26545564285709</v>
      </c>
      <c r="C76" s="30">
        <f>[56]Rekap!C3</f>
        <v>151.45372052380952</v>
      </c>
      <c r="D76" s="30">
        <f>[56]Rekap!D3</f>
        <v>109.37674125714285</v>
      </c>
      <c r="E76" s="30">
        <f>[56]Rekap!E3</f>
        <v>204.85057863809524</v>
      </c>
      <c r="F76" s="30">
        <f>[56]Rekap!F3</f>
        <v>150.0701411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</row>
    <row r="77" spans="1:21" x14ac:dyDescent="0.25">
      <c r="A77" s="30" t="str">
        <f>[56]Rekap!A4</f>
        <v>Pengairan sawah</v>
      </c>
      <c r="B77" s="30">
        <f>[56]Rekap!B4</f>
        <v>25.357500000000002</v>
      </c>
      <c r="C77" s="30">
        <f>[56]Rekap!C4</f>
        <v>1.6905000000000001</v>
      </c>
      <c r="D77" s="30">
        <f>[56]Rekap!D4</f>
        <v>0.81144000000000005</v>
      </c>
      <c r="E77" s="30">
        <f>[56]Rekap!E4</f>
        <v>2.0962200000000002</v>
      </c>
      <c r="F77" s="30">
        <f>[56]Rekap!F4</f>
        <v>1.1157300000000001</v>
      </c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</row>
    <row r="78" spans="1:21" x14ac:dyDescent="0.25">
      <c r="A78" s="30" t="str">
        <f>[56]Rekap!A5</f>
        <v>Peternakan</v>
      </c>
      <c r="B78" s="30">
        <f>[56]Rekap!B5</f>
        <v>1801.5381741407452</v>
      </c>
      <c r="C78" s="30">
        <f>[56]Rekap!C5</f>
        <v>1072.7820644377252</v>
      </c>
      <c r="D78" s="30">
        <f>[56]Rekap!D5</f>
        <v>2868.0445838615769</v>
      </c>
      <c r="E78" s="30">
        <f>[56]Rekap!E5</f>
        <v>3361.7208924255883</v>
      </c>
      <c r="F78" s="30">
        <f>[56]Rekap!F5</f>
        <v>3517.7033591425757</v>
      </c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</row>
    <row r="79" spans="1:21" x14ac:dyDescent="0.25">
      <c r="A79" s="30" t="str">
        <f>[56]Rekap!A6</f>
        <v>Total</v>
      </c>
      <c r="B79" s="30">
        <f>[56]Rekap!B6</f>
        <v>2041.1611297836023</v>
      </c>
      <c r="C79" s="30">
        <f>[56]Rekap!C6</f>
        <v>1225.9262849615347</v>
      </c>
      <c r="D79" s="30">
        <f>[56]Rekap!D6</f>
        <v>2978.2327651187197</v>
      </c>
      <c r="E79" s="30">
        <f>[56]Rekap!E6</f>
        <v>3568.6676910636834</v>
      </c>
      <c r="F79" s="30">
        <f>[56]Rekap!F6</f>
        <v>3668.8892302425756</v>
      </c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</row>
    <row r="81" spans="1:21" x14ac:dyDescent="0.25">
      <c r="B81" s="29">
        <f>B72-B79</f>
        <v>-11.997408655196978</v>
      </c>
      <c r="C81" s="29">
        <f t="shared" ref="C81:F81" si="15">C72-C79</f>
        <v>-48.360706308320459</v>
      </c>
      <c r="D81" s="29">
        <f t="shared" si="15"/>
        <v>40.971942289208528</v>
      </c>
      <c r="E81" s="29">
        <f t="shared" si="15"/>
        <v>31.199586435836409</v>
      </c>
      <c r="F81" s="29">
        <f t="shared" si="15"/>
        <v>40.991730136905062</v>
      </c>
    </row>
    <row r="83" spans="1:21" x14ac:dyDescent="0.25">
      <c r="A83" s="34"/>
      <c r="B83" s="96" t="s">
        <v>1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34" t="s">
        <v>67</v>
      </c>
      <c r="B84" s="36">
        <v>2011</v>
      </c>
      <c r="C84" s="36">
        <v>2012</v>
      </c>
      <c r="D84" s="36">
        <v>2013</v>
      </c>
      <c r="E84" s="36">
        <v>2014</v>
      </c>
      <c r="F84" s="36">
        <v>2015</v>
      </c>
      <c r="G84" s="36">
        <v>2016</v>
      </c>
      <c r="H84" s="36">
        <v>2017</v>
      </c>
      <c r="I84" s="36">
        <v>2018</v>
      </c>
      <c r="J84" s="36">
        <v>2019</v>
      </c>
      <c r="K84" s="36">
        <v>2020</v>
      </c>
      <c r="L84" s="36">
        <v>2021</v>
      </c>
      <c r="M84" s="36">
        <v>2022</v>
      </c>
      <c r="N84" s="36">
        <v>2023</v>
      </c>
      <c r="O84" s="36">
        <v>2024</v>
      </c>
      <c r="P84" s="36">
        <v>2025</v>
      </c>
      <c r="Q84" s="36">
        <v>2026</v>
      </c>
      <c r="R84" s="36">
        <v>2027</v>
      </c>
      <c r="S84" s="36">
        <v>2028</v>
      </c>
      <c r="T84" s="36">
        <v>2029</v>
      </c>
      <c r="U84" s="36">
        <v>2030</v>
      </c>
    </row>
    <row r="85" spans="1:21" x14ac:dyDescent="0.25">
      <c r="A85" s="34" t="s">
        <v>59</v>
      </c>
      <c r="B85" s="38">
        <f>B18+B21+B22+B23+B24</f>
        <v>201.20537460632542</v>
      </c>
      <c r="C85" s="38">
        <f t="shared" ref="C85:U85" si="16">C18+C21+C22+C23+C24</f>
        <v>141.83815769310584</v>
      </c>
      <c r="D85" s="38">
        <f t="shared" si="16"/>
        <v>100.88960358335747</v>
      </c>
      <c r="E85" s="38">
        <f t="shared" si="16"/>
        <v>191.12777329145123</v>
      </c>
      <c r="F85" s="38">
        <f t="shared" si="16"/>
        <v>138.43440837878316</v>
      </c>
      <c r="G85" s="38">
        <f t="shared" si="16"/>
        <v>81.005617602617534</v>
      </c>
      <c r="H85" s="38">
        <f t="shared" si="16"/>
        <v>46.456250986071637</v>
      </c>
      <c r="I85" s="38">
        <f t="shared" si="16"/>
        <v>48.021826644302237</v>
      </c>
      <c r="J85" s="38">
        <f t="shared" si="16"/>
        <v>49.640162202215237</v>
      </c>
      <c r="K85" s="38">
        <f t="shared" si="16"/>
        <v>51.313035668429897</v>
      </c>
      <c r="L85" s="38">
        <f t="shared" si="16"/>
        <v>53.042284970455988</v>
      </c>
      <c r="M85" s="38">
        <f t="shared" si="16"/>
        <v>54.829809973960344</v>
      </c>
      <c r="N85" s="38">
        <f t="shared" si="16"/>
        <v>56.677574570082832</v>
      </c>
      <c r="O85" s="38">
        <f t="shared" si="16"/>
        <v>58.587608833094613</v>
      </c>
      <c r="P85" s="38">
        <f t="shared" si="16"/>
        <v>60.562011250769913</v>
      </c>
      <c r="Q85" s="38">
        <f t="shared" si="16"/>
        <v>62.60295102992086</v>
      </c>
      <c r="R85" s="38">
        <f t="shared" si="16"/>
        <v>64.71267047962921</v>
      </c>
      <c r="S85" s="38">
        <f t="shared" si="16"/>
        <v>66.893487474792707</v>
      </c>
      <c r="T85" s="38">
        <f t="shared" si="16"/>
        <v>69.147798002693222</v>
      </c>
      <c r="U85" s="38">
        <f t="shared" si="16"/>
        <v>71.509254143801982</v>
      </c>
    </row>
    <row r="86" spans="1:21" x14ac:dyDescent="0.25">
      <c r="A86" s="34" t="s">
        <v>60</v>
      </c>
      <c r="B86" s="38">
        <f>B19+B20</f>
        <v>1870.5436189196096</v>
      </c>
      <c r="C86" s="38">
        <f t="shared" ref="C86:U86" si="17">C19+C20</f>
        <v>1038.1443793091069</v>
      </c>
      <c r="D86" s="38">
        <f t="shared" si="17"/>
        <v>2990.2428872623327</v>
      </c>
      <c r="E86" s="38">
        <f t="shared" si="17"/>
        <v>3486.8696350118544</v>
      </c>
      <c r="F86" s="38">
        <f t="shared" si="17"/>
        <v>3650.0068002664652</v>
      </c>
      <c r="G86" s="38">
        <f t="shared" si="17"/>
        <v>3305.9833702861047</v>
      </c>
      <c r="H86" s="38">
        <f t="shared" si="17"/>
        <v>3722.5900717927116</v>
      </c>
      <c r="I86" s="38">
        <f t="shared" si="17"/>
        <v>4097.71086478711</v>
      </c>
      <c r="J86" s="38">
        <f t="shared" si="17"/>
        <v>4439.8756436895083</v>
      </c>
      <c r="K86" s="38">
        <f t="shared" si="17"/>
        <v>4940.6364163866438</v>
      </c>
      <c r="L86" s="38">
        <f t="shared" si="17"/>
        <v>5362.0991921864052</v>
      </c>
      <c r="M86" s="38">
        <f t="shared" si="17"/>
        <v>5685.6916779861776</v>
      </c>
      <c r="N86" s="38">
        <f t="shared" si="17"/>
        <v>6205.024743785938</v>
      </c>
      <c r="O86" s="38">
        <f t="shared" si="17"/>
        <v>6626.4875195857076</v>
      </c>
      <c r="P86" s="38">
        <f t="shared" si="17"/>
        <v>7047.950295385469</v>
      </c>
      <c r="Q86" s="38">
        <f t="shared" si="17"/>
        <v>7469.4130711852295</v>
      </c>
      <c r="R86" s="38">
        <f t="shared" si="17"/>
        <v>7890.8758469850009</v>
      </c>
      <c r="S86" s="38">
        <f t="shared" si="17"/>
        <v>8312.3386227847623</v>
      </c>
      <c r="T86" s="38">
        <f t="shared" si="17"/>
        <v>8614.7904767796281</v>
      </c>
      <c r="U86" s="38">
        <f t="shared" si="17"/>
        <v>9155.2641743842942</v>
      </c>
    </row>
    <row r="87" spans="1:21" x14ac:dyDescent="0.25">
      <c r="A87" s="34"/>
      <c r="B87" s="38">
        <f>SUM(B85:B86)</f>
        <v>2071.748993525935</v>
      </c>
      <c r="C87" s="38">
        <f t="shared" ref="C87:U87" si="18">SUM(C85:C86)</f>
        <v>1179.9825370022127</v>
      </c>
      <c r="D87" s="38">
        <f t="shared" si="18"/>
        <v>3091.13249084569</v>
      </c>
      <c r="E87" s="38">
        <f t="shared" si="18"/>
        <v>3677.9974083033057</v>
      </c>
      <c r="F87" s="38">
        <f t="shared" si="18"/>
        <v>3788.4412086452485</v>
      </c>
      <c r="G87" s="38">
        <f t="shared" si="18"/>
        <v>3386.988987888722</v>
      </c>
      <c r="H87" s="38">
        <f t="shared" si="18"/>
        <v>3769.0463227787832</v>
      </c>
      <c r="I87" s="38">
        <f t="shared" si="18"/>
        <v>4145.7326914314126</v>
      </c>
      <c r="J87" s="38">
        <f t="shared" si="18"/>
        <v>4489.5158058917232</v>
      </c>
      <c r="K87" s="38">
        <f t="shared" si="18"/>
        <v>4991.9494520550734</v>
      </c>
      <c r="L87" s="38">
        <f t="shared" si="18"/>
        <v>5415.1414771568616</v>
      </c>
      <c r="M87" s="38">
        <f t="shared" si="18"/>
        <v>5740.5214879601381</v>
      </c>
      <c r="N87" s="38">
        <f t="shared" si="18"/>
        <v>6261.7023183560204</v>
      </c>
      <c r="O87" s="38">
        <f t="shared" si="18"/>
        <v>6685.0751284188018</v>
      </c>
      <c r="P87" s="38">
        <f t="shared" si="18"/>
        <v>7108.5123066362385</v>
      </c>
      <c r="Q87" s="38">
        <f t="shared" si="18"/>
        <v>7532.0160222151499</v>
      </c>
      <c r="R87" s="38">
        <f t="shared" si="18"/>
        <v>7955.5885174646301</v>
      </c>
      <c r="S87" s="38">
        <f t="shared" si="18"/>
        <v>8379.2321102595542</v>
      </c>
      <c r="T87" s="38">
        <f t="shared" si="18"/>
        <v>8683.938274782322</v>
      </c>
      <c r="U87" s="38">
        <f t="shared" si="18"/>
        <v>9226.7734285280967</v>
      </c>
    </row>
    <row r="89" spans="1:21" x14ac:dyDescent="0.25">
      <c r="B89" s="29">
        <f>B87-B72</f>
        <v>42.585272397529707</v>
      </c>
      <c r="C89" s="29">
        <f t="shared" ref="C89:U89" si="19">C87-C72</f>
        <v>2.4169583489983779</v>
      </c>
      <c r="D89" s="29">
        <f t="shared" si="19"/>
        <v>71.927783437761718</v>
      </c>
      <c r="E89" s="29">
        <f t="shared" si="19"/>
        <v>78.13013080378596</v>
      </c>
      <c r="F89" s="29">
        <f t="shared" si="19"/>
        <v>78.560248265767768</v>
      </c>
      <c r="G89" s="29">
        <f t="shared" si="19"/>
        <v>67.384119425105837</v>
      </c>
      <c r="H89" s="29">
        <f t="shared" si="19"/>
        <v>9.8594542921259745</v>
      </c>
      <c r="I89" s="29">
        <f t="shared" si="19"/>
        <v>10.411133820115538</v>
      </c>
      <c r="J89" s="29">
        <f t="shared" si="19"/>
        <v>-68.644465960666821</v>
      </c>
      <c r="K89" s="29">
        <f t="shared" si="19"/>
        <v>10.852163595363891</v>
      </c>
      <c r="L89" s="29">
        <f t="shared" si="19"/>
        <v>11.005556933874686</v>
      </c>
      <c r="M89" s="29">
        <f t="shared" si="19"/>
        <v>11.112186387143993</v>
      </c>
      <c r="N89" s="29">
        <f t="shared" si="19"/>
        <v>11.170476012238396</v>
      </c>
      <c r="O89" s="29">
        <f t="shared" si="19"/>
        <v>11.178796756946213</v>
      </c>
      <c r="P89" s="29">
        <f t="shared" si="19"/>
        <v>11.135464670002875</v>
      </c>
      <c r="Q89" s="29">
        <f t="shared" si="19"/>
        <v>11.038739050980439</v>
      </c>
      <c r="R89" s="29">
        <f t="shared" si="19"/>
        <v>10.886820537844869</v>
      </c>
      <c r="S89" s="29">
        <f t="shared" si="19"/>
        <v>10.677849130068353</v>
      </c>
      <c r="T89" s="29">
        <f t="shared" si="19"/>
        <v>-108.60101965980357</v>
      </c>
      <c r="U89" s="29">
        <f t="shared" si="19"/>
        <v>10.05597515417503</v>
      </c>
    </row>
  </sheetData>
  <mergeCells count="12">
    <mergeCell ref="B83:U83"/>
    <mergeCell ref="B68:U68"/>
    <mergeCell ref="A45:A46"/>
    <mergeCell ref="A57:A58"/>
    <mergeCell ref="A4:A5"/>
    <mergeCell ref="B4:U4"/>
    <mergeCell ref="A16:A17"/>
    <mergeCell ref="B16:U16"/>
    <mergeCell ref="A28:A29"/>
    <mergeCell ref="B28:L28"/>
    <mergeCell ref="B45:U45"/>
    <mergeCell ref="B57:U5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2" zoomScale="85" zoomScaleNormal="85" workbookViewId="0">
      <selection activeCell="A10" sqref="A10:U13"/>
    </sheetView>
  </sheetViews>
  <sheetFormatPr defaultRowHeight="15" x14ac:dyDescent="0.25"/>
  <cols>
    <col min="1" max="1" width="44" bestFit="1" customWidth="1"/>
    <col min="7" max="14" width="10.5703125" bestFit="1" customWidth="1"/>
    <col min="15" max="21" width="11.5703125" bestFit="1" customWidth="1"/>
  </cols>
  <sheetData>
    <row r="1" spans="1:21" x14ac:dyDescent="0.25">
      <c r="A1" t="s">
        <v>31</v>
      </c>
    </row>
    <row r="3" spans="1:21" x14ac:dyDescent="0.25">
      <c r="A3" t="s">
        <v>10</v>
      </c>
    </row>
    <row r="4" spans="1:21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1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1" x14ac:dyDescent="0.25">
      <c r="A6" s="1" t="s">
        <v>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 t="s">
        <v>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 t="s">
        <v>107</v>
      </c>
      <c r="B10" s="1"/>
      <c r="C10" s="1"/>
      <c r="D10" s="1"/>
      <c r="E10" s="1"/>
      <c r="F10" s="1"/>
      <c r="G10" s="31">
        <f>G29</f>
        <v>4761.6286666666674</v>
      </c>
      <c r="H10" s="31">
        <f t="shared" ref="H10:U10" si="0">H29</f>
        <v>6976.0143977154039</v>
      </c>
      <c r="I10" s="31">
        <f t="shared" si="0"/>
        <v>9190.4001287641422</v>
      </c>
      <c r="J10" s="31">
        <f t="shared" si="0"/>
        <v>11404.785859812881</v>
      </c>
      <c r="K10" s="31">
        <f t="shared" si="0"/>
        <v>13619.171590861619</v>
      </c>
      <c r="L10" s="31">
        <f t="shared" si="0"/>
        <v>15833.557321910355</v>
      </c>
      <c r="M10" s="31">
        <f t="shared" si="0"/>
        <v>18047.943052959094</v>
      </c>
      <c r="N10" s="31">
        <f t="shared" si="0"/>
        <v>20262.328784007837</v>
      </c>
      <c r="O10" s="31">
        <f t="shared" si="0"/>
        <v>22476.714515056574</v>
      </c>
      <c r="P10" s="31">
        <f t="shared" si="0"/>
        <v>24691.100246105314</v>
      </c>
      <c r="Q10" s="31">
        <f t="shared" si="0"/>
        <v>24691.100246105314</v>
      </c>
      <c r="R10" s="31">
        <f t="shared" si="0"/>
        <v>24691.100246105314</v>
      </c>
      <c r="S10" s="31">
        <f t="shared" si="0"/>
        <v>24691.100246105314</v>
      </c>
      <c r="T10" s="31">
        <f t="shared" si="0"/>
        <v>24691.100246105314</v>
      </c>
      <c r="U10" s="31">
        <f t="shared" si="0"/>
        <v>24691.100246105314</v>
      </c>
    </row>
    <row r="11" spans="1:21" x14ac:dyDescent="0.25">
      <c r="A11" s="1" t="s">
        <v>108</v>
      </c>
      <c r="B11" s="1"/>
      <c r="C11" s="1"/>
      <c r="D11" s="1"/>
      <c r="E11" s="1"/>
      <c r="F11" s="1"/>
      <c r="G11" s="31">
        <f t="shared" ref="G11:U12" si="1">G30</f>
        <v>13986.944092000002</v>
      </c>
      <c r="H11" s="31">
        <f t="shared" si="1"/>
        <v>20491.544006546308</v>
      </c>
      <c r="I11" s="31">
        <f t="shared" si="1"/>
        <v>26996.143921092615</v>
      </c>
      <c r="J11" s="31">
        <f t="shared" si="1"/>
        <v>33500.743835638925</v>
      </c>
      <c r="K11" s="31">
        <f t="shared" si="1"/>
        <v>40005.343750185224</v>
      </c>
      <c r="L11" s="31">
        <f t="shared" si="1"/>
        <v>46509.943664731538</v>
      </c>
      <c r="M11" s="31">
        <f t="shared" si="1"/>
        <v>53014.543579277844</v>
      </c>
      <c r="N11" s="31">
        <f t="shared" si="1"/>
        <v>59519.143493824173</v>
      </c>
      <c r="O11" s="31">
        <f t="shared" si="1"/>
        <v>66023.743408370457</v>
      </c>
      <c r="P11" s="31">
        <f t="shared" si="1"/>
        <v>72528.343322916771</v>
      </c>
      <c r="Q11" s="31">
        <f t="shared" si="1"/>
        <v>72528.343322916771</v>
      </c>
      <c r="R11" s="31">
        <f t="shared" si="1"/>
        <v>72528.343322916771</v>
      </c>
      <c r="S11" s="31">
        <f t="shared" si="1"/>
        <v>72528.343322916771</v>
      </c>
      <c r="T11" s="31">
        <f t="shared" si="1"/>
        <v>72528.343322916771</v>
      </c>
      <c r="U11" s="31">
        <f t="shared" si="1"/>
        <v>72528.343322916771</v>
      </c>
    </row>
    <row r="12" spans="1:21" x14ac:dyDescent="0.25">
      <c r="A12" s="1" t="s">
        <v>109</v>
      </c>
      <c r="B12" s="1"/>
      <c r="C12" s="1"/>
      <c r="D12" s="1"/>
      <c r="E12" s="1"/>
      <c r="F12" s="1"/>
      <c r="G12" s="31">
        <f t="shared" si="1"/>
        <v>4545.7568299000004</v>
      </c>
      <c r="H12" s="31">
        <f t="shared" si="1"/>
        <v>6659.75180212755</v>
      </c>
      <c r="I12" s="31">
        <f t="shared" si="1"/>
        <v>8773.7467743550988</v>
      </c>
      <c r="J12" s="31">
        <f t="shared" si="1"/>
        <v>10887.741746582649</v>
      </c>
      <c r="K12" s="31">
        <f t="shared" si="1"/>
        <v>13001.736718810198</v>
      </c>
      <c r="L12" s="31">
        <f t="shared" si="1"/>
        <v>15115.731691037747</v>
      </c>
      <c r="M12" s="31">
        <f t="shared" si="1"/>
        <v>17229.726663265301</v>
      </c>
      <c r="N12" s="31">
        <f t="shared" si="1"/>
        <v>19343.721635492853</v>
      </c>
      <c r="O12" s="31">
        <f t="shared" si="1"/>
        <v>21457.716607720398</v>
      </c>
      <c r="P12" s="31">
        <f t="shared" si="1"/>
        <v>23571.711579947954</v>
      </c>
      <c r="Q12" s="31">
        <f t="shared" si="1"/>
        <v>23571.711579947954</v>
      </c>
      <c r="R12" s="31">
        <f t="shared" si="1"/>
        <v>23571.711579947954</v>
      </c>
      <c r="S12" s="31">
        <f t="shared" si="1"/>
        <v>23571.711579947954</v>
      </c>
      <c r="T12" s="31">
        <f t="shared" si="1"/>
        <v>23571.711579947954</v>
      </c>
      <c r="U12" s="31">
        <f t="shared" si="1"/>
        <v>23571.711579947954</v>
      </c>
    </row>
    <row r="13" spans="1:21" x14ac:dyDescent="0.25">
      <c r="A13" s="1" t="s">
        <v>9</v>
      </c>
      <c r="B13" s="39">
        <f>SUM(B6:B12)</f>
        <v>0</v>
      </c>
      <c r="C13" s="39">
        <f t="shared" ref="C13:U13" si="2">SUM(C6:C12)</f>
        <v>0</v>
      </c>
      <c r="D13" s="39">
        <f t="shared" si="2"/>
        <v>0</v>
      </c>
      <c r="E13" s="39">
        <f t="shared" si="2"/>
        <v>0</v>
      </c>
      <c r="F13" s="39">
        <f t="shared" si="2"/>
        <v>0</v>
      </c>
      <c r="G13" s="39">
        <f t="shared" si="2"/>
        <v>23294.32958856667</v>
      </c>
      <c r="H13" s="39">
        <f t="shared" si="2"/>
        <v>34127.310206389258</v>
      </c>
      <c r="I13" s="39">
        <f t="shared" si="2"/>
        <v>44960.290824211857</v>
      </c>
      <c r="J13" s="39">
        <f t="shared" si="2"/>
        <v>55793.271442034456</v>
      </c>
      <c r="K13" s="39">
        <f t="shared" si="2"/>
        <v>66626.252059857041</v>
      </c>
      <c r="L13" s="39">
        <f t="shared" si="2"/>
        <v>77459.23267767964</v>
      </c>
      <c r="M13" s="39">
        <f t="shared" si="2"/>
        <v>88292.213295502239</v>
      </c>
      <c r="N13" s="39">
        <f t="shared" si="2"/>
        <v>99125.193913324867</v>
      </c>
      <c r="O13" s="39">
        <f t="shared" si="2"/>
        <v>109958.17453114744</v>
      </c>
      <c r="P13" s="39">
        <f t="shared" si="2"/>
        <v>120791.15514897004</v>
      </c>
      <c r="Q13" s="39">
        <f t="shared" si="2"/>
        <v>120791.15514897004</v>
      </c>
      <c r="R13" s="39">
        <f t="shared" si="2"/>
        <v>120791.15514897004</v>
      </c>
      <c r="S13" s="39">
        <f t="shared" si="2"/>
        <v>120791.15514897004</v>
      </c>
      <c r="T13" s="39">
        <f t="shared" si="2"/>
        <v>120791.15514897004</v>
      </c>
      <c r="U13" s="39">
        <f t="shared" si="2"/>
        <v>120791.15514897004</v>
      </c>
    </row>
    <row r="15" spans="1:21" x14ac:dyDescent="0.25">
      <c r="A15" t="s">
        <v>11</v>
      </c>
    </row>
    <row r="16" spans="1:21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1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1" x14ac:dyDescent="0.25">
      <c r="A18" s="1" t="s">
        <v>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 t="s">
        <v>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 t="s">
        <v>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90" t="s">
        <v>6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</row>
    <row r="22" spans="1:21" s="91" customFormat="1" x14ac:dyDescent="0.25">
      <c r="A22" s="1" t="s">
        <v>107</v>
      </c>
      <c r="B22" s="1"/>
      <c r="C22" s="1"/>
      <c r="D22" s="1"/>
      <c r="E22" s="1"/>
      <c r="F22" s="1"/>
      <c r="G22" s="31">
        <f>G50</f>
        <v>4700.2598499999995</v>
      </c>
      <c r="H22" s="31">
        <f t="shared" ref="H22:U22" si="3">H50</f>
        <v>11496.457727525845</v>
      </c>
      <c r="I22" s="31">
        <f t="shared" si="3"/>
        <v>20331.51474572131</v>
      </c>
      <c r="J22" s="31">
        <f t="shared" si="3"/>
        <v>31148.352017730173</v>
      </c>
      <c r="K22" s="31">
        <f t="shared" si="3"/>
        <v>43889.890656696203</v>
      </c>
      <c r="L22" s="31">
        <f t="shared" si="3"/>
        <v>58437.831965621015</v>
      </c>
      <c r="M22" s="31">
        <f t="shared" si="3"/>
        <v>74717.973391591513</v>
      </c>
      <c r="N22" s="31">
        <f t="shared" si="3"/>
        <v>92656.112381694606</v>
      </c>
      <c r="O22" s="31">
        <f t="shared" si="3"/>
        <v>112178.04638301719</v>
      </c>
      <c r="P22" s="31">
        <f t="shared" si="3"/>
        <v>133209.57284264619</v>
      </c>
      <c r="Q22" s="31">
        <f t="shared" si="3"/>
        <v>153827.40835249959</v>
      </c>
      <c r="R22" s="31">
        <f t="shared" si="3"/>
        <v>174031.5529125774</v>
      </c>
      <c r="S22" s="31">
        <f t="shared" si="3"/>
        <v>193822.00652287964</v>
      </c>
      <c r="T22" s="31">
        <f t="shared" si="3"/>
        <v>213198.76918340632</v>
      </c>
      <c r="U22" s="31">
        <f t="shared" si="3"/>
        <v>232161.84089415739</v>
      </c>
    </row>
    <row r="23" spans="1:21" s="91" customFormat="1" x14ac:dyDescent="0.25">
      <c r="A23" s="1" t="s">
        <v>108</v>
      </c>
      <c r="B23" s="1"/>
      <c r="C23" s="1"/>
      <c r="D23" s="1"/>
      <c r="E23" s="1"/>
      <c r="F23" s="1"/>
      <c r="G23" s="31">
        <f t="shared" ref="G23:U24" si="4">G51</f>
        <v>13806.677576528571</v>
      </c>
      <c r="H23" s="31">
        <f t="shared" si="4"/>
        <v>33770.023399055208</v>
      </c>
      <c r="I23" s="31">
        <f t="shared" si="4"/>
        <v>59722.372314503096</v>
      </c>
      <c r="J23" s="31">
        <f t="shared" si="4"/>
        <v>91496.059169795408</v>
      </c>
      <c r="K23" s="31">
        <f t="shared" si="4"/>
        <v>128923.41881185534</v>
      </c>
      <c r="L23" s="31">
        <f t="shared" si="4"/>
        <v>171656.95726815704</v>
      </c>
      <c r="M23" s="31">
        <f t="shared" si="4"/>
        <v>219478.70983970066</v>
      </c>
      <c r="N23" s="31">
        <f t="shared" si="4"/>
        <v>272170.71182748629</v>
      </c>
      <c r="O23" s="31">
        <f t="shared" si="4"/>
        <v>329514.99853251415</v>
      </c>
      <c r="P23" s="31">
        <f t="shared" si="4"/>
        <v>391293.60525578435</v>
      </c>
      <c r="Q23" s="31">
        <f t="shared" si="4"/>
        <v>451857.02436344232</v>
      </c>
      <c r="R23" s="31">
        <f t="shared" si="4"/>
        <v>511205.25585548807</v>
      </c>
      <c r="S23" s="31">
        <f t="shared" si="4"/>
        <v>569338.29973192164</v>
      </c>
      <c r="T23" s="31">
        <f t="shared" si="4"/>
        <v>626256.15599274298</v>
      </c>
      <c r="U23" s="31">
        <f t="shared" si="4"/>
        <v>681958.82463795203</v>
      </c>
    </row>
    <row r="24" spans="1:21" s="91" customFormat="1" x14ac:dyDescent="0.25">
      <c r="A24" s="1" t="s">
        <v>109</v>
      </c>
      <c r="B24" s="1"/>
      <c r="C24" s="1"/>
      <c r="D24" s="1"/>
      <c r="E24" s="1"/>
      <c r="F24" s="1"/>
      <c r="G24" s="31">
        <f t="shared" si="4"/>
        <v>4487.170212371786</v>
      </c>
      <c r="H24" s="31">
        <f t="shared" si="4"/>
        <v>10975.257604692943</v>
      </c>
      <c r="I24" s="31">
        <f t="shared" si="4"/>
        <v>19409.771002213507</v>
      </c>
      <c r="J24" s="31">
        <f t="shared" si="4"/>
        <v>29736.219230183509</v>
      </c>
      <c r="K24" s="31">
        <f t="shared" si="4"/>
        <v>41900.111113852989</v>
      </c>
      <c r="L24" s="31">
        <f t="shared" si="4"/>
        <v>55788.511112151042</v>
      </c>
      <c r="M24" s="31">
        <f t="shared" si="4"/>
        <v>71330.580697902711</v>
      </c>
      <c r="N24" s="31">
        <f t="shared" si="4"/>
        <v>88455.481343933046</v>
      </c>
      <c r="O24" s="31">
        <f t="shared" si="4"/>
        <v>107092.37452306709</v>
      </c>
      <c r="P24" s="31">
        <f t="shared" si="4"/>
        <v>127170.4217081299</v>
      </c>
      <c r="Q24" s="31">
        <f t="shared" si="4"/>
        <v>146853.53291811873</v>
      </c>
      <c r="R24" s="31">
        <f t="shared" si="4"/>
        <v>166141.7081530336</v>
      </c>
      <c r="S24" s="31">
        <f t="shared" si="4"/>
        <v>185034.94741287449</v>
      </c>
      <c r="T24" s="31">
        <f t="shared" si="4"/>
        <v>203533.2506976414</v>
      </c>
      <c r="U24" s="31">
        <f t="shared" si="4"/>
        <v>221636.61800733436</v>
      </c>
    </row>
    <row r="25" spans="1:21" s="91" customFormat="1" x14ac:dyDescent="0.25">
      <c r="A25" s="1" t="s">
        <v>9</v>
      </c>
      <c r="B25" s="39">
        <f>SUM(B18:B24)</f>
        <v>0</v>
      </c>
      <c r="C25" s="39">
        <f t="shared" ref="C25:U25" si="5">SUM(C18:C24)</f>
        <v>0</v>
      </c>
      <c r="D25" s="39">
        <f t="shared" si="5"/>
        <v>0</v>
      </c>
      <c r="E25" s="39">
        <f t="shared" si="5"/>
        <v>0</v>
      </c>
      <c r="F25" s="39">
        <f t="shared" si="5"/>
        <v>0</v>
      </c>
      <c r="G25" s="39">
        <f t="shared" si="5"/>
        <v>22994.107638900357</v>
      </c>
      <c r="H25" s="39">
        <f t="shared" si="5"/>
        <v>56241.738731274003</v>
      </c>
      <c r="I25" s="39">
        <f t="shared" si="5"/>
        <v>99463.658062437898</v>
      </c>
      <c r="J25" s="39">
        <f t="shared" si="5"/>
        <v>152380.63041770909</v>
      </c>
      <c r="K25" s="39">
        <f t="shared" si="5"/>
        <v>214713.42058240453</v>
      </c>
      <c r="L25" s="39">
        <f t="shared" si="5"/>
        <v>285883.30034592911</v>
      </c>
      <c r="M25" s="39">
        <f t="shared" si="5"/>
        <v>365527.26392919489</v>
      </c>
      <c r="N25" s="39">
        <f t="shared" si="5"/>
        <v>453282.30555311393</v>
      </c>
      <c r="O25" s="39">
        <f t="shared" si="5"/>
        <v>548785.41943859844</v>
      </c>
      <c r="P25" s="39">
        <f t="shared" si="5"/>
        <v>651673.59980656044</v>
      </c>
      <c r="Q25" s="39">
        <f t="shared" si="5"/>
        <v>752537.96563406067</v>
      </c>
      <c r="R25" s="39">
        <f t="shared" si="5"/>
        <v>851378.51692109904</v>
      </c>
      <c r="S25" s="39">
        <f t="shared" si="5"/>
        <v>948195.25366767589</v>
      </c>
      <c r="T25" s="39">
        <f t="shared" si="5"/>
        <v>1042988.1758737906</v>
      </c>
      <c r="U25" s="39">
        <f t="shared" si="5"/>
        <v>1135757.2835394437</v>
      </c>
    </row>
    <row r="27" spans="1:21" x14ac:dyDescent="0.25">
      <c r="A27" t="s">
        <v>111</v>
      </c>
      <c r="B27" s="95" t="s">
        <v>1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</row>
    <row r="28" spans="1:21" x14ac:dyDescent="0.25">
      <c r="A28" t="s">
        <v>112</v>
      </c>
      <c r="B28" s="70">
        <v>2011</v>
      </c>
      <c r="C28" s="70">
        <v>2012</v>
      </c>
      <c r="D28" s="70">
        <v>2013</v>
      </c>
      <c r="E28" s="70">
        <v>2014</v>
      </c>
      <c r="F28" s="70">
        <v>2015</v>
      </c>
      <c r="G28" s="70">
        <v>2016</v>
      </c>
      <c r="H28" s="70">
        <v>2017</v>
      </c>
      <c r="I28" s="70">
        <v>2018</v>
      </c>
      <c r="J28" s="70">
        <v>2019</v>
      </c>
      <c r="K28" s="70">
        <v>2020</v>
      </c>
      <c r="L28" s="3">
        <v>2021</v>
      </c>
      <c r="M28" s="70">
        <v>2022</v>
      </c>
      <c r="N28" s="70">
        <v>2023</v>
      </c>
      <c r="O28" s="70">
        <v>2024</v>
      </c>
      <c r="P28" s="70">
        <v>2025</v>
      </c>
      <c r="Q28" s="3">
        <v>2026</v>
      </c>
      <c r="R28" s="70">
        <v>2027</v>
      </c>
      <c r="S28" s="70">
        <v>2028</v>
      </c>
      <c r="T28" s="70">
        <v>2029</v>
      </c>
      <c r="U28" s="70">
        <v>2030</v>
      </c>
    </row>
    <row r="29" spans="1:21" x14ac:dyDescent="0.25">
      <c r="A29" t="s">
        <v>107</v>
      </c>
      <c r="G29" s="30">
        <f>[8]Mahulu!B21</f>
        <v>4761.6286666666674</v>
      </c>
      <c r="H29" s="30">
        <f>[8]Mahulu!C21</f>
        <v>6976.0143977154039</v>
      </c>
      <c r="I29" s="30">
        <f>[8]Mahulu!D21</f>
        <v>9190.4001287641422</v>
      </c>
      <c r="J29" s="30">
        <f>[8]Mahulu!E21</f>
        <v>11404.785859812881</v>
      </c>
      <c r="K29" s="30">
        <f>[8]Mahulu!F21</f>
        <v>13619.171590861619</v>
      </c>
      <c r="L29" s="30">
        <f>[8]Mahulu!G21</f>
        <v>15833.557321910355</v>
      </c>
      <c r="M29" s="30">
        <f>[8]Mahulu!H21</f>
        <v>18047.943052959094</v>
      </c>
      <c r="N29" s="30">
        <f>[8]Mahulu!I21</f>
        <v>20262.328784007837</v>
      </c>
      <c r="O29" s="30">
        <f>[8]Mahulu!J21</f>
        <v>22476.714515056574</v>
      </c>
      <c r="P29" s="30">
        <f>[8]Mahulu!K21</f>
        <v>24691.100246105314</v>
      </c>
      <c r="Q29" s="30">
        <f>[8]Mahulu!L21</f>
        <v>24691.100246105314</v>
      </c>
      <c r="R29" s="30">
        <f>[8]Mahulu!M21</f>
        <v>24691.100246105314</v>
      </c>
      <c r="S29" s="30">
        <f>[8]Mahulu!N21</f>
        <v>24691.100246105314</v>
      </c>
      <c r="T29" s="30">
        <f>[8]Mahulu!O21</f>
        <v>24691.100246105314</v>
      </c>
      <c r="U29" s="30">
        <f>[8]Mahulu!P21</f>
        <v>24691.100246105314</v>
      </c>
    </row>
    <row r="30" spans="1:21" x14ac:dyDescent="0.25">
      <c r="A30" t="s">
        <v>108</v>
      </c>
      <c r="G30" s="30">
        <f>[8]Mahulu!B22</f>
        <v>13986.944092000002</v>
      </c>
      <c r="H30" s="30">
        <f>[8]Mahulu!C22</f>
        <v>20491.544006546308</v>
      </c>
      <c r="I30" s="30">
        <f>[8]Mahulu!D22</f>
        <v>26996.143921092615</v>
      </c>
      <c r="J30" s="30">
        <f>[8]Mahulu!E22</f>
        <v>33500.743835638925</v>
      </c>
      <c r="K30" s="30">
        <f>[8]Mahulu!F22</f>
        <v>40005.343750185224</v>
      </c>
      <c r="L30" s="30">
        <f>[8]Mahulu!G22</f>
        <v>46509.943664731538</v>
      </c>
      <c r="M30" s="30">
        <f>[8]Mahulu!H22</f>
        <v>53014.543579277844</v>
      </c>
      <c r="N30" s="30">
        <f>[8]Mahulu!I22</f>
        <v>59519.143493824173</v>
      </c>
      <c r="O30" s="30">
        <f>[8]Mahulu!J22</f>
        <v>66023.743408370457</v>
      </c>
      <c r="P30" s="30">
        <f>[8]Mahulu!K22</f>
        <v>72528.343322916771</v>
      </c>
      <c r="Q30" s="30">
        <f>[8]Mahulu!L22</f>
        <v>72528.343322916771</v>
      </c>
      <c r="R30" s="30">
        <f>[8]Mahulu!M22</f>
        <v>72528.343322916771</v>
      </c>
      <c r="S30" s="30">
        <f>[8]Mahulu!N22</f>
        <v>72528.343322916771</v>
      </c>
      <c r="T30" s="30">
        <f>[8]Mahulu!O22</f>
        <v>72528.343322916771</v>
      </c>
      <c r="U30" s="30">
        <f>[8]Mahulu!P22</f>
        <v>72528.343322916771</v>
      </c>
    </row>
    <row r="31" spans="1:21" x14ac:dyDescent="0.25">
      <c r="A31" t="s">
        <v>109</v>
      </c>
      <c r="G31" s="30">
        <f>[8]Mahulu!B23</f>
        <v>4545.7568299000004</v>
      </c>
      <c r="H31" s="30">
        <f>[8]Mahulu!C23</f>
        <v>6659.75180212755</v>
      </c>
      <c r="I31" s="30">
        <f>[8]Mahulu!D23</f>
        <v>8773.7467743550988</v>
      </c>
      <c r="J31" s="30">
        <f>[8]Mahulu!E23</f>
        <v>10887.741746582649</v>
      </c>
      <c r="K31" s="30">
        <f>[8]Mahulu!F23</f>
        <v>13001.736718810198</v>
      </c>
      <c r="L31" s="30">
        <f>[8]Mahulu!G23</f>
        <v>15115.731691037747</v>
      </c>
      <c r="M31" s="30">
        <f>[8]Mahulu!H23</f>
        <v>17229.726663265301</v>
      </c>
      <c r="N31" s="30">
        <f>[8]Mahulu!I23</f>
        <v>19343.721635492853</v>
      </c>
      <c r="O31" s="30">
        <f>[8]Mahulu!J23</f>
        <v>21457.716607720398</v>
      </c>
      <c r="P31" s="30">
        <f>[8]Mahulu!K23</f>
        <v>23571.711579947954</v>
      </c>
      <c r="Q31" s="30">
        <f>[8]Mahulu!L23</f>
        <v>23571.711579947954</v>
      </c>
      <c r="R31" s="30">
        <f>[8]Mahulu!M23</f>
        <v>23571.711579947954</v>
      </c>
      <c r="S31" s="30">
        <f>[8]Mahulu!N23</f>
        <v>23571.711579947954</v>
      </c>
      <c r="T31" s="30">
        <f>[8]Mahulu!O23</f>
        <v>23571.711579947954</v>
      </c>
      <c r="U31" s="30">
        <f>[8]Mahulu!P23</f>
        <v>23571.711579947954</v>
      </c>
    </row>
    <row r="32" spans="1:21" x14ac:dyDescent="0.25">
      <c r="A32" t="s">
        <v>110</v>
      </c>
      <c r="G32" s="30">
        <f>[8]Mahulu!B24</f>
        <v>23294.32958856667</v>
      </c>
      <c r="H32" s="30">
        <f>[8]Mahulu!C24</f>
        <v>34127.310206389258</v>
      </c>
      <c r="I32" s="30">
        <f>[8]Mahulu!D24</f>
        <v>44960.290824211857</v>
      </c>
      <c r="J32" s="30">
        <f>[8]Mahulu!E24</f>
        <v>55793.271442034456</v>
      </c>
      <c r="K32" s="30">
        <f>[8]Mahulu!F24</f>
        <v>66626.252059857041</v>
      </c>
      <c r="L32" s="30">
        <f>[8]Mahulu!G24</f>
        <v>77459.23267767964</v>
      </c>
      <c r="M32" s="30">
        <f>[8]Mahulu!H24</f>
        <v>88292.213295502239</v>
      </c>
      <c r="N32" s="30">
        <f>[8]Mahulu!I24</f>
        <v>99125.193913324867</v>
      </c>
      <c r="O32" s="30">
        <f>[8]Mahulu!J24</f>
        <v>109958.17453114744</v>
      </c>
      <c r="P32" s="30">
        <f>[8]Mahulu!K24</f>
        <v>120791.15514897004</v>
      </c>
      <c r="Q32" s="30">
        <f>[8]Mahulu!L24</f>
        <v>120791.15514897004</v>
      </c>
      <c r="R32" s="30">
        <f>[8]Mahulu!M24</f>
        <v>120791.15514897004</v>
      </c>
      <c r="S32" s="30">
        <f>[8]Mahulu!N24</f>
        <v>120791.15514897004</v>
      </c>
      <c r="T32" s="30">
        <f>[8]Mahulu!O24</f>
        <v>120791.15514897004</v>
      </c>
      <c r="U32" s="30">
        <f>[8]Mahulu!P24</f>
        <v>120791.15514897004</v>
      </c>
    </row>
    <row r="34" spans="1:21" x14ac:dyDescent="0.25">
      <c r="A34" t="s">
        <v>67</v>
      </c>
    </row>
    <row r="35" spans="1:21" x14ac:dyDescent="0.25">
      <c r="A35" t="s">
        <v>107</v>
      </c>
      <c r="G35" s="30">
        <f>[8]Mahulu!B32</f>
        <v>4700.2598499999995</v>
      </c>
      <c r="H35" s="30">
        <f>[8]Mahulu!C32</f>
        <v>6796.1978775258458</v>
      </c>
      <c r="I35" s="30">
        <f>[8]Mahulu!D32</f>
        <v>8835.0570181954663</v>
      </c>
      <c r="J35" s="30">
        <f>[8]Mahulu!E32</f>
        <v>10816.837272008863</v>
      </c>
      <c r="K35" s="30">
        <f>[8]Mahulu!F32</f>
        <v>12741.538638966029</v>
      </c>
      <c r="L35" s="30">
        <f>[8]Mahulu!G32</f>
        <v>14547.94130892481</v>
      </c>
      <c r="M35" s="30">
        <f>[8]Mahulu!H32</f>
        <v>16280.141425970492</v>
      </c>
      <c r="N35" s="30">
        <f>[8]Mahulu!I32</f>
        <v>17938.138990103085</v>
      </c>
      <c r="O35" s="30">
        <f>[8]Mahulu!J32</f>
        <v>19521.934001322585</v>
      </c>
      <c r="P35" s="30">
        <f>[8]Mahulu!K32</f>
        <v>21031.526459628989</v>
      </c>
      <c r="Q35" s="30">
        <f>[8]Mahulu!L32</f>
        <v>20617.835509853405</v>
      </c>
      <c r="R35" s="30">
        <f>[8]Mahulu!M32</f>
        <v>20204.144560077824</v>
      </c>
      <c r="S35" s="30">
        <f>[8]Mahulu!N32</f>
        <v>19790.45361030224</v>
      </c>
      <c r="T35" s="30">
        <f>[8]Mahulu!O32</f>
        <v>19376.762660526656</v>
      </c>
      <c r="U35" s="30">
        <f>[8]Mahulu!P32</f>
        <v>18963.071710751068</v>
      </c>
    </row>
    <row r="36" spans="1:21" x14ac:dyDescent="0.25">
      <c r="A36" t="s">
        <v>108</v>
      </c>
      <c r="G36" s="30">
        <f>[8]Mahulu!B33</f>
        <v>13806.677576528571</v>
      </c>
      <c r="H36" s="30">
        <f>[8]Mahulu!C33</f>
        <v>19963.345822526637</v>
      </c>
      <c r="I36" s="30">
        <f>[8]Mahulu!D33</f>
        <v>25952.348915447888</v>
      </c>
      <c r="J36" s="30">
        <f>[8]Mahulu!E33</f>
        <v>31773.686855292312</v>
      </c>
      <c r="K36" s="30">
        <f>[8]Mahulu!F33</f>
        <v>37427.359642059928</v>
      </c>
      <c r="L36" s="30">
        <f>[8]Mahulu!G33</f>
        <v>42733.538456301707</v>
      </c>
      <c r="M36" s="30">
        <f>[8]Mahulu!H33</f>
        <v>47821.752571543613</v>
      </c>
      <c r="N36" s="30">
        <f>[8]Mahulu!I33</f>
        <v>52692.001987785654</v>
      </c>
      <c r="O36" s="30">
        <f>[8]Mahulu!J33</f>
        <v>57344.286705027851</v>
      </c>
      <c r="P36" s="30">
        <f>[8]Mahulu!K33</f>
        <v>61778.606723270183</v>
      </c>
      <c r="Q36" s="30">
        <f>[8]Mahulu!L33</f>
        <v>60563.419107657966</v>
      </c>
      <c r="R36" s="30">
        <f>[8]Mahulu!M33</f>
        <v>59348.231492045736</v>
      </c>
      <c r="S36" s="30">
        <f>[8]Mahulu!N33</f>
        <v>58133.043876433519</v>
      </c>
      <c r="T36" s="30">
        <f>[8]Mahulu!O33</f>
        <v>56917.856260821289</v>
      </c>
      <c r="U36" s="30">
        <f>[8]Mahulu!P33</f>
        <v>55702.668645209065</v>
      </c>
    </row>
    <row r="37" spans="1:21" x14ac:dyDescent="0.25">
      <c r="A37" t="s">
        <v>109</v>
      </c>
      <c r="G37" s="30">
        <f>[8]Mahulu!B34</f>
        <v>4487.170212371786</v>
      </c>
      <c r="H37" s="30">
        <f>[8]Mahulu!C34</f>
        <v>6488.0873923211557</v>
      </c>
      <c r="I37" s="30">
        <f>[8]Mahulu!D34</f>
        <v>8434.5133975205645</v>
      </c>
      <c r="J37" s="30">
        <f>[8]Mahulu!E34</f>
        <v>10326.448227970001</v>
      </c>
      <c r="K37" s="30">
        <f>[8]Mahulu!F34</f>
        <v>12163.891883669477</v>
      </c>
      <c r="L37" s="30">
        <f>[8]Mahulu!G34</f>
        <v>13888.399998298055</v>
      </c>
      <c r="M37" s="30">
        <f>[8]Mahulu!H34</f>
        <v>15542.069585751675</v>
      </c>
      <c r="N37" s="30">
        <f>[8]Mahulu!I34</f>
        <v>17124.900646030339</v>
      </c>
      <c r="O37" s="30">
        <f>[8]Mahulu!J34</f>
        <v>18636.893179134051</v>
      </c>
      <c r="P37" s="30">
        <f>[8]Mahulu!K34</f>
        <v>20078.047185062806</v>
      </c>
      <c r="Q37" s="30">
        <f>[8]Mahulu!L34</f>
        <v>19683.111209988838</v>
      </c>
      <c r="R37" s="30">
        <f>[8]Mahulu!M34</f>
        <v>19288.175234914866</v>
      </c>
      <c r="S37" s="30">
        <f>[8]Mahulu!N34</f>
        <v>18893.239259840895</v>
      </c>
      <c r="T37" s="30">
        <f>[8]Mahulu!O34</f>
        <v>18498.30328476692</v>
      </c>
      <c r="U37" s="30">
        <f>[8]Mahulu!P34</f>
        <v>18103.367309692945</v>
      </c>
    </row>
    <row r="38" spans="1:21" x14ac:dyDescent="0.25">
      <c r="A38" t="s">
        <v>110</v>
      </c>
      <c r="G38" s="30">
        <f>[8]Mahulu!B35</f>
        <v>22994.107638900357</v>
      </c>
      <c r="H38" s="30">
        <f>[8]Mahulu!C35</f>
        <v>33247.631092373638</v>
      </c>
      <c r="I38" s="30">
        <f>[8]Mahulu!D35</f>
        <v>43221.919331163925</v>
      </c>
      <c r="J38" s="30">
        <f>[8]Mahulu!E35</f>
        <v>52916.97235527118</v>
      </c>
      <c r="K38" s="30">
        <f>[8]Mahulu!F35</f>
        <v>62332.790164695434</v>
      </c>
      <c r="L38" s="30">
        <f>[8]Mahulu!G35</f>
        <v>71169.879763524572</v>
      </c>
      <c r="M38" s="30">
        <f>[8]Mahulu!H35</f>
        <v>79643.96358326578</v>
      </c>
      <c r="N38" s="30">
        <f>[8]Mahulu!I35</f>
        <v>87755.041623919082</v>
      </c>
      <c r="O38" s="30">
        <f>[8]Mahulu!J35</f>
        <v>95503.11388548449</v>
      </c>
      <c r="P38" s="30">
        <f>[8]Mahulu!K35</f>
        <v>102888.18036796198</v>
      </c>
      <c r="Q38" s="30">
        <f>[8]Mahulu!L35</f>
        <v>100864.36582750021</v>
      </c>
      <c r="R38" s="30">
        <f>[8]Mahulu!M35</f>
        <v>98840.551287038426</v>
      </c>
      <c r="S38" s="30">
        <f>[8]Mahulu!N35</f>
        <v>96816.736746576644</v>
      </c>
      <c r="T38" s="30">
        <f>[8]Mahulu!O35</f>
        <v>94792.922206114876</v>
      </c>
      <c r="U38" s="30">
        <f>[8]Mahulu!P35</f>
        <v>92769.107665653079</v>
      </c>
    </row>
    <row r="42" spans="1:21" x14ac:dyDescent="0.25">
      <c r="A42" t="s">
        <v>111</v>
      </c>
    </row>
    <row r="43" spans="1:21" x14ac:dyDescent="0.25">
      <c r="A43" t="s">
        <v>112</v>
      </c>
    </row>
    <row r="44" spans="1:21" x14ac:dyDescent="0.25">
      <c r="A44" t="s">
        <v>107</v>
      </c>
      <c r="G44" s="29">
        <f>G29</f>
        <v>4761.6286666666674</v>
      </c>
      <c r="H44" s="29">
        <f>G44+H29</f>
        <v>11737.643064382071</v>
      </c>
      <c r="I44" s="29">
        <f t="shared" ref="I44:U44" si="6">H44+I29</f>
        <v>20928.043193146215</v>
      </c>
      <c r="J44" s="29">
        <f t="shared" si="6"/>
        <v>32332.829052959096</v>
      </c>
      <c r="K44" s="29">
        <f t="shared" si="6"/>
        <v>45952.000643820713</v>
      </c>
      <c r="L44" s="29">
        <f t="shared" si="6"/>
        <v>61785.557965731066</v>
      </c>
      <c r="M44" s="29">
        <f t="shared" si="6"/>
        <v>79833.501018690164</v>
      </c>
      <c r="N44" s="29">
        <f t="shared" si="6"/>
        <v>100095.829802698</v>
      </c>
      <c r="O44" s="29">
        <f t="shared" si="6"/>
        <v>122572.54431775458</v>
      </c>
      <c r="P44" s="29">
        <f t="shared" si="6"/>
        <v>147263.64456385991</v>
      </c>
      <c r="Q44" s="29">
        <f t="shared" si="6"/>
        <v>171954.74480996522</v>
      </c>
      <c r="R44" s="29">
        <f t="shared" si="6"/>
        <v>196645.84505607054</v>
      </c>
      <c r="S44" s="29">
        <f t="shared" si="6"/>
        <v>221336.94530217585</v>
      </c>
      <c r="T44" s="29">
        <f t="shared" si="6"/>
        <v>246028.04554828117</v>
      </c>
      <c r="U44" s="29">
        <f t="shared" si="6"/>
        <v>270719.14579438651</v>
      </c>
    </row>
    <row r="45" spans="1:21" x14ac:dyDescent="0.25">
      <c r="A45" t="s">
        <v>108</v>
      </c>
      <c r="G45" s="29">
        <f t="shared" ref="G45:G47" si="7">G30</f>
        <v>13986.944092000002</v>
      </c>
      <c r="H45" s="29">
        <f t="shared" ref="H45:U47" si="8">G45+H30</f>
        <v>34478.48809854631</v>
      </c>
      <c r="I45" s="29">
        <f t="shared" si="8"/>
        <v>61474.632019638928</v>
      </c>
      <c r="J45" s="29">
        <f t="shared" si="8"/>
        <v>94975.375855277845</v>
      </c>
      <c r="K45" s="29">
        <f t="shared" si="8"/>
        <v>134980.71960546306</v>
      </c>
      <c r="L45" s="29">
        <f t="shared" si="8"/>
        <v>181490.66327019461</v>
      </c>
      <c r="M45" s="29">
        <f t="shared" si="8"/>
        <v>234505.20684947245</v>
      </c>
      <c r="N45" s="29">
        <f t="shared" si="8"/>
        <v>294024.35034329665</v>
      </c>
      <c r="O45" s="29">
        <f t="shared" si="8"/>
        <v>360048.09375166713</v>
      </c>
      <c r="P45" s="29">
        <f t="shared" si="8"/>
        <v>432576.4370745839</v>
      </c>
      <c r="Q45" s="29">
        <f t="shared" si="8"/>
        <v>505104.78039750067</v>
      </c>
      <c r="R45" s="29">
        <f t="shared" si="8"/>
        <v>577633.1237204175</v>
      </c>
      <c r="S45" s="29">
        <f t="shared" si="8"/>
        <v>650161.46704333427</v>
      </c>
      <c r="T45" s="29">
        <f t="shared" si="8"/>
        <v>722689.81036625104</v>
      </c>
      <c r="U45" s="29">
        <f t="shared" si="8"/>
        <v>795218.15368916781</v>
      </c>
    </row>
    <row r="46" spans="1:21" x14ac:dyDescent="0.25">
      <c r="A46" t="s">
        <v>109</v>
      </c>
      <c r="G46" s="29">
        <f t="shared" si="7"/>
        <v>4545.7568299000004</v>
      </c>
      <c r="H46" s="29">
        <f t="shared" si="8"/>
        <v>11205.508632027551</v>
      </c>
      <c r="I46" s="29">
        <f t="shared" si="8"/>
        <v>19979.25540638265</v>
      </c>
      <c r="J46" s="29">
        <f t="shared" si="8"/>
        <v>30866.997152965298</v>
      </c>
      <c r="K46" s="29">
        <f t="shared" si="8"/>
        <v>43868.733871775497</v>
      </c>
      <c r="L46" s="29">
        <f t="shared" si="8"/>
        <v>58984.465562813246</v>
      </c>
      <c r="M46" s="29">
        <f t="shared" si="8"/>
        <v>76214.19222607855</v>
      </c>
      <c r="N46" s="29">
        <f t="shared" si="8"/>
        <v>95557.913861571404</v>
      </c>
      <c r="O46" s="29">
        <f t="shared" si="8"/>
        <v>117015.63046929181</v>
      </c>
      <c r="P46" s="29">
        <f t="shared" si="8"/>
        <v>140587.34204923976</v>
      </c>
      <c r="Q46" s="29">
        <f t="shared" si="8"/>
        <v>164159.05362918772</v>
      </c>
      <c r="R46" s="29">
        <f t="shared" si="8"/>
        <v>187730.76520913569</v>
      </c>
      <c r="S46" s="29">
        <f t="shared" si="8"/>
        <v>211302.47678908365</v>
      </c>
      <c r="T46" s="29">
        <f t="shared" si="8"/>
        <v>234874.18836903162</v>
      </c>
      <c r="U46" s="29">
        <f t="shared" si="8"/>
        <v>258445.89994897958</v>
      </c>
    </row>
    <row r="47" spans="1:21" x14ac:dyDescent="0.25">
      <c r="A47" t="s">
        <v>110</v>
      </c>
      <c r="G47" s="29">
        <f t="shared" si="7"/>
        <v>23294.32958856667</v>
      </c>
      <c r="H47" s="29">
        <f t="shared" si="8"/>
        <v>57421.639794955932</v>
      </c>
      <c r="I47" s="29">
        <f t="shared" si="8"/>
        <v>102381.93061916779</v>
      </c>
      <c r="J47" s="29">
        <f t="shared" si="8"/>
        <v>158175.20206120226</v>
      </c>
      <c r="K47" s="29">
        <f t="shared" si="8"/>
        <v>224801.4541210593</v>
      </c>
      <c r="L47" s="29">
        <f t="shared" si="8"/>
        <v>302260.68679873896</v>
      </c>
      <c r="M47" s="29">
        <f t="shared" si="8"/>
        <v>390552.90009424119</v>
      </c>
      <c r="N47" s="29">
        <f t="shared" si="8"/>
        <v>489678.09400756605</v>
      </c>
      <c r="O47" s="29">
        <f t="shared" si="8"/>
        <v>599636.26853871346</v>
      </c>
      <c r="P47" s="29">
        <f t="shared" si="8"/>
        <v>720427.42368768353</v>
      </c>
      <c r="Q47" s="29">
        <f t="shared" si="8"/>
        <v>841218.57883665361</v>
      </c>
      <c r="R47" s="29">
        <f t="shared" si="8"/>
        <v>962009.73398562369</v>
      </c>
      <c r="S47" s="29">
        <f t="shared" si="8"/>
        <v>1082800.8891345938</v>
      </c>
      <c r="T47" s="29">
        <f t="shared" si="8"/>
        <v>1203592.0442835637</v>
      </c>
      <c r="U47" s="29">
        <f t="shared" si="8"/>
        <v>1324383.1994325337</v>
      </c>
    </row>
    <row r="49" spans="1:21" x14ac:dyDescent="0.25">
      <c r="A49" t="s">
        <v>67</v>
      </c>
    </row>
    <row r="50" spans="1:21" x14ac:dyDescent="0.25">
      <c r="A50" t="s">
        <v>107</v>
      </c>
      <c r="G50" s="29">
        <f>G35</f>
        <v>4700.2598499999995</v>
      </c>
      <c r="H50" s="29">
        <f>G50+H35</f>
        <v>11496.457727525845</v>
      </c>
      <c r="I50" s="29">
        <f t="shared" ref="I50:U50" si="9">H50+I35</f>
        <v>20331.51474572131</v>
      </c>
      <c r="J50" s="29">
        <f t="shared" si="9"/>
        <v>31148.352017730173</v>
      </c>
      <c r="K50" s="29">
        <f t="shared" si="9"/>
        <v>43889.890656696203</v>
      </c>
      <c r="L50" s="29">
        <f t="shared" si="9"/>
        <v>58437.831965621015</v>
      </c>
      <c r="M50" s="29">
        <f t="shared" si="9"/>
        <v>74717.973391591513</v>
      </c>
      <c r="N50" s="29">
        <f t="shared" si="9"/>
        <v>92656.112381694606</v>
      </c>
      <c r="O50" s="29">
        <f t="shared" si="9"/>
        <v>112178.04638301719</v>
      </c>
      <c r="P50" s="29">
        <f t="shared" si="9"/>
        <v>133209.57284264619</v>
      </c>
      <c r="Q50" s="29">
        <f t="shared" si="9"/>
        <v>153827.40835249959</v>
      </c>
      <c r="R50" s="29">
        <f t="shared" si="9"/>
        <v>174031.5529125774</v>
      </c>
      <c r="S50" s="29">
        <f t="shared" si="9"/>
        <v>193822.00652287964</v>
      </c>
      <c r="T50" s="29">
        <f t="shared" si="9"/>
        <v>213198.76918340632</v>
      </c>
      <c r="U50" s="29">
        <f t="shared" si="9"/>
        <v>232161.84089415739</v>
      </c>
    </row>
    <row r="51" spans="1:21" x14ac:dyDescent="0.25">
      <c r="A51" t="s">
        <v>108</v>
      </c>
      <c r="G51" s="29">
        <f t="shared" ref="G51:G53" si="10">G36</f>
        <v>13806.677576528571</v>
      </c>
      <c r="H51" s="29">
        <f t="shared" ref="H51:U53" si="11">G51+H36</f>
        <v>33770.023399055208</v>
      </c>
      <c r="I51" s="29">
        <f t="shared" si="11"/>
        <v>59722.372314503096</v>
      </c>
      <c r="J51" s="29">
        <f t="shared" si="11"/>
        <v>91496.059169795408</v>
      </c>
      <c r="K51" s="29">
        <f t="shared" si="11"/>
        <v>128923.41881185534</v>
      </c>
      <c r="L51" s="29">
        <f t="shared" si="11"/>
        <v>171656.95726815704</v>
      </c>
      <c r="M51" s="29">
        <f t="shared" si="11"/>
        <v>219478.70983970066</v>
      </c>
      <c r="N51" s="29">
        <f t="shared" si="11"/>
        <v>272170.71182748629</v>
      </c>
      <c r="O51" s="29">
        <f t="shared" si="11"/>
        <v>329514.99853251415</v>
      </c>
      <c r="P51" s="29">
        <f t="shared" si="11"/>
        <v>391293.60525578435</v>
      </c>
      <c r="Q51" s="29">
        <f t="shared" si="11"/>
        <v>451857.02436344232</v>
      </c>
      <c r="R51" s="29">
        <f t="shared" si="11"/>
        <v>511205.25585548807</v>
      </c>
      <c r="S51" s="29">
        <f t="shared" si="11"/>
        <v>569338.29973192164</v>
      </c>
      <c r="T51" s="29">
        <f t="shared" si="11"/>
        <v>626256.15599274298</v>
      </c>
      <c r="U51" s="29">
        <f t="shared" si="11"/>
        <v>681958.82463795203</v>
      </c>
    </row>
    <row r="52" spans="1:21" x14ac:dyDescent="0.25">
      <c r="A52" t="s">
        <v>109</v>
      </c>
      <c r="G52" s="29">
        <f t="shared" si="10"/>
        <v>4487.170212371786</v>
      </c>
      <c r="H52" s="29">
        <f t="shared" si="11"/>
        <v>10975.257604692943</v>
      </c>
      <c r="I52" s="29">
        <f t="shared" si="11"/>
        <v>19409.771002213507</v>
      </c>
      <c r="J52" s="29">
        <f t="shared" si="11"/>
        <v>29736.219230183509</v>
      </c>
      <c r="K52" s="29">
        <f t="shared" si="11"/>
        <v>41900.111113852989</v>
      </c>
      <c r="L52" s="29">
        <f t="shared" si="11"/>
        <v>55788.511112151042</v>
      </c>
      <c r="M52" s="29">
        <f t="shared" si="11"/>
        <v>71330.580697902711</v>
      </c>
      <c r="N52" s="29">
        <f t="shared" si="11"/>
        <v>88455.481343933046</v>
      </c>
      <c r="O52" s="29">
        <f t="shared" si="11"/>
        <v>107092.37452306709</v>
      </c>
      <c r="P52" s="29">
        <f t="shared" si="11"/>
        <v>127170.4217081299</v>
      </c>
      <c r="Q52" s="29">
        <f t="shared" si="11"/>
        <v>146853.53291811873</v>
      </c>
      <c r="R52" s="29">
        <f t="shared" si="11"/>
        <v>166141.7081530336</v>
      </c>
      <c r="S52" s="29">
        <f t="shared" si="11"/>
        <v>185034.94741287449</v>
      </c>
      <c r="T52" s="29">
        <f t="shared" si="11"/>
        <v>203533.2506976414</v>
      </c>
      <c r="U52" s="29">
        <f t="shared" si="11"/>
        <v>221636.61800733436</v>
      </c>
    </row>
    <row r="53" spans="1:21" x14ac:dyDescent="0.25">
      <c r="A53" t="s">
        <v>110</v>
      </c>
      <c r="G53" s="29">
        <f t="shared" si="10"/>
        <v>22994.107638900357</v>
      </c>
      <c r="H53" s="29">
        <f t="shared" si="11"/>
        <v>56241.738731273996</v>
      </c>
      <c r="I53" s="29">
        <f t="shared" si="11"/>
        <v>99463.658062437928</v>
      </c>
      <c r="J53" s="29">
        <f t="shared" si="11"/>
        <v>152380.63041770912</v>
      </c>
      <c r="K53" s="29">
        <f t="shared" si="11"/>
        <v>214713.42058240456</v>
      </c>
      <c r="L53" s="29">
        <f t="shared" si="11"/>
        <v>285883.30034592911</v>
      </c>
      <c r="M53" s="29">
        <f t="shared" si="11"/>
        <v>365527.26392919489</v>
      </c>
      <c r="N53" s="29">
        <f t="shared" si="11"/>
        <v>453282.30555311398</v>
      </c>
      <c r="O53" s="29">
        <f t="shared" si="11"/>
        <v>548785.41943859844</v>
      </c>
      <c r="P53" s="29">
        <f t="shared" si="11"/>
        <v>651673.59980656044</v>
      </c>
      <c r="Q53" s="29">
        <f t="shared" si="11"/>
        <v>752537.96563406067</v>
      </c>
      <c r="R53" s="29">
        <f t="shared" si="11"/>
        <v>851378.51692109904</v>
      </c>
      <c r="S53" s="29">
        <f t="shared" si="11"/>
        <v>948195.25366767566</v>
      </c>
      <c r="T53" s="29">
        <f t="shared" si="11"/>
        <v>1042988.1758737905</v>
      </c>
      <c r="U53" s="29">
        <f t="shared" si="11"/>
        <v>1135757.2835394435</v>
      </c>
    </row>
  </sheetData>
  <mergeCells count="5">
    <mergeCell ref="A4:A5"/>
    <mergeCell ref="B4:U4"/>
    <mergeCell ref="A16:A17"/>
    <mergeCell ref="B16:U16"/>
    <mergeCell ref="B27:U2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="85" zoomScaleNormal="85" workbookViewId="0">
      <selection activeCell="B26" sqref="B26:U26"/>
    </sheetView>
  </sheetViews>
  <sheetFormatPr defaultRowHeight="15" x14ac:dyDescent="0.25"/>
  <cols>
    <col min="1" max="1" width="13.42578125" customWidth="1"/>
    <col min="2" max="21" width="13.28515625" bestFit="1" customWidth="1"/>
  </cols>
  <sheetData>
    <row r="1" spans="1:21" x14ac:dyDescent="0.25">
      <c r="A1" s="1"/>
      <c r="B1" s="95" t="s">
        <v>1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</row>
    <row r="2" spans="1:21" x14ac:dyDescent="0.25">
      <c r="A2" s="1" t="s">
        <v>61</v>
      </c>
      <c r="B2" s="28">
        <v>2011</v>
      </c>
      <c r="C2" s="28">
        <v>2012</v>
      </c>
      <c r="D2" s="28">
        <v>2013</v>
      </c>
      <c r="E2" s="28">
        <v>2014</v>
      </c>
      <c r="F2" s="28">
        <v>2015</v>
      </c>
      <c r="G2" s="28">
        <v>2016</v>
      </c>
      <c r="H2" s="28">
        <v>2017</v>
      </c>
      <c r="I2" s="28">
        <v>2018</v>
      </c>
      <c r="J2" s="28">
        <v>2019</v>
      </c>
      <c r="K2" s="28">
        <v>2020</v>
      </c>
      <c r="L2" s="3">
        <v>2021</v>
      </c>
      <c r="M2" s="28">
        <v>2022</v>
      </c>
      <c r="N2" s="28">
        <v>2023</v>
      </c>
      <c r="O2" s="28">
        <v>2024</v>
      </c>
      <c r="P2" s="28">
        <v>2025</v>
      </c>
      <c r="Q2" s="3">
        <v>2026</v>
      </c>
      <c r="R2" s="28">
        <v>2027</v>
      </c>
      <c r="S2" s="28">
        <v>2028</v>
      </c>
      <c r="T2" s="28">
        <v>2029</v>
      </c>
      <c r="U2" s="28">
        <v>2030</v>
      </c>
    </row>
    <row r="3" spans="1:21" x14ac:dyDescent="0.25">
      <c r="A3" s="18" t="s">
        <v>33</v>
      </c>
      <c r="B3" s="24">
        <f>PASER!B73</f>
        <v>159357.30935022826</v>
      </c>
      <c r="C3" s="24">
        <f>PASER!C73</f>
        <v>197679.36259362713</v>
      </c>
      <c r="D3" s="24">
        <f>PASER!D73</f>
        <v>227374.25315029506</v>
      </c>
      <c r="E3" s="24">
        <f>PASER!E73</f>
        <v>225688.59504555372</v>
      </c>
      <c r="F3" s="24">
        <f>PASER!F73</f>
        <v>224873.24322476034</v>
      </c>
      <c r="G3" s="24">
        <f>PASER!G73</f>
        <v>224425.83372785448</v>
      </c>
      <c r="H3" s="24">
        <f>PASER!H73</f>
        <v>233147.35755980571</v>
      </c>
      <c r="I3" s="24">
        <f>PASER!I73</f>
        <v>238983.6346497745</v>
      </c>
      <c r="J3" s="24">
        <f>PASER!J73</f>
        <v>244819.91173974326</v>
      </c>
      <c r="K3" s="24">
        <f>PASER!K73</f>
        <v>250656.18882971205</v>
      </c>
      <c r="L3" s="24">
        <f>PASER!L73</f>
        <v>256136.26261820152</v>
      </c>
      <c r="M3" s="24">
        <f>PASER!M73</f>
        <v>266698.2057947928</v>
      </c>
      <c r="N3" s="24">
        <f>PASER!N73</f>
        <v>274620.7537480825</v>
      </c>
      <c r="O3" s="24">
        <f>PASER!O73</f>
        <v>282838.40426320443</v>
      </c>
      <c r="P3" s="24">
        <f>PASER!P73</f>
        <v>291351.15734015871</v>
      </c>
      <c r="Q3" s="24">
        <f>PASER!Q73</f>
        <v>295510.08022724075</v>
      </c>
      <c r="R3" s="24">
        <f>PASER!R73</f>
        <v>299964.10567615507</v>
      </c>
      <c r="S3" s="24">
        <f>PASER!S73</f>
        <v>304713.23368690157</v>
      </c>
      <c r="T3" s="24">
        <f>PASER!T73</f>
        <v>309757.46425948036</v>
      </c>
      <c r="U3" s="24">
        <f>PASER!U73</f>
        <v>315096.79739389132</v>
      </c>
    </row>
    <row r="4" spans="1:21" x14ac:dyDescent="0.25">
      <c r="A4" s="18" t="s">
        <v>34</v>
      </c>
      <c r="B4" s="24">
        <f>KUKAR!B72</f>
        <v>303312.05681009032</v>
      </c>
      <c r="C4" s="24">
        <f>KUKAR!C72</f>
        <v>285478.55367828655</v>
      </c>
      <c r="D4" s="24">
        <f>KUKAR!D72</f>
        <v>294753.04413638607</v>
      </c>
      <c r="E4" s="24">
        <f>KUKAR!E72</f>
        <v>292318.44777604443</v>
      </c>
      <c r="F4" s="24">
        <f>KUKAR!F72</f>
        <v>301807.52545275836</v>
      </c>
      <c r="G4" s="24">
        <f>KUKAR!G72</f>
        <v>314032.69334495097</v>
      </c>
      <c r="H4" s="24">
        <f>KUKAR!H72</f>
        <v>325671.63440087473</v>
      </c>
      <c r="I4" s="24">
        <f>KUKAR!I72</f>
        <v>337529.44416709768</v>
      </c>
      <c r="J4" s="24">
        <f>KUKAR!J72</f>
        <v>349617.54759029765</v>
      </c>
      <c r="K4" s="24">
        <f>KUKAR!K72</f>
        <v>361947.96599936858</v>
      </c>
      <c r="L4" s="24">
        <f>KUKAR!L72</f>
        <v>374533.3482365731</v>
      </c>
      <c r="M4" s="24">
        <f>KUKAR!M72</f>
        <v>387387.00341373979</v>
      </c>
      <c r="N4" s="24">
        <f>KUKAR!N72</f>
        <v>400522.9353783346</v>
      </c>
      <c r="O4" s="24">
        <f>KUKAR!O72</f>
        <v>413955.87897866126</v>
      </c>
      <c r="P4" s="24">
        <f>KUKAR!P72</f>
        <v>427701.33822210506</v>
      </c>
      <c r="Q4" s="24">
        <f>KUKAR!Q72</f>
        <v>434329.57253979694</v>
      </c>
      <c r="R4" s="24">
        <f>KUKAR!R72</f>
        <v>441303.80068887235</v>
      </c>
      <c r="S4" s="24">
        <f>KUKAR!S72</f>
        <v>448642.08354732953</v>
      </c>
      <c r="T4" s="24">
        <f>KUKAR!T72</f>
        <v>456363.42477099819</v>
      </c>
      <c r="U4" s="24">
        <f>KUKAR!U72</f>
        <v>464557.8406975884</v>
      </c>
    </row>
    <row r="5" spans="1:21" x14ac:dyDescent="0.25">
      <c r="A5" s="18" t="s">
        <v>35</v>
      </c>
      <c r="B5" s="24">
        <f>KUBAR!B68</f>
        <v>36799.737592374855</v>
      </c>
      <c r="C5" s="24">
        <f>KUBAR!C68</f>
        <v>69707.760517464369</v>
      </c>
      <c r="D5" s="24">
        <f>KUBAR!D68</f>
        <v>98695.57356147439</v>
      </c>
      <c r="E5" s="24">
        <f>KUBAR!E68</f>
        <v>113528.70301809623</v>
      </c>
      <c r="F5" s="24">
        <f>KUBAR!F68</f>
        <v>134673.93356600971</v>
      </c>
      <c r="G5" s="24">
        <f>KUBAR!G68</f>
        <v>150312.42913566591</v>
      </c>
      <c r="H5" s="24">
        <f>KUBAR!H68</f>
        <v>176198.61087990875</v>
      </c>
      <c r="I5" s="24">
        <f>KUBAR!I68</f>
        <v>202322.2614918045</v>
      </c>
      <c r="J5" s="24">
        <f>KUBAR!J68</f>
        <v>228445.91210370025</v>
      </c>
      <c r="K5" s="24">
        <f>KUBAR!K68</f>
        <v>254569.562715596</v>
      </c>
      <c r="L5" s="24">
        <f>KUBAR!L68</f>
        <v>280693.21332749166</v>
      </c>
      <c r="M5" s="24">
        <f>KUBAR!M68</f>
        <v>306698.12950556097</v>
      </c>
      <c r="N5" s="24">
        <f>KUBAR!N68</f>
        <v>332703.04568363028</v>
      </c>
      <c r="O5" s="24">
        <f>KUBAR!O68</f>
        <v>358707.96186169959</v>
      </c>
      <c r="P5" s="24">
        <f>KUBAR!P68</f>
        <v>384712.8780397689</v>
      </c>
      <c r="Q5" s="24">
        <f>KUBAR!Q68</f>
        <v>384831.61247359536</v>
      </c>
      <c r="R5" s="24">
        <f>KUBAR!R68</f>
        <v>384950.34690742183</v>
      </c>
      <c r="S5" s="24">
        <f>KUBAR!S68</f>
        <v>385069.08134124824</v>
      </c>
      <c r="T5" s="24">
        <f>KUBAR!T68</f>
        <v>385069.08134124824</v>
      </c>
      <c r="U5" s="24">
        <f>KUBAR!U68</f>
        <v>385069.08134124824</v>
      </c>
    </row>
    <row r="6" spans="1:21" x14ac:dyDescent="0.25">
      <c r="A6" s="18" t="s">
        <v>36</v>
      </c>
      <c r="B6" s="24">
        <f>KUTIM!B70</f>
        <v>324067.04348921898</v>
      </c>
      <c r="C6" s="24">
        <f>KUTIM!C70</f>
        <v>367104.56677380449</v>
      </c>
      <c r="D6" s="24">
        <f>KUTIM!D70</f>
        <v>427355.8060083607</v>
      </c>
      <c r="E6" s="24">
        <f>KUTIM!E70</f>
        <v>481211.30307449959</v>
      </c>
      <c r="F6" s="24">
        <f>KUTIM!F70</f>
        <v>503389.9741850784</v>
      </c>
      <c r="G6" s="24">
        <f>KUTIM!G70</f>
        <v>527718.67302398814</v>
      </c>
      <c r="H6" s="24">
        <f>KUTIM!H70</f>
        <v>547136.73359889106</v>
      </c>
      <c r="I6" s="24">
        <f>KUTIM!I70</f>
        <v>559214.63147464336</v>
      </c>
      <c r="J6" s="24">
        <f>KUTIM!J70</f>
        <v>572337.39236806845</v>
      </c>
      <c r="K6" s="24">
        <f>KUTIM!K70</f>
        <v>584723.99977176951</v>
      </c>
      <c r="L6" s="24">
        <f>KUTIM!L70</f>
        <v>597141.47812826547</v>
      </c>
      <c r="M6" s="24">
        <f>KUTIM!M70</f>
        <v>609036.52497592522</v>
      </c>
      <c r="N6" s="24">
        <f>KUTIM!N70</f>
        <v>620938.69588961441</v>
      </c>
      <c r="O6" s="24">
        <f>KUTIM!O70</f>
        <v>632850.36555800983</v>
      </c>
      <c r="P6" s="24">
        <f>KUTIM!P70</f>
        <v>644766.78460375802</v>
      </c>
      <c r="Q6" s="24">
        <f>KUTIM!Q70</f>
        <v>645179.98043347406</v>
      </c>
      <c r="R6" s="24">
        <f>KUTIM!R70</f>
        <v>645597.92564054311</v>
      </c>
      <c r="S6" s="24">
        <f>KUTIM!S70</f>
        <v>646025.36960231839</v>
      </c>
      <c r="T6" s="24">
        <f>KUTIM!T70</f>
        <v>646462.31231879967</v>
      </c>
      <c r="U6" s="24">
        <f>KUTIM!U70</f>
        <v>646908.75378998695</v>
      </c>
    </row>
    <row r="7" spans="1:21" x14ac:dyDescent="0.25">
      <c r="A7" s="18" t="s">
        <v>37</v>
      </c>
      <c r="B7" s="24">
        <f>BERAU!B71</f>
        <v>70352.101571872263</v>
      </c>
      <c r="C7" s="24">
        <f>BERAU!C71</f>
        <v>102939.56746221117</v>
      </c>
      <c r="D7" s="24">
        <f>BERAU!D71</f>
        <v>119841.44340055498</v>
      </c>
      <c r="E7" s="24">
        <f>BERAU!E71</f>
        <v>137075.44231939621</v>
      </c>
      <c r="F7" s="24">
        <f>BERAU!F71</f>
        <v>144812.13435779166</v>
      </c>
      <c r="G7" s="24">
        <f>BERAU!G71</f>
        <v>151622.9086742349</v>
      </c>
      <c r="H7" s="24">
        <f>BERAU!H71</f>
        <v>167942.44791465922</v>
      </c>
      <c r="I7" s="24">
        <f>BERAU!I71</f>
        <v>184268.48068333635</v>
      </c>
      <c r="J7" s="24">
        <f>BERAU!J71</f>
        <v>200601.15568206328</v>
      </c>
      <c r="K7" s="24">
        <f>BERAU!K71</f>
        <v>216940.62501790817</v>
      </c>
      <c r="L7" s="24">
        <f>BERAU!L71</f>
        <v>233287.04428119102</v>
      </c>
      <c r="M7" s="24">
        <f>BERAU!M71</f>
        <v>249640.57262525015</v>
      </c>
      <c r="N7" s="24">
        <f>BERAU!N71</f>
        <v>266001.37284803519</v>
      </c>
      <c r="O7" s="24">
        <f>BERAU!O71</f>
        <v>282369.61147556925</v>
      </c>
      <c r="P7" s="24">
        <f>BERAU!P71</f>
        <v>298745.45884732087</v>
      </c>
      <c r="Q7" s="24">
        <f>BERAU!Q71</f>
        <v>299093.11014882079</v>
      </c>
      <c r="R7" s="24">
        <f>BERAU!R71</f>
        <v>299448.72266512504</v>
      </c>
      <c r="S7" s="24">
        <f>BERAU!S71</f>
        <v>299812.4787080526</v>
      </c>
      <c r="T7" s="24">
        <f>BERAU!T71</f>
        <v>300184.56476436323</v>
      </c>
      <c r="U7" s="24">
        <f>BERAU!U71</f>
        <v>300571.06876630546</v>
      </c>
    </row>
    <row r="8" spans="1:21" x14ac:dyDescent="0.25">
      <c r="A8" s="18" t="s">
        <v>17</v>
      </c>
      <c r="B8" s="24">
        <f>PPU!B70</f>
        <v>94275.161181557545</v>
      </c>
      <c r="C8" s="24">
        <f>PPU!C70</f>
        <v>87218.573152118581</v>
      </c>
      <c r="D8" s="24">
        <f>PPU!D70</f>
        <v>88013.124100359419</v>
      </c>
      <c r="E8" s="24">
        <f>PPU!E70</f>
        <v>86809.174490528632</v>
      </c>
      <c r="F8" s="24">
        <f>PPU!F70</f>
        <v>89442.097808924256</v>
      </c>
      <c r="G8" s="24">
        <f>PPU!G70</f>
        <v>77714.132854541327</v>
      </c>
      <c r="H8" s="24">
        <f>PPU!H70</f>
        <v>82644.660573776462</v>
      </c>
      <c r="I8" s="24">
        <f>PPU!I70</f>
        <v>82018.772993235703</v>
      </c>
      <c r="J8" s="24">
        <f>PPU!J70</f>
        <v>81392.885412694959</v>
      </c>
      <c r="K8" s="24">
        <f>PPU!K70</f>
        <v>80766.9978321542</v>
      </c>
      <c r="L8" s="24">
        <f>PPU!L70</f>
        <v>80141.086504726714</v>
      </c>
      <c r="M8" s="24">
        <f>PPU!M70</f>
        <v>79515.19892418597</v>
      </c>
      <c r="N8" s="24">
        <f>PPU!N70</f>
        <v>78889.311343645226</v>
      </c>
      <c r="O8" s="24">
        <f>PPU!O70</f>
        <v>78263.423763104453</v>
      </c>
      <c r="P8" s="24">
        <f>PPU!P70</f>
        <v>77637.536182563723</v>
      </c>
      <c r="Q8" s="24">
        <f>PPU!Q70</f>
        <v>77118.571719195112</v>
      </c>
      <c r="R8" s="24">
        <f>PPU!R70</f>
        <v>76599.607255826515</v>
      </c>
      <c r="S8" s="24">
        <f>PPU!S70</f>
        <v>76080.642792457918</v>
      </c>
      <c r="T8" s="24">
        <f>PPU!T70</f>
        <v>75561.678329089322</v>
      </c>
      <c r="U8" s="24">
        <f>PPU!U70</f>
        <v>75042.713865720711</v>
      </c>
    </row>
    <row r="9" spans="1:21" x14ac:dyDescent="0.25">
      <c r="A9" s="18" t="s">
        <v>38</v>
      </c>
      <c r="B9" s="24">
        <f>SAMARINDA!B69</f>
        <v>9443.2255440612207</v>
      </c>
      <c r="C9" s="24">
        <f>SAMARINDA!C69</f>
        <v>8061.8541854132136</v>
      </c>
      <c r="D9" s="24">
        <f>SAMARINDA!D69</f>
        <v>10038.606675753661</v>
      </c>
      <c r="E9" s="24">
        <f>SAMARINDA!E69</f>
        <v>11266.963884417664</v>
      </c>
      <c r="F9" s="24">
        <f>SAMARINDA!F69</f>
        <v>9666.045339770646</v>
      </c>
      <c r="G9" s="24">
        <f>SAMARINDA!G69</f>
        <v>10203.718394188842</v>
      </c>
      <c r="H9" s="24">
        <f>SAMARINDA!H69</f>
        <v>10550.644819591264</v>
      </c>
      <c r="I9" s="24">
        <f>SAMARINDA!I69</f>
        <v>10909.366743457365</v>
      </c>
      <c r="J9" s="24">
        <f>SAMARINDA!J69</f>
        <v>11280.285212734918</v>
      </c>
      <c r="K9" s="24">
        <f>SAMARINDA!K69</f>
        <v>11663.814909967905</v>
      </c>
      <c r="L9" s="24">
        <f>SAMARINDA!L69</f>
        <v>12060.384616906813</v>
      </c>
      <c r="M9" s="24">
        <f>SAMARINDA!M69</f>
        <v>12470.437693881642</v>
      </c>
      <c r="N9" s="24">
        <f>SAMARINDA!N69</f>
        <v>12894.432575473624</v>
      </c>
      <c r="O9" s="24">
        <f>SAMARINDA!O69</f>
        <v>13332.843283039725</v>
      </c>
      <c r="P9" s="24">
        <f>SAMARINDA!P69</f>
        <v>13786.159954663075</v>
      </c>
      <c r="Q9" s="24">
        <f>SAMARINDA!Q69</f>
        <v>14254.889393121621</v>
      </c>
      <c r="R9" s="24">
        <f>SAMARINDA!R69</f>
        <v>14739.555632487756</v>
      </c>
      <c r="S9" s="24">
        <f>SAMARINDA!S69</f>
        <v>15240.70052399234</v>
      </c>
      <c r="T9" s="24">
        <f>SAMARINDA!T69</f>
        <v>15758.88434180808</v>
      </c>
      <c r="U9" s="24">
        <f>SAMARINDA!U69</f>
        <v>16304.171127449807</v>
      </c>
    </row>
    <row r="10" spans="1:21" x14ac:dyDescent="0.25">
      <c r="A10" s="18" t="s">
        <v>39</v>
      </c>
      <c r="B10" s="24">
        <f>BALIKPAPAN!B69</f>
        <v>642.87473822379434</v>
      </c>
      <c r="C10" s="24">
        <f>BALIKPAPAN!C69</f>
        <v>491.29979921785161</v>
      </c>
      <c r="D10" s="24">
        <f>BALIKPAPAN!D69</f>
        <v>291.36453256316776</v>
      </c>
      <c r="E10" s="24">
        <f>BALIKPAPAN!E69</f>
        <v>292.41904798101007</v>
      </c>
      <c r="F10" s="24">
        <f>BALIKPAPAN!F69</f>
        <v>445.26024846200721</v>
      </c>
      <c r="G10" s="24">
        <f>BALIKPAPAN!G69</f>
        <v>225.64667917034669</v>
      </c>
      <c r="H10" s="24">
        <f>BALIKPAPAN!H69</f>
        <v>228.35443932039081</v>
      </c>
      <c r="I10" s="24">
        <f>BALIKPAPAN!I69</f>
        <v>231.0946925922355</v>
      </c>
      <c r="J10" s="24">
        <f>BALIKPAPAN!J69</f>
        <v>233.86782890334231</v>
      </c>
      <c r="K10" s="24">
        <f>BALIKPAPAN!K69</f>
        <v>236.67424285018242</v>
      </c>
      <c r="L10" s="24">
        <f>BALIKPAPAN!L69</f>
        <v>239.51433376438462</v>
      </c>
      <c r="M10" s="24">
        <f>BALIKPAPAN!M69</f>
        <v>242.3885057695573</v>
      </c>
      <c r="N10" s="24">
        <f>BALIKPAPAN!N69</f>
        <v>245.29716783879195</v>
      </c>
      <c r="O10" s="24">
        <f>BALIKPAPAN!O69</f>
        <v>248.24073385285746</v>
      </c>
      <c r="P10" s="24">
        <f>BALIKPAPAN!P69</f>
        <v>251.21962265909175</v>
      </c>
      <c r="Q10" s="24">
        <f>BALIKPAPAN!Q69</f>
        <v>254.23425813100087</v>
      </c>
      <c r="R10" s="24">
        <f>BALIKPAPAN!R69</f>
        <v>257.28506922857287</v>
      </c>
      <c r="S10" s="24">
        <f>BALIKPAPAN!S69</f>
        <v>260.37249005931574</v>
      </c>
      <c r="T10" s="24">
        <f>BALIKPAPAN!T69</f>
        <v>263.49695994002752</v>
      </c>
      <c r="U10" s="24">
        <f>BALIKPAPAN!U69</f>
        <v>266.69083603408399</v>
      </c>
    </row>
    <row r="11" spans="1:21" x14ac:dyDescent="0.25">
      <c r="A11" s="18" t="s">
        <v>40</v>
      </c>
      <c r="B11" s="24">
        <f>BONTANG!B70</f>
        <v>201.20537460632542</v>
      </c>
      <c r="C11" s="24">
        <f>BONTANG!C70</f>
        <v>141.83815769310584</v>
      </c>
      <c r="D11" s="24">
        <f>BONTANG!D70</f>
        <v>100.88960358335747</v>
      </c>
      <c r="E11" s="24">
        <f>BONTANG!E70</f>
        <v>191.12777329145123</v>
      </c>
      <c r="F11" s="24">
        <f>BONTANG!F70</f>
        <v>138.43440837878316</v>
      </c>
      <c r="G11" s="24">
        <f>BONTANG!G70</f>
        <v>81.005617602617534</v>
      </c>
      <c r="H11" s="24">
        <f>BONTANG!H70</f>
        <v>83.735506915825738</v>
      </c>
      <c r="I11" s="24">
        <f>BONTANG!I70</f>
        <v>86.55739349888907</v>
      </c>
      <c r="J11" s="24">
        <f>BONTANG!J70</f>
        <v>89.474377659801647</v>
      </c>
      <c r="K11" s="24">
        <f>BONTANG!K70</f>
        <v>92.489664186936963</v>
      </c>
      <c r="L11" s="24">
        <f>BONTANG!L70</f>
        <v>95.606565870036732</v>
      </c>
      <c r="M11" s="24">
        <f>BONTANG!M70</f>
        <v>98.828507139856981</v>
      </c>
      <c r="N11" s="24">
        <f>BONTANG!N70</f>
        <v>102.15902783047017</v>
      </c>
      <c r="O11" s="24">
        <f>BONTANG!O70</f>
        <v>105.601787068357</v>
      </c>
      <c r="P11" s="24">
        <f>BONTANG!P70</f>
        <v>109.16056729256064</v>
      </c>
      <c r="Q11" s="24">
        <f>BONTANG!Q70</f>
        <v>112.83927841031996</v>
      </c>
      <c r="R11" s="24">
        <f>BONTANG!R70</f>
        <v>116.64196209274776</v>
      </c>
      <c r="S11" s="24">
        <f>BONTANG!S70</f>
        <v>120.57279621527336</v>
      </c>
      <c r="T11" s="24">
        <f>BONTANG!T70</f>
        <v>124.63609944772809</v>
      </c>
      <c r="U11" s="24">
        <f>BONTANG!U70</f>
        <v>128.89252829934844</v>
      </c>
    </row>
    <row r="12" spans="1:21" x14ac:dyDescent="0.25">
      <c r="A12" s="18" t="s">
        <v>41</v>
      </c>
      <c r="B12" s="8">
        <f>MAHULU!B47</f>
        <v>0</v>
      </c>
      <c r="C12" s="8">
        <f>MAHULU!C47</f>
        <v>0</v>
      </c>
      <c r="D12" s="8">
        <f>MAHULU!D47</f>
        <v>0</v>
      </c>
      <c r="E12" s="8">
        <f>MAHULU!E47</f>
        <v>0</v>
      </c>
      <c r="F12" s="8">
        <f>MAHULU!F47</f>
        <v>0</v>
      </c>
      <c r="G12" s="8">
        <f>MAHULU!G47</f>
        <v>23294.32958856667</v>
      </c>
      <c r="H12" s="8">
        <f>MAHULU!H47</f>
        <v>57421.639794955932</v>
      </c>
      <c r="I12" s="8">
        <f>MAHULU!I47</f>
        <v>102381.93061916779</v>
      </c>
      <c r="J12" s="8">
        <f>MAHULU!J47</f>
        <v>158175.20206120226</v>
      </c>
      <c r="K12" s="8">
        <f>MAHULU!K47</f>
        <v>224801.4541210593</v>
      </c>
      <c r="L12" s="8">
        <f>MAHULU!L47</f>
        <v>302260.68679873896</v>
      </c>
      <c r="M12" s="8">
        <f>MAHULU!M47</f>
        <v>390552.90009424119</v>
      </c>
      <c r="N12" s="8">
        <f>MAHULU!N47</f>
        <v>489678.09400756605</v>
      </c>
      <c r="O12" s="8">
        <f>MAHULU!O47</f>
        <v>599636.26853871346</v>
      </c>
      <c r="P12" s="8">
        <f>MAHULU!P47</f>
        <v>720427.42368768353</v>
      </c>
      <c r="Q12" s="8">
        <f>MAHULU!Q47</f>
        <v>841218.57883665361</v>
      </c>
      <c r="R12" s="8">
        <f>MAHULU!R47</f>
        <v>962009.73398562369</v>
      </c>
      <c r="S12" s="8">
        <f>MAHULU!S47</f>
        <v>1082800.8891345938</v>
      </c>
      <c r="T12" s="8">
        <f>MAHULU!T47</f>
        <v>1203592.0442835637</v>
      </c>
      <c r="U12" s="8">
        <f>MAHULU!U47</f>
        <v>1324383.1994325337</v>
      </c>
    </row>
    <row r="13" spans="1:21" x14ac:dyDescent="0.25">
      <c r="A13" s="18" t="s">
        <v>42</v>
      </c>
      <c r="B13" s="24">
        <f>SUM(B3:B12)</f>
        <v>998450.71565223357</v>
      </c>
      <c r="C13" s="24">
        <f t="shared" ref="C13:U13" si="0">SUM(C3:C12)</f>
        <v>1118823.3763198364</v>
      </c>
      <c r="D13" s="24">
        <f t="shared" si="0"/>
        <v>1266464.1051693307</v>
      </c>
      <c r="E13" s="24">
        <f t="shared" si="0"/>
        <v>1348382.1764298091</v>
      </c>
      <c r="F13" s="24">
        <f t="shared" si="0"/>
        <v>1409248.648591934</v>
      </c>
      <c r="G13" s="24">
        <f t="shared" si="0"/>
        <v>1479631.3710407645</v>
      </c>
      <c r="H13" s="24">
        <f t="shared" si="0"/>
        <v>1601025.8194886991</v>
      </c>
      <c r="I13" s="24">
        <f t="shared" si="0"/>
        <v>1717946.1749086082</v>
      </c>
      <c r="J13" s="24">
        <f t="shared" si="0"/>
        <v>1846993.6343770679</v>
      </c>
      <c r="K13" s="24">
        <f t="shared" si="0"/>
        <v>1986399.7731045729</v>
      </c>
      <c r="L13" s="24">
        <f t="shared" si="0"/>
        <v>2136588.6254117293</v>
      </c>
      <c r="M13" s="24">
        <f t="shared" si="0"/>
        <v>2302340.1900404869</v>
      </c>
      <c r="N13" s="24">
        <f t="shared" si="0"/>
        <v>2476596.0976700513</v>
      </c>
      <c r="O13" s="24">
        <f t="shared" si="0"/>
        <v>2662308.600242923</v>
      </c>
      <c r="P13" s="24">
        <f t="shared" si="0"/>
        <v>2859489.1170679731</v>
      </c>
      <c r="Q13" s="24">
        <f t="shared" si="0"/>
        <v>2991903.4693084396</v>
      </c>
      <c r="R13" s="24">
        <f t="shared" si="0"/>
        <v>3124987.725483377</v>
      </c>
      <c r="S13" s="24">
        <f t="shared" si="0"/>
        <v>3258765.424623169</v>
      </c>
      <c r="T13" s="24">
        <f t="shared" si="0"/>
        <v>3393137.5874687382</v>
      </c>
      <c r="U13" s="24">
        <f t="shared" si="0"/>
        <v>3528329.2097790577</v>
      </c>
    </row>
    <row r="15" spans="1:21" x14ac:dyDescent="0.25">
      <c r="A15" s="1"/>
      <c r="B15" s="95" t="s">
        <v>1</v>
      </c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</row>
    <row r="16" spans="1:21" x14ac:dyDescent="0.25">
      <c r="A16" s="1" t="s">
        <v>62</v>
      </c>
      <c r="B16" s="28">
        <v>2011</v>
      </c>
      <c r="C16" s="28">
        <v>2012</v>
      </c>
      <c r="D16" s="28">
        <v>2013</v>
      </c>
      <c r="E16" s="28">
        <v>2014</v>
      </c>
      <c r="F16" s="28">
        <v>2015</v>
      </c>
      <c r="G16" s="28">
        <v>2016</v>
      </c>
      <c r="H16" s="28">
        <v>2017</v>
      </c>
      <c r="I16" s="28">
        <v>2018</v>
      </c>
      <c r="J16" s="28">
        <v>2019</v>
      </c>
      <c r="K16" s="28">
        <v>2020</v>
      </c>
      <c r="L16" s="3">
        <v>2021</v>
      </c>
      <c r="M16" s="28">
        <v>2022</v>
      </c>
      <c r="N16" s="28">
        <v>2023</v>
      </c>
      <c r="O16" s="28">
        <v>2024</v>
      </c>
      <c r="P16" s="28">
        <v>2025</v>
      </c>
      <c r="Q16" s="3">
        <v>2026</v>
      </c>
      <c r="R16" s="28">
        <v>2027</v>
      </c>
      <c r="S16" s="28">
        <v>2028</v>
      </c>
      <c r="T16" s="28">
        <v>2029</v>
      </c>
      <c r="U16" s="28">
        <v>2030</v>
      </c>
    </row>
    <row r="17" spans="1:21" x14ac:dyDescent="0.25">
      <c r="A17" s="18" t="s">
        <v>33</v>
      </c>
      <c r="B17" s="24">
        <f>PASER!B74</f>
        <v>15011.382121776118</v>
      </c>
      <c r="C17" s="24">
        <f>PASER!C74</f>
        <v>18764.676238229618</v>
      </c>
      <c r="D17" s="24">
        <f>PASER!D74</f>
        <v>17425.887571502666</v>
      </c>
      <c r="E17" s="24">
        <f>PASER!E74</f>
        <v>20945.077072492961</v>
      </c>
      <c r="F17" s="24">
        <f>PASER!F74</f>
        <v>24593.076813304928</v>
      </c>
      <c r="G17" s="24">
        <f>PASER!G74</f>
        <v>26104.328947376562</v>
      </c>
      <c r="H17" s="24">
        <f>PASER!H74</f>
        <v>31149.683635462145</v>
      </c>
      <c r="I17" s="24">
        <f>PASER!I74</f>
        <v>35186.876889564948</v>
      </c>
      <c r="J17" s="24">
        <f>PASER!J74</f>
        <v>39768.596314169685</v>
      </c>
      <c r="K17" s="24">
        <f>PASER!K74</f>
        <v>44377.402595671083</v>
      </c>
      <c r="L17" s="24">
        <f>PASER!L74</f>
        <v>49014.536564040172</v>
      </c>
      <c r="M17" s="24">
        <f>PASER!M74</f>
        <v>53619.033731856944</v>
      </c>
      <c r="N17" s="24">
        <f>PASER!N74</f>
        <v>58388.881986386645</v>
      </c>
      <c r="O17" s="24">
        <f>PASER!O74</f>
        <v>63131.263413405351</v>
      </c>
      <c r="P17" s="24">
        <f>PASER!P74</f>
        <v>67915.090802256513</v>
      </c>
      <c r="Q17" s="24">
        <f>PASER!Q74</f>
        <v>72744.279082870111</v>
      </c>
      <c r="R17" s="24">
        <f>PASER!R74</f>
        <v>77623.135022452087</v>
      </c>
      <c r="S17" s="24">
        <f>PASER!S74</f>
        <v>82556.398697919853</v>
      </c>
      <c r="T17" s="24">
        <f>PASER!T74</f>
        <v>87549.289682435323</v>
      </c>
      <c r="U17" s="24">
        <f>PASER!U74</f>
        <v>92607.558536233686</v>
      </c>
    </row>
    <row r="18" spans="1:21" x14ac:dyDescent="0.25">
      <c r="A18" s="18" t="s">
        <v>34</v>
      </c>
      <c r="B18" s="24">
        <f>KUKAR!B73</f>
        <v>35834.586592991109</v>
      </c>
      <c r="C18" s="24">
        <f>KUKAR!C73</f>
        <v>39185.216154507805</v>
      </c>
      <c r="D18" s="24">
        <f>KUKAR!D73</f>
        <v>33518.447993461734</v>
      </c>
      <c r="E18" s="24">
        <f>KUKAR!E73</f>
        <v>36776.512203555023</v>
      </c>
      <c r="F18" s="24">
        <f>KUKAR!F73</f>
        <v>37987.245248338317</v>
      </c>
      <c r="G18" s="24">
        <f>KUKAR!G73</f>
        <v>41823.949653921794</v>
      </c>
      <c r="H18" s="24">
        <f>KUKAR!H73</f>
        <v>43629.931728346775</v>
      </c>
      <c r="I18" s="24">
        <f>KUKAR!I73</f>
        <v>45937.600090215572</v>
      </c>
      <c r="J18" s="24">
        <f>KUKAR!J73</f>
        <v>48398.35348032161</v>
      </c>
      <c r="K18" s="24">
        <f>KUKAR!K73</f>
        <v>50962.490827021415</v>
      </c>
      <c r="L18" s="24">
        <f>KUKAR!L73</f>
        <v>53630.012130314884</v>
      </c>
      <c r="M18" s="24">
        <f>KUKAR!M73</f>
        <v>56185.442900202252</v>
      </c>
      <c r="N18" s="24">
        <f>KUKAR!N73</f>
        <v>59275.206606683365</v>
      </c>
      <c r="O18" s="24">
        <f>KUKAR!O73</f>
        <v>62252.87977975815</v>
      </c>
      <c r="P18" s="24">
        <f>KUKAR!P73</f>
        <v>65333.936909426775</v>
      </c>
      <c r="Q18" s="24">
        <f>KUKAR!Q73</f>
        <v>68518.377995689196</v>
      </c>
      <c r="R18" s="24">
        <f>KUKAR!R73</f>
        <v>71806.203038545238</v>
      </c>
      <c r="S18" s="24">
        <f>KUKAR!S73</f>
        <v>75197.412037995149</v>
      </c>
      <c r="T18" s="24">
        <f>KUKAR!T73</f>
        <v>78692.004994038725</v>
      </c>
      <c r="U18" s="24">
        <f>KUKAR!U73</f>
        <v>82289.981906676185</v>
      </c>
    </row>
    <row r="19" spans="1:21" x14ac:dyDescent="0.25">
      <c r="A19" s="18" t="s">
        <v>35</v>
      </c>
      <c r="B19" s="24">
        <f>KUBAR!B69</f>
        <v>13277.273817634037</v>
      </c>
      <c r="C19" s="24">
        <f>KUBAR!C69</f>
        <v>13502.014738484782</v>
      </c>
      <c r="D19" s="24">
        <f>KUBAR!D69</f>
        <v>15029.581187173444</v>
      </c>
      <c r="E19" s="24">
        <f>KUBAR!E69</f>
        <v>14202.669972369291</v>
      </c>
      <c r="F19" s="24">
        <f>KUBAR!F69</f>
        <v>15290.764438951115</v>
      </c>
      <c r="G19" s="24">
        <f>KUBAR!G69</f>
        <v>16970.521579698227</v>
      </c>
      <c r="H19" s="24">
        <f>KUBAR!H69</f>
        <v>16214.5290755474</v>
      </c>
      <c r="I19" s="24">
        <f>KUBAR!I69</f>
        <v>16699.508337356223</v>
      </c>
      <c r="J19" s="24">
        <f>KUBAR!J69</f>
        <v>17200.624821600686</v>
      </c>
      <c r="K19" s="24">
        <f>KUBAR!K69</f>
        <v>17705.089044206172</v>
      </c>
      <c r="L19" s="24">
        <f>KUBAR!L69</f>
        <v>18212.967959939866</v>
      </c>
      <c r="M19" s="24">
        <f>KUBAR!M69</f>
        <v>18014.890107467501</v>
      </c>
      <c r="N19" s="24">
        <f>KUBAR!N69</f>
        <v>19239.244412119493</v>
      </c>
      <c r="O19" s="24">
        <f>KUBAR!O69</f>
        <v>19757.782661239846</v>
      </c>
      <c r="P19" s="24">
        <f>KUBAR!P69</f>
        <v>20280.017084018647</v>
      </c>
      <c r="Q19" s="24">
        <f>KUBAR!Q69</f>
        <v>20806.021603929246</v>
      </c>
      <c r="R19" s="24">
        <f>KUBAR!R69</f>
        <v>21335.871622914179</v>
      </c>
      <c r="S19" s="24">
        <f>KUBAR!S69</f>
        <v>21869.644050954823</v>
      </c>
      <c r="T19" s="24">
        <f>KUBAR!T69</f>
        <v>22407.417336232513</v>
      </c>
      <c r="U19" s="24">
        <f>KUBAR!U69</f>
        <v>22949.271495891764</v>
      </c>
    </row>
    <row r="20" spans="1:21" x14ac:dyDescent="0.25">
      <c r="A20" s="18" t="s">
        <v>36</v>
      </c>
      <c r="B20" s="24">
        <f>KUTIM!B71</f>
        <v>19164.722920222182</v>
      </c>
      <c r="C20" s="24">
        <f>KUTIM!C71</f>
        <v>20297.48677338484</v>
      </c>
      <c r="D20" s="24">
        <f>KUTIM!D71</f>
        <v>21481.072427364914</v>
      </c>
      <c r="E20" s="24">
        <f>KUTIM!E71</f>
        <v>22173.209255911759</v>
      </c>
      <c r="F20" s="24">
        <f>KUTIM!F71</f>
        <v>23983.506638161511</v>
      </c>
      <c r="G20" s="24">
        <f>KUTIM!G71</f>
        <v>24270.662520820933</v>
      </c>
      <c r="H20" s="24">
        <f>KUTIM!H71</f>
        <v>25122.145466724603</v>
      </c>
      <c r="I20" s="24">
        <f>KUTIM!I71</f>
        <v>26286.08806414299</v>
      </c>
      <c r="J20" s="24">
        <f>KUTIM!J71</f>
        <v>27559.651965068333</v>
      </c>
      <c r="K20" s="24">
        <f>KUTIM!K71</f>
        <v>28814.035787278764</v>
      </c>
      <c r="L20" s="24">
        <f>KUTIM!L71</f>
        <v>30039.986097051664</v>
      </c>
      <c r="M20" s="24">
        <f>KUTIM!M71</f>
        <v>30890.995855030389</v>
      </c>
      <c r="N20" s="24">
        <f>KUTIM!N71</f>
        <v>32211.339849590757</v>
      </c>
      <c r="O20" s="24">
        <f>KUTIM!O71</f>
        <v>33300.828594330036</v>
      </c>
      <c r="P20" s="24">
        <f>KUTIM!P71</f>
        <v>34391.240523467059</v>
      </c>
      <c r="Q20" s="24">
        <f>KUTIM!Q71</f>
        <v>35486.868325500385</v>
      </c>
      <c r="R20" s="24">
        <f>KUTIM!R71</f>
        <v>36584.575690701058</v>
      </c>
      <c r="S20" s="24">
        <f>KUTIM!S71</f>
        <v>37685.465557954107</v>
      </c>
      <c r="T20" s="24">
        <f>KUTIM!T71</f>
        <v>38786.516927413977</v>
      </c>
      <c r="U20" s="24">
        <f>KUTIM!U71</f>
        <v>39892.655070366651</v>
      </c>
    </row>
    <row r="21" spans="1:21" x14ac:dyDescent="0.25">
      <c r="A21" s="18" t="s">
        <v>37</v>
      </c>
      <c r="B21" s="24">
        <f>BERAU!B72</f>
        <v>10877.375620939656</v>
      </c>
      <c r="C21" s="24">
        <f>BERAU!C72</f>
        <v>12300.178793488278</v>
      </c>
      <c r="D21" s="24">
        <f>BERAU!D72</f>
        <v>14048.911967869319</v>
      </c>
      <c r="E21" s="24">
        <f>BERAU!E72</f>
        <v>15348.674407667257</v>
      </c>
      <c r="F21" s="24">
        <f>BERAU!F72</f>
        <v>16532.401095483896</v>
      </c>
      <c r="G21" s="24">
        <f>BERAU!G72</f>
        <v>17633.849168085944</v>
      </c>
      <c r="H21" s="24">
        <f>BERAU!H72</f>
        <v>19861.201570803925</v>
      </c>
      <c r="I21" s="24">
        <f>BERAU!I72</f>
        <v>21937.32889121331</v>
      </c>
      <c r="J21" s="24">
        <f>BERAU!J72</f>
        <v>24241.106359145502</v>
      </c>
      <c r="K21" s="24">
        <f>BERAU!K72</f>
        <v>26544.883827077691</v>
      </c>
      <c r="L21" s="24">
        <f>BERAU!L72</f>
        <v>28848.661295009915</v>
      </c>
      <c r="M21" s="24">
        <f>BERAU!M72</f>
        <v>31094.093391942042</v>
      </c>
      <c r="N21" s="24">
        <f>BERAU!N72</f>
        <v>33456.21623087427</v>
      </c>
      <c r="O21" s="24">
        <f>BERAU!O72</f>
        <v>35759.993698806495</v>
      </c>
      <c r="P21" s="24">
        <f>BERAU!P72</f>
        <v>38063.771166738617</v>
      </c>
      <c r="Q21" s="24">
        <f>BERAU!Q72</f>
        <v>40367.548634670842</v>
      </c>
      <c r="R21" s="24">
        <f>BERAU!R72</f>
        <v>42671.326102603067</v>
      </c>
      <c r="S21" s="24">
        <f>BERAU!S72</f>
        <v>44975.10357053519</v>
      </c>
      <c r="T21" s="24">
        <f>BERAU!T72</f>
        <v>47278.8810384674</v>
      </c>
      <c r="U21" s="24">
        <f>BERAU!U72</f>
        <v>49582.658506399639</v>
      </c>
    </row>
    <row r="22" spans="1:21" x14ac:dyDescent="0.25">
      <c r="A22" s="18" t="s">
        <v>17</v>
      </c>
      <c r="B22" s="24">
        <f>PPU!B71</f>
        <v>12898.478045915434</v>
      </c>
      <c r="C22" s="24">
        <f>PPU!C71</f>
        <v>12350.065002161135</v>
      </c>
      <c r="D22" s="24">
        <f>PPU!D71</f>
        <v>13060.705061480505</v>
      </c>
      <c r="E22" s="24">
        <f>PPU!E71</f>
        <v>14284.473320012372</v>
      </c>
      <c r="F22" s="24">
        <f>PPU!F71</f>
        <v>16984.186355552058</v>
      </c>
      <c r="G22" s="24">
        <f>PPU!G71</f>
        <v>19040.129082574167</v>
      </c>
      <c r="H22" s="24">
        <f>PPU!H71</f>
        <v>19464.024338093855</v>
      </c>
      <c r="I22" s="24">
        <f>PPU!I71</f>
        <v>21014.942617921472</v>
      </c>
      <c r="J22" s="24">
        <f>PPU!J71</f>
        <v>22526.277482092937</v>
      </c>
      <c r="K22" s="24">
        <f>PPU!K71</f>
        <v>24139.934590177894</v>
      </c>
      <c r="L22" s="24">
        <f>PPU!L71</f>
        <v>25676.984164340993</v>
      </c>
      <c r="M22" s="24">
        <f>PPU!M71</f>
        <v>27169.317408086441</v>
      </c>
      <c r="N22" s="24">
        <f>PPU!N71</f>
        <v>28775.456161872244</v>
      </c>
      <c r="O22" s="24">
        <f>PPU!O71</f>
        <v>30424.745492137205</v>
      </c>
      <c r="P22" s="24">
        <f>PPU!P71</f>
        <v>31908.478783033202</v>
      </c>
      <c r="Q22" s="24">
        <f>PPU!Q71</f>
        <v>33634.910450031122</v>
      </c>
      <c r="R22" s="24">
        <f>PPU!R71</f>
        <v>35229.095540550246</v>
      </c>
      <c r="S22" s="24">
        <f>PPU!S71</f>
        <v>36927.595250716324</v>
      </c>
      <c r="T22" s="24">
        <f>PPU!T71</f>
        <v>38565.495601763323</v>
      </c>
      <c r="U22" s="24">
        <f>PPU!U71</f>
        <v>40224.733607718052</v>
      </c>
    </row>
    <row r="23" spans="1:21" x14ac:dyDescent="0.25">
      <c r="A23" s="18" t="s">
        <v>38</v>
      </c>
      <c r="B23" s="24">
        <f>SAMARINDA!B70</f>
        <v>13182.358088725943</v>
      </c>
      <c r="C23" s="24">
        <f>SAMARINDA!C70</f>
        <v>11225.662445211137</v>
      </c>
      <c r="D23" s="24">
        <f>SAMARINDA!D70</f>
        <v>10833.220110566675</v>
      </c>
      <c r="E23" s="24">
        <f>SAMARINDA!E70</f>
        <v>12988.81128978257</v>
      </c>
      <c r="F23" s="24">
        <f>SAMARINDA!F70</f>
        <v>17105.683123361512</v>
      </c>
      <c r="G23" s="24">
        <f>SAMARINDA!G70</f>
        <v>15066.319934303234</v>
      </c>
      <c r="H23" s="24">
        <f>SAMARINDA!H70</f>
        <v>15380.531201139018</v>
      </c>
      <c r="I23" s="24">
        <f>SAMARINDA!I70</f>
        <v>15836.060282721563</v>
      </c>
      <c r="J23" s="24">
        <f>SAMARINDA!J70</f>
        <v>16296.976398171279</v>
      </c>
      <c r="K23" s="24">
        <f>SAMARINDA!K70</f>
        <v>16757.892513620991</v>
      </c>
      <c r="L23" s="24">
        <f>SAMARINDA!L70</f>
        <v>17218.808629070707</v>
      </c>
      <c r="M23" s="24">
        <f>SAMARINDA!M70</f>
        <v>17449.380994520419</v>
      </c>
      <c r="N23" s="24">
        <f>SAMARINDA!N70</f>
        <v>18140.640859970139</v>
      </c>
      <c r="O23" s="24">
        <f>SAMARINDA!O70</f>
        <v>18601.556975419848</v>
      </c>
      <c r="P23" s="24">
        <f>SAMARINDA!P70</f>
        <v>19062.473090869575</v>
      </c>
      <c r="Q23" s="24">
        <f>SAMARINDA!Q70</f>
        <v>19523.389206319272</v>
      </c>
      <c r="R23" s="24">
        <f>SAMARINDA!R70</f>
        <v>19984.305321768992</v>
      </c>
      <c r="S23" s="24">
        <f>SAMARINDA!S70</f>
        <v>20445.221437218705</v>
      </c>
      <c r="T23" s="24">
        <f>SAMARINDA!T70</f>
        <v>20906.137552668421</v>
      </c>
      <c r="U23" s="24">
        <f>SAMARINDA!U70</f>
        <v>21367.05366811814</v>
      </c>
    </row>
    <row r="24" spans="1:21" x14ac:dyDescent="0.25">
      <c r="A24" s="18" t="s">
        <v>39</v>
      </c>
      <c r="B24" s="24">
        <f>BALIKPAPAN!B70</f>
        <v>6887.9299756804294</v>
      </c>
      <c r="C24" s="24">
        <f>BALIKPAPAN!C70</f>
        <v>8246.0957600889178</v>
      </c>
      <c r="D24" s="24">
        <f>BALIKPAPAN!D70</f>
        <v>11503.572543319742</v>
      </c>
      <c r="E24" s="24">
        <f>BALIKPAPAN!E70</f>
        <v>11211.095193297209</v>
      </c>
      <c r="F24" s="24">
        <f>BALIKPAPAN!F70</f>
        <v>11199.77278942983</v>
      </c>
      <c r="G24" s="24">
        <f>BALIKPAPAN!G70</f>
        <v>9851.6493210722274</v>
      </c>
      <c r="H24" s="24">
        <f>BALIKPAPAN!H70</f>
        <v>11394.432820995058</v>
      </c>
      <c r="I24" s="24">
        <f>BALIKPAPAN!I70</f>
        <v>12307.874852584333</v>
      </c>
      <c r="J24" s="24">
        <f>BALIKPAPAN!J70</f>
        <v>13326.734143651063</v>
      </c>
      <c r="K24" s="24">
        <f>BALIKPAPAN!K70</f>
        <v>14345.593434717786</v>
      </c>
      <c r="L24" s="24">
        <f>BALIKPAPAN!L70</f>
        <v>15364.45272578452</v>
      </c>
      <c r="M24" s="24">
        <f>BALIKPAPAN!M70</f>
        <v>16383.312016851238</v>
      </c>
      <c r="N24" s="24">
        <f>BALIKPAPAN!N70</f>
        <v>17402.171307917972</v>
      </c>
      <c r="O24" s="24">
        <f>BALIKPAPAN!O70</f>
        <v>18421.030598984689</v>
      </c>
      <c r="P24" s="24">
        <f>BALIKPAPAN!P70</f>
        <v>19439.889890051418</v>
      </c>
      <c r="Q24" s="24">
        <f>BALIKPAPAN!Q70</f>
        <v>20458.74918111811</v>
      </c>
      <c r="R24" s="24">
        <f>BALIKPAPAN!R70</f>
        <v>21477.608472184882</v>
      </c>
      <c r="S24" s="24">
        <f>BALIKPAPAN!S70</f>
        <v>22496.467763251549</v>
      </c>
      <c r="T24" s="24">
        <f>BALIKPAPAN!T70</f>
        <v>23515.327054318321</v>
      </c>
      <c r="U24" s="24">
        <f>BALIKPAPAN!U70</f>
        <v>24534.186345384991</v>
      </c>
    </row>
    <row r="25" spans="1:21" x14ac:dyDescent="0.25">
      <c r="A25" s="18" t="s">
        <v>40</v>
      </c>
      <c r="B25" s="24">
        <f>BONTANG!B71</f>
        <v>1827.9583465220799</v>
      </c>
      <c r="C25" s="24">
        <f>BONTANG!C71</f>
        <v>1035.7274209601085</v>
      </c>
      <c r="D25" s="24">
        <f>BONTANG!D71</f>
        <v>2918.315103824571</v>
      </c>
      <c r="E25" s="24">
        <f>BONTANG!E71</f>
        <v>3408.7395042080684</v>
      </c>
      <c r="F25" s="24">
        <f>BONTANG!F71</f>
        <v>3571.4465520006975</v>
      </c>
      <c r="G25" s="24">
        <f>BONTANG!G71</f>
        <v>3238.5992508609988</v>
      </c>
      <c r="H25" s="24">
        <f>BONTANG!H71</f>
        <v>3675.4513615708315</v>
      </c>
      <c r="I25" s="24">
        <f>BONTANG!I71</f>
        <v>4048.7641641124078</v>
      </c>
      <c r="J25" s="24">
        <f>BONTANG!J71</f>
        <v>4468.6858941925884</v>
      </c>
      <c r="K25" s="24">
        <f>BONTANG!K71</f>
        <v>4888.6076242727722</v>
      </c>
      <c r="L25" s="24">
        <f>BONTANG!L71</f>
        <v>5308.5293543529506</v>
      </c>
      <c r="M25" s="24">
        <f>BONTANG!M71</f>
        <v>5630.5807944331373</v>
      </c>
      <c r="N25" s="24">
        <f>BONTANG!N71</f>
        <v>6148.3728145133118</v>
      </c>
      <c r="O25" s="24">
        <f>BONTANG!O71</f>
        <v>6568.2945445934984</v>
      </c>
      <c r="P25" s="24">
        <f>BONTANG!P71</f>
        <v>6988.2162746736749</v>
      </c>
      <c r="Q25" s="24">
        <f>BONTANG!Q71</f>
        <v>7408.1380047538496</v>
      </c>
      <c r="R25" s="24">
        <f>BONTANG!R71</f>
        <v>7828.059734834037</v>
      </c>
      <c r="S25" s="24">
        <f>BONTANG!S71</f>
        <v>8247.9814649142118</v>
      </c>
      <c r="T25" s="24">
        <f>BONTANG!T71</f>
        <v>8667.9031949943983</v>
      </c>
      <c r="U25" s="24">
        <f>BONTANG!U71</f>
        <v>9087.8249250745739</v>
      </c>
    </row>
    <row r="26" spans="1:21" x14ac:dyDescent="0.25">
      <c r="A26" s="18" t="s">
        <v>41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x14ac:dyDescent="0.25">
      <c r="A27" s="18" t="s">
        <v>42</v>
      </c>
      <c r="B27" s="24">
        <f>SUM(B17:B26)</f>
        <v>128962.06553040697</v>
      </c>
      <c r="C27" s="24">
        <f t="shared" ref="C27" si="1">SUM(C17:C26)</f>
        <v>136907.12332651662</v>
      </c>
      <c r="D27" s="24">
        <f t="shared" ref="D27" si="2">SUM(D17:D26)</f>
        <v>139819.71396656358</v>
      </c>
      <c r="E27" s="24">
        <f t="shared" ref="E27" si="3">SUM(E17:E26)</f>
        <v>151339.26221929651</v>
      </c>
      <c r="F27" s="24">
        <f t="shared" ref="F27" si="4">SUM(F17:F26)</f>
        <v>167248.08305458387</v>
      </c>
      <c r="G27" s="24">
        <f t="shared" ref="G27" si="5">SUM(G17:G26)</f>
        <v>174000.00945871411</v>
      </c>
      <c r="H27" s="24">
        <f t="shared" ref="H27" si="6">SUM(H17:H26)</f>
        <v>185891.93119868357</v>
      </c>
      <c r="I27" s="24">
        <f t="shared" ref="I27" si="7">SUM(I17:I26)</f>
        <v>199255.04418983284</v>
      </c>
      <c r="J27" s="24">
        <f t="shared" ref="J27" si="8">SUM(J17:J26)</f>
        <v>213787.00685841366</v>
      </c>
      <c r="K27" s="24">
        <f t="shared" ref="K27" si="9">SUM(K17:K26)</f>
        <v>228535.93024404458</v>
      </c>
      <c r="L27" s="24">
        <f t="shared" ref="L27" si="10">SUM(L17:L26)</f>
        <v>243314.93891990569</v>
      </c>
      <c r="M27" s="24">
        <f t="shared" ref="M27" si="11">SUM(M17:M26)</f>
        <v>256437.04720039037</v>
      </c>
      <c r="N27" s="24">
        <f t="shared" ref="N27" si="12">SUM(N17:N26)</f>
        <v>273037.53022992826</v>
      </c>
      <c r="O27" s="24">
        <f t="shared" ref="O27" si="13">SUM(O17:O26)</f>
        <v>288218.3757586751</v>
      </c>
      <c r="P27" s="24">
        <f t="shared" ref="P27" si="14">SUM(P17:P26)</f>
        <v>303383.11452453549</v>
      </c>
      <c r="Q27" s="24">
        <f t="shared" ref="Q27" si="15">SUM(Q17:Q26)</f>
        <v>318948.28248488216</v>
      </c>
      <c r="R27" s="24">
        <f t="shared" ref="R27" si="16">SUM(R17:R26)</f>
        <v>334540.18054655369</v>
      </c>
      <c r="S27" s="24">
        <f t="shared" ref="S27" si="17">SUM(S17:S26)</f>
        <v>350401.28983145993</v>
      </c>
      <c r="T27" s="24">
        <f t="shared" ref="T27" si="18">SUM(T17:T26)</f>
        <v>366368.97338233236</v>
      </c>
      <c r="U27" s="24">
        <f t="shared" ref="U27" si="19">SUM(U17:U26)</f>
        <v>382535.92406186368</v>
      </c>
    </row>
    <row r="30" spans="1:21" x14ac:dyDescent="0.25">
      <c r="B30" s="95" t="s">
        <v>1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</row>
    <row r="31" spans="1:21" x14ac:dyDescent="0.25">
      <c r="B31" s="28">
        <v>2011</v>
      </c>
      <c r="C31" s="28">
        <v>2012</v>
      </c>
      <c r="D31" s="28">
        <v>2013</v>
      </c>
      <c r="E31" s="28">
        <v>2014</v>
      </c>
      <c r="F31" s="28">
        <v>2015</v>
      </c>
      <c r="G31" s="28">
        <v>2016</v>
      </c>
      <c r="H31" s="28">
        <v>2017</v>
      </c>
      <c r="I31" s="28">
        <v>2018</v>
      </c>
      <c r="J31" s="28">
        <v>2019</v>
      </c>
      <c r="K31" s="28">
        <v>2020</v>
      </c>
      <c r="L31" s="3">
        <v>2021</v>
      </c>
      <c r="M31" s="28">
        <v>2022</v>
      </c>
      <c r="N31" s="28">
        <v>2023</v>
      </c>
      <c r="O31" s="28">
        <v>2024</v>
      </c>
      <c r="P31" s="28">
        <v>2025</v>
      </c>
      <c r="Q31" s="3">
        <v>2026</v>
      </c>
      <c r="R31" s="28">
        <v>2027</v>
      </c>
      <c r="S31" s="28">
        <v>2028</v>
      </c>
      <c r="T31" s="28">
        <v>2029</v>
      </c>
      <c r="U31" s="28">
        <v>2030</v>
      </c>
    </row>
    <row r="32" spans="1:21" x14ac:dyDescent="0.25">
      <c r="A32" t="str">
        <f>A2</f>
        <v>PERTANIAN</v>
      </c>
      <c r="B32" s="29">
        <f>B13</f>
        <v>998450.71565223357</v>
      </c>
      <c r="C32" s="29">
        <f t="shared" ref="C32:U32" si="20">C13</f>
        <v>1118823.3763198364</v>
      </c>
      <c r="D32" s="29">
        <f>D13</f>
        <v>1266464.1051693307</v>
      </c>
      <c r="E32" s="29">
        <f t="shared" si="20"/>
        <v>1348382.1764298091</v>
      </c>
      <c r="F32" s="29">
        <f t="shared" si="20"/>
        <v>1409248.648591934</v>
      </c>
      <c r="G32" s="29">
        <f t="shared" si="20"/>
        <v>1479631.3710407645</v>
      </c>
      <c r="H32" s="29">
        <f t="shared" si="20"/>
        <v>1601025.8194886991</v>
      </c>
      <c r="I32" s="29">
        <f t="shared" si="20"/>
        <v>1717946.1749086082</v>
      </c>
      <c r="J32" s="29">
        <f t="shared" si="20"/>
        <v>1846993.6343770679</v>
      </c>
      <c r="K32" s="29">
        <f t="shared" si="20"/>
        <v>1986399.7731045729</v>
      </c>
      <c r="L32" s="29">
        <f t="shared" si="20"/>
        <v>2136588.6254117293</v>
      </c>
      <c r="M32" s="29">
        <f t="shared" si="20"/>
        <v>2302340.1900404869</v>
      </c>
      <c r="N32" s="29">
        <f t="shared" si="20"/>
        <v>2476596.0976700513</v>
      </c>
      <c r="O32" s="29">
        <f t="shared" si="20"/>
        <v>2662308.600242923</v>
      </c>
      <c r="P32" s="29">
        <f t="shared" si="20"/>
        <v>2859489.1170679731</v>
      </c>
      <c r="Q32" s="29">
        <f t="shared" si="20"/>
        <v>2991903.4693084396</v>
      </c>
      <c r="R32" s="29">
        <f t="shared" si="20"/>
        <v>3124987.725483377</v>
      </c>
      <c r="S32" s="29">
        <f t="shared" si="20"/>
        <v>3258765.424623169</v>
      </c>
      <c r="T32" s="29">
        <f t="shared" si="20"/>
        <v>3393137.5874687382</v>
      </c>
      <c r="U32" s="29">
        <f t="shared" si="20"/>
        <v>3528329.2097790577</v>
      </c>
    </row>
    <row r="33" spans="1:22" x14ac:dyDescent="0.25">
      <c r="A33" t="str">
        <f>A16</f>
        <v>PETERNAKAN</v>
      </c>
      <c r="B33" s="29">
        <f>B27</f>
        <v>128962.06553040697</v>
      </c>
      <c r="C33" s="29">
        <f t="shared" ref="C33:U33" si="21">C27</f>
        <v>136907.12332651662</v>
      </c>
      <c r="D33" s="29">
        <f t="shared" si="21"/>
        <v>139819.71396656358</v>
      </c>
      <c r="E33" s="29">
        <f t="shared" si="21"/>
        <v>151339.26221929651</v>
      </c>
      <c r="F33" s="29">
        <f t="shared" si="21"/>
        <v>167248.08305458387</v>
      </c>
      <c r="G33" s="29">
        <f t="shared" si="21"/>
        <v>174000.00945871411</v>
      </c>
      <c r="H33" s="29">
        <f t="shared" si="21"/>
        <v>185891.93119868357</v>
      </c>
      <c r="I33" s="29">
        <f t="shared" si="21"/>
        <v>199255.04418983284</v>
      </c>
      <c r="J33" s="29">
        <f t="shared" si="21"/>
        <v>213787.00685841366</v>
      </c>
      <c r="K33" s="29">
        <f t="shared" si="21"/>
        <v>228535.93024404458</v>
      </c>
      <c r="L33" s="29">
        <f t="shared" si="21"/>
        <v>243314.93891990569</v>
      </c>
      <c r="M33" s="29">
        <f t="shared" si="21"/>
        <v>256437.04720039037</v>
      </c>
      <c r="N33" s="29">
        <f t="shared" si="21"/>
        <v>273037.53022992826</v>
      </c>
      <c r="O33" s="29">
        <f t="shared" si="21"/>
        <v>288218.3757586751</v>
      </c>
      <c r="P33" s="29">
        <f t="shared" si="21"/>
        <v>303383.11452453549</v>
      </c>
      <c r="Q33" s="29">
        <f t="shared" si="21"/>
        <v>318948.28248488216</v>
      </c>
      <c r="R33" s="29">
        <f t="shared" si="21"/>
        <v>334540.18054655369</v>
      </c>
      <c r="S33" s="29">
        <f t="shared" si="21"/>
        <v>350401.28983145993</v>
      </c>
      <c r="T33" s="29">
        <f t="shared" si="21"/>
        <v>366368.97338233236</v>
      </c>
      <c r="U33" s="29">
        <f t="shared" si="21"/>
        <v>382535.92406186368</v>
      </c>
    </row>
    <row r="34" spans="1:22" x14ac:dyDescent="0.25">
      <c r="A34" t="s">
        <v>9</v>
      </c>
      <c r="B34" s="29">
        <f>SUM(B32:B33)</f>
        <v>1127412.7811826405</v>
      </c>
      <c r="C34" s="29">
        <f t="shared" ref="C34:T34" si="22">SUM(C32:C33)</f>
        <v>1255730.4996463531</v>
      </c>
      <c r="D34" s="29">
        <f t="shared" si="22"/>
        <v>1406283.8191358943</v>
      </c>
      <c r="E34" s="29">
        <f t="shared" si="22"/>
        <v>1499721.4386491056</v>
      </c>
      <c r="F34" s="29">
        <f t="shared" si="22"/>
        <v>1576496.7316465178</v>
      </c>
      <c r="G34" s="29">
        <f t="shared" si="22"/>
        <v>1653631.3804994787</v>
      </c>
      <c r="H34" s="29">
        <f t="shared" si="22"/>
        <v>1786917.7506873826</v>
      </c>
      <c r="I34" s="29">
        <f t="shared" si="22"/>
        <v>1917201.2190984411</v>
      </c>
      <c r="J34" s="29">
        <f t="shared" si="22"/>
        <v>2060780.6412354815</v>
      </c>
      <c r="K34" s="29">
        <f t="shared" si="22"/>
        <v>2214935.7033486175</v>
      </c>
      <c r="L34" s="29">
        <f t="shared" si="22"/>
        <v>2379903.5643316349</v>
      </c>
      <c r="M34" s="29">
        <f t="shared" si="22"/>
        <v>2558777.237240877</v>
      </c>
      <c r="N34" s="29">
        <f t="shared" si="22"/>
        <v>2749633.6278999797</v>
      </c>
      <c r="O34" s="29">
        <f t="shared" si="22"/>
        <v>2950526.9760015979</v>
      </c>
      <c r="P34" s="29">
        <f t="shared" si="22"/>
        <v>3162872.2315925085</v>
      </c>
      <c r="Q34" s="29">
        <f t="shared" si="22"/>
        <v>3310851.7517933217</v>
      </c>
      <c r="R34" s="29">
        <f t="shared" si="22"/>
        <v>3459527.9060299308</v>
      </c>
      <c r="S34" s="29">
        <f t="shared" si="22"/>
        <v>3609166.714454629</v>
      </c>
      <c r="T34" s="29">
        <f t="shared" si="22"/>
        <v>3759506.5608510706</v>
      </c>
      <c r="U34" s="29">
        <f>SUM(U32:U33)</f>
        <v>3910865.1338409213</v>
      </c>
    </row>
    <row r="36" spans="1:22" x14ac:dyDescent="0.25">
      <c r="B36" s="30">
        <v>1000</v>
      </c>
    </row>
    <row r="37" spans="1:22" x14ac:dyDescent="0.25">
      <c r="B37" s="30">
        <f>B32/$B$36</f>
        <v>998.45071565223361</v>
      </c>
      <c r="C37" s="30">
        <f t="shared" ref="C37:U37" si="23">C32/$B$36</f>
        <v>1118.8233763198364</v>
      </c>
      <c r="D37" s="30">
        <f t="shared" si="23"/>
        <v>1266.4641051693307</v>
      </c>
      <c r="E37" s="30">
        <f t="shared" si="23"/>
        <v>1348.3821764298091</v>
      </c>
      <c r="F37" s="30">
        <f t="shared" si="23"/>
        <v>1409.2486485919339</v>
      </c>
      <c r="G37" s="30">
        <f t="shared" si="23"/>
        <v>1479.6313710407644</v>
      </c>
      <c r="H37" s="30">
        <f t="shared" si="23"/>
        <v>1601.025819488699</v>
      </c>
      <c r="I37" s="30">
        <f t="shared" si="23"/>
        <v>1717.9461749086081</v>
      </c>
      <c r="J37" s="30">
        <f t="shared" si="23"/>
        <v>1846.993634377068</v>
      </c>
      <c r="K37" s="30">
        <f t="shared" si="23"/>
        <v>1986.3997731045729</v>
      </c>
      <c r="L37" s="30">
        <f t="shared" si="23"/>
        <v>2136.5886254117295</v>
      </c>
      <c r="M37" s="30">
        <f t="shared" si="23"/>
        <v>2302.340190040487</v>
      </c>
      <c r="N37" s="30">
        <f t="shared" si="23"/>
        <v>2476.5960976700512</v>
      </c>
      <c r="O37" s="30">
        <f t="shared" si="23"/>
        <v>2662.3086002429231</v>
      </c>
      <c r="P37" s="30">
        <f t="shared" si="23"/>
        <v>2859.489117067973</v>
      </c>
      <c r="Q37" s="30">
        <f t="shared" si="23"/>
        <v>2991.9034693084395</v>
      </c>
      <c r="R37" s="30">
        <f t="shared" si="23"/>
        <v>3124.9877254833768</v>
      </c>
      <c r="S37" s="30">
        <f t="shared" si="23"/>
        <v>3258.7654246231691</v>
      </c>
      <c r="T37" s="30">
        <f t="shared" si="23"/>
        <v>3393.1375874687383</v>
      </c>
      <c r="U37" s="30">
        <f t="shared" si="23"/>
        <v>3528.3292097790577</v>
      </c>
    </row>
    <row r="38" spans="1:22" x14ac:dyDescent="0.25">
      <c r="B38" s="30">
        <f>B33/$B$36</f>
        <v>128.96206553040696</v>
      </c>
      <c r="C38" s="30">
        <f t="shared" ref="C38:U38" si="24">C33/$B$36</f>
        <v>136.90712332651663</v>
      </c>
      <c r="D38" s="30">
        <f t="shared" si="24"/>
        <v>139.81971396656357</v>
      </c>
      <c r="E38" s="30">
        <f t="shared" si="24"/>
        <v>151.3392622192965</v>
      </c>
      <c r="F38" s="30">
        <f t="shared" si="24"/>
        <v>167.24808305458387</v>
      </c>
      <c r="G38" s="30">
        <f t="shared" si="24"/>
        <v>174.00000945871412</v>
      </c>
      <c r="H38" s="30">
        <f t="shared" si="24"/>
        <v>185.89193119868358</v>
      </c>
      <c r="I38" s="30">
        <f t="shared" si="24"/>
        <v>199.25504418983283</v>
      </c>
      <c r="J38" s="30">
        <f t="shared" si="24"/>
        <v>213.78700685841366</v>
      </c>
      <c r="K38" s="30">
        <f t="shared" si="24"/>
        <v>228.53593024404458</v>
      </c>
      <c r="L38" s="30">
        <f t="shared" si="24"/>
        <v>243.3149389199057</v>
      </c>
      <c r="M38" s="30">
        <f t="shared" si="24"/>
        <v>256.4370472003904</v>
      </c>
      <c r="N38" s="30">
        <f t="shared" si="24"/>
        <v>273.03753022992828</v>
      </c>
      <c r="O38" s="30">
        <f t="shared" si="24"/>
        <v>288.21837575867511</v>
      </c>
      <c r="P38" s="30">
        <f t="shared" si="24"/>
        <v>303.38311452453547</v>
      </c>
      <c r="Q38" s="30">
        <f t="shared" si="24"/>
        <v>318.94828248488216</v>
      </c>
      <c r="R38" s="30">
        <f t="shared" si="24"/>
        <v>334.5401805465537</v>
      </c>
      <c r="S38" s="30">
        <f t="shared" si="24"/>
        <v>350.40128983145991</v>
      </c>
      <c r="T38" s="30">
        <f t="shared" si="24"/>
        <v>366.36897338233234</v>
      </c>
      <c r="U38" s="30">
        <f t="shared" si="24"/>
        <v>382.53592406186368</v>
      </c>
    </row>
    <row r="39" spans="1:22" x14ac:dyDescent="0.25">
      <c r="B39" s="30">
        <f>B34/$B$36</f>
        <v>1127.4127811826404</v>
      </c>
      <c r="C39" s="30">
        <f t="shared" ref="C39:U39" si="25">C34/$B$36</f>
        <v>1255.7304996463531</v>
      </c>
      <c r="D39" s="30">
        <f t="shared" si="25"/>
        <v>1406.2838191358942</v>
      </c>
      <c r="E39" s="30">
        <f t="shared" si="25"/>
        <v>1499.7214386491055</v>
      </c>
      <c r="F39" s="30">
        <f t="shared" si="25"/>
        <v>1576.4967316465177</v>
      </c>
      <c r="G39" s="30">
        <f t="shared" si="25"/>
        <v>1653.6313804994786</v>
      </c>
      <c r="H39" s="30">
        <f t="shared" si="25"/>
        <v>1786.9177506873827</v>
      </c>
      <c r="I39" s="30">
        <f t="shared" si="25"/>
        <v>1917.201219098441</v>
      </c>
      <c r="J39" s="30">
        <f t="shared" si="25"/>
        <v>2060.7806412354817</v>
      </c>
      <c r="K39" s="30">
        <f t="shared" si="25"/>
        <v>2214.9357033486176</v>
      </c>
      <c r="L39" s="30">
        <f t="shared" si="25"/>
        <v>2379.9035643316347</v>
      </c>
      <c r="M39" s="30">
        <f t="shared" si="25"/>
        <v>2558.7772372408772</v>
      </c>
      <c r="N39" s="30">
        <f t="shared" si="25"/>
        <v>2749.6336278999797</v>
      </c>
      <c r="O39" s="30">
        <f t="shared" si="25"/>
        <v>2950.5269760015981</v>
      </c>
      <c r="P39" s="30">
        <f t="shared" si="25"/>
        <v>3162.8722315925083</v>
      </c>
      <c r="Q39" s="30">
        <f t="shared" si="25"/>
        <v>3310.8517517933219</v>
      </c>
      <c r="R39" s="30">
        <f t="shared" si="25"/>
        <v>3459.5279060299308</v>
      </c>
      <c r="S39" s="30">
        <f t="shared" si="25"/>
        <v>3609.1667144546291</v>
      </c>
      <c r="T39" s="30">
        <f t="shared" si="25"/>
        <v>3759.5065608510704</v>
      </c>
      <c r="U39" s="30">
        <f t="shared" si="25"/>
        <v>3910.8651338409213</v>
      </c>
    </row>
    <row r="40" spans="1:22" x14ac:dyDescent="0.25">
      <c r="B40" s="41">
        <f>B37/B39</f>
        <v>0.88561237934953396</v>
      </c>
      <c r="C40" s="41">
        <f t="shared" ref="C40:U40" si="26">C37/C39</f>
        <v>0.89097411955425676</v>
      </c>
      <c r="D40" s="41">
        <f t="shared" si="26"/>
        <v>0.90057503893312429</v>
      </c>
      <c r="E40" s="41">
        <f t="shared" si="26"/>
        <v>0.89908841847615562</v>
      </c>
      <c r="F40" s="41">
        <f t="shared" si="26"/>
        <v>0.89391155738083439</v>
      </c>
      <c r="G40" s="41">
        <f t="shared" si="26"/>
        <v>0.89477702738916487</v>
      </c>
      <c r="H40" s="41">
        <f t="shared" si="26"/>
        <v>0.8959706281236639</v>
      </c>
      <c r="I40" s="41">
        <f t="shared" si="26"/>
        <v>0.89606983231341153</v>
      </c>
      <c r="J40" s="41">
        <f t="shared" si="26"/>
        <v>0.89625921236806461</v>
      </c>
      <c r="K40" s="41">
        <f t="shared" si="26"/>
        <v>0.89682051271351304</v>
      </c>
      <c r="L40" s="41">
        <f t="shared" si="26"/>
        <v>0.89776268981376262</v>
      </c>
      <c r="M40" s="41">
        <f t="shared" si="26"/>
        <v>0.89978140985930233</v>
      </c>
      <c r="N40" s="41">
        <f t="shared" si="26"/>
        <v>0.90070039606023455</v>
      </c>
      <c r="O40" s="41">
        <f t="shared" si="26"/>
        <v>0.90231630549290776</v>
      </c>
      <c r="P40" s="41">
        <f t="shared" si="26"/>
        <v>0.90407987034879944</v>
      </c>
      <c r="Q40" s="41">
        <f t="shared" si="26"/>
        <v>0.90366579164647765</v>
      </c>
      <c r="R40" s="41">
        <f t="shared" si="26"/>
        <v>0.90329889232474381</v>
      </c>
      <c r="S40" s="41">
        <f t="shared" si="26"/>
        <v>0.90291352061180463</v>
      </c>
      <c r="T40" s="41">
        <f t="shared" si="26"/>
        <v>0.90254865433739417</v>
      </c>
      <c r="U40" s="41">
        <f t="shared" si="26"/>
        <v>0.90218636772928829</v>
      </c>
      <c r="V40" s="42">
        <f>AVERAGE(B40:U40)</f>
        <v>0.89846563124132195</v>
      </c>
    </row>
    <row r="41" spans="1:22" x14ac:dyDescent="0.25">
      <c r="B41" s="41">
        <f>B38/B39</f>
        <v>0.11438762065046623</v>
      </c>
      <c r="C41" s="41">
        <f t="shared" ref="C41:U41" si="27">C38/C39</f>
        <v>0.10902588044574317</v>
      </c>
      <c r="D41" s="41">
        <f t="shared" si="27"/>
        <v>9.9424961066875719E-2</v>
      </c>
      <c r="E41" s="41">
        <f t="shared" si="27"/>
        <v>0.10091158152384445</v>
      </c>
      <c r="F41" s="41">
        <f t="shared" si="27"/>
        <v>0.10608844261916571</v>
      </c>
      <c r="G41" s="41">
        <f t="shared" si="27"/>
        <v>0.10522297261083513</v>
      </c>
      <c r="H41" s="41">
        <f t="shared" si="27"/>
        <v>0.10402937187633599</v>
      </c>
      <c r="I41" s="41">
        <f t="shared" si="27"/>
        <v>0.10393016768658848</v>
      </c>
      <c r="J41" s="41">
        <f t="shared" si="27"/>
        <v>0.10374078763193535</v>
      </c>
      <c r="K41" s="41">
        <f t="shared" si="27"/>
        <v>0.10317948728648689</v>
      </c>
      <c r="L41" s="41">
        <f t="shared" si="27"/>
        <v>0.10223731018623755</v>
      </c>
      <c r="M41" s="41">
        <f t="shared" si="27"/>
        <v>0.10021859014069774</v>
      </c>
      <c r="N41" s="41">
        <f t="shared" si="27"/>
        <v>9.9299603939765405E-2</v>
      </c>
      <c r="O41" s="41">
        <f t="shared" si="27"/>
        <v>9.7683694507092356E-2</v>
      </c>
      <c r="P41" s="41">
        <f t="shared" si="27"/>
        <v>9.5920129651200572E-2</v>
      </c>
      <c r="Q41" s="41">
        <f t="shared" si="27"/>
        <v>9.6334208353522299E-2</v>
      </c>
      <c r="R41" s="41">
        <f t="shared" si="27"/>
        <v>9.6701107675256123E-2</v>
      </c>
      <c r="S41" s="41">
        <f t="shared" si="27"/>
        <v>9.7086479388195299E-2</v>
      </c>
      <c r="T41" s="41">
        <f t="shared" si="27"/>
        <v>9.7451345662605895E-2</v>
      </c>
      <c r="U41" s="41">
        <f t="shared" si="27"/>
        <v>9.7813632270711728E-2</v>
      </c>
      <c r="V41" s="42">
        <f>AVERAGE(B41:U41)</f>
        <v>0.10153436875867812</v>
      </c>
    </row>
  </sheetData>
  <mergeCells count="3">
    <mergeCell ref="B1:U1"/>
    <mergeCell ref="B15:U15"/>
    <mergeCell ref="B30:U3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1"/>
  <sheetViews>
    <sheetView zoomScale="85" zoomScaleNormal="85" workbookViewId="0">
      <pane xSplit="1" ySplit="4" topLeftCell="J5" activePane="bottomRight" state="frozen"/>
      <selection pane="topRight" activeCell="B1" sqref="B1"/>
      <selection pane="bottomLeft" activeCell="A5" sqref="A5"/>
      <selection pane="bottomRight" activeCell="B4" sqref="B4:U4"/>
    </sheetView>
  </sheetViews>
  <sheetFormatPr defaultRowHeight="15" x14ac:dyDescent="0.25"/>
  <cols>
    <col min="1" max="1" width="37.140625" bestFit="1" customWidth="1"/>
    <col min="2" max="2" width="12.85546875" bestFit="1" customWidth="1"/>
    <col min="3" max="3" width="12.42578125" bestFit="1" customWidth="1"/>
    <col min="4" max="4" width="12.85546875" bestFit="1" customWidth="1"/>
    <col min="5" max="11" width="13.28515625" bestFit="1" customWidth="1"/>
    <col min="12" max="12" width="14" bestFit="1" customWidth="1"/>
    <col min="13" max="13" width="13.28515625" bestFit="1" customWidth="1"/>
    <col min="14" max="14" width="14" bestFit="1" customWidth="1"/>
    <col min="15" max="15" width="13.28515625" bestFit="1" customWidth="1"/>
    <col min="16" max="17" width="14" bestFit="1" customWidth="1"/>
    <col min="18" max="20" width="13.28515625" bestFit="1" customWidth="1"/>
    <col min="21" max="22" width="14.28515625" bestFit="1" customWidth="1"/>
    <col min="23" max="23" width="5.140625" customWidth="1"/>
  </cols>
  <sheetData>
    <row r="3" spans="1:23" x14ac:dyDescent="0.25">
      <c r="A3" t="s">
        <v>71</v>
      </c>
    </row>
    <row r="4" spans="1:23" x14ac:dyDescent="0.25">
      <c r="A4" s="50" t="s">
        <v>0</v>
      </c>
      <c r="B4" s="50">
        <v>2011</v>
      </c>
      <c r="C4" s="50">
        <v>2012</v>
      </c>
      <c r="D4" s="50">
        <v>2013</v>
      </c>
      <c r="E4" s="50">
        <v>2014</v>
      </c>
      <c r="F4" s="50">
        <v>2015</v>
      </c>
      <c r="G4" s="50">
        <v>2016</v>
      </c>
      <c r="H4" s="50">
        <v>2017</v>
      </c>
      <c r="I4" s="50">
        <v>2018</v>
      </c>
      <c r="J4" s="50">
        <v>2019</v>
      </c>
      <c r="K4" s="50">
        <v>2020</v>
      </c>
      <c r="L4" s="3">
        <v>2021</v>
      </c>
      <c r="M4" s="50">
        <v>2022</v>
      </c>
      <c r="N4" s="50">
        <v>2023</v>
      </c>
      <c r="O4" s="50">
        <v>2024</v>
      </c>
      <c r="P4" s="50">
        <v>2025</v>
      </c>
      <c r="Q4" s="3">
        <v>2026</v>
      </c>
      <c r="R4" s="50">
        <v>2027</v>
      </c>
      <c r="S4" s="50">
        <v>2028</v>
      </c>
      <c r="T4" s="50">
        <v>2029</v>
      </c>
      <c r="U4" s="50">
        <v>2030</v>
      </c>
    </row>
    <row r="5" spans="1:23" x14ac:dyDescent="0.25">
      <c r="A5" s="1" t="s">
        <v>3</v>
      </c>
      <c r="B5" s="31">
        <f>PASER!B48+KUKAR!B47+KUBAR!B45+KUTIM!B46+BERAU!B46+PPU!B47+SAMARINDA!B46+BALIKPAPAN!B46+BONTANG!B47</f>
        <v>91888.892537121035</v>
      </c>
      <c r="C5" s="31">
        <f>PASER!C48+KUKAR!C47+KUBAR!C45+KUTIM!C46+BERAU!C46+PPU!C47+SAMARINDA!C46+BALIKPAPAN!C46+BONTANG!C47</f>
        <v>176673.93463032559</v>
      </c>
      <c r="D5" s="31">
        <f>PASER!D48+KUKAR!D47+KUBAR!D45+KUTIM!D46+BERAU!D46+PPU!D47+SAMARINDA!D46+BALIKPAPAN!D46+BONTANG!D47</f>
        <v>265792.21655812225</v>
      </c>
      <c r="E5" s="31">
        <f>PASER!E48+KUKAR!E47+KUBAR!E45+KUTIM!E46+BERAU!E46+PPU!E47+SAMARINDA!E46+BALIKPAPAN!E46+BONTANG!E47</f>
        <v>352132.62546346389</v>
      </c>
      <c r="F5" s="31">
        <f>PASER!F48+KUKAR!F47+KUBAR!F45+KUTIM!F46+BERAU!F46+PPU!F47+SAMARINDA!F46+BALIKPAPAN!F46+BONTANG!F47</f>
        <v>435701.21335729258</v>
      </c>
      <c r="G5" s="31">
        <f>PASER!G48+KUKAR!G47+KUBAR!G45+KUTIM!G46+BERAU!G46+PPU!G47+SAMARINDA!G46+BALIKPAPAN!G46+BONTANG!G47</f>
        <v>513568.73804761941</v>
      </c>
      <c r="H5" s="31">
        <f>PASER!H48+KUKAR!H47+KUBAR!H45+KUTIM!H46+BERAU!H46+PPU!H47+SAMARINDA!H46+BALIKPAPAN!H46+BONTANG!H47</f>
        <v>602543.16942778591</v>
      </c>
      <c r="I5" s="31">
        <f>PASER!I48+KUKAR!I47+KUBAR!I45+KUTIM!I46+BERAU!I46+PPU!I47+SAMARINDA!I46+BALIKPAPAN!I46+BONTANG!I47</f>
        <v>694847.5449590889</v>
      </c>
      <c r="J5" s="31">
        <f>PASER!J48+KUKAR!J47+KUBAR!J45+KUTIM!J46+BERAU!J46+PPU!J47+SAMARINDA!J46+BALIKPAPAN!J46+BONTANG!J47</f>
        <v>791141.4624683602</v>
      </c>
      <c r="K5" s="31">
        <f>PASER!K48+KUKAR!K47+KUBAR!K45+KUTIM!K46+BERAU!K46+PPU!K47+SAMARINDA!K46+BALIKPAPAN!K46+BONTANG!K47</f>
        <v>891183.13526538387</v>
      </c>
      <c r="L5" s="31">
        <f>PASER!L48+KUKAR!L47+KUBAR!L45+KUTIM!L46+BERAU!L46+PPU!L47+SAMARINDA!L46+BALIKPAPAN!L46+BONTANG!L47</f>
        <v>994946.91009431286</v>
      </c>
      <c r="M5" s="31">
        <f>PASER!M48+KUKAR!M47+KUBAR!M45+KUTIM!M46+BERAU!M46+PPU!M47+SAMARINDA!M46+BALIKPAPAN!M46+BONTANG!M47</f>
        <v>1104843.5450327732</v>
      </c>
      <c r="N5" s="31">
        <f>PASER!N48+KUKAR!N47+KUBAR!N45+KUTIM!N46+BERAU!N46+PPU!N47+SAMARINDA!N46+BALIKPAPAN!N46+BONTANG!N47</f>
        <v>1219686.0767494899</v>
      </c>
      <c r="O5" s="31">
        <f>PASER!O48+KUKAR!O47+KUBAR!O45+KUTIM!O46+BERAU!O46+PPU!O47+SAMARINDA!O46+BALIKPAPAN!O46+BONTANG!O47</f>
        <v>1339792.3326424882</v>
      </c>
      <c r="P5" s="31">
        <f>PASER!P48+KUKAR!P47+KUBAR!P45+KUTIM!P46+BERAU!P46+PPU!P47+SAMARINDA!P46+BALIKPAPAN!P46+BONTANG!P47</f>
        <v>1465485.9594657221</v>
      </c>
      <c r="Q5" s="31">
        <f>PASER!Q48+KUKAR!Q47+KUBAR!Q45+KUTIM!Q46+BERAU!Q46+PPU!Q47+SAMARINDA!Q46+BALIKPAPAN!Q46+BONTANG!Q47</f>
        <v>1597102.8983631285</v>
      </c>
      <c r="R5" s="31">
        <f>PASER!R48+KUKAR!R47+KUBAR!R45+KUTIM!R46+BERAU!R46+PPU!R47+SAMARINDA!R46+BALIKPAPAN!R46+BONTANG!R47</f>
        <v>1734984.5673469871</v>
      </c>
      <c r="S5" s="31">
        <f>PASER!S48+KUKAR!S47+KUBAR!S45+KUTIM!S46+BERAU!S46+PPU!S47+SAMARINDA!S46+BALIKPAPAN!S46+BONTANG!S47</f>
        <v>1879484.3812036649</v>
      </c>
      <c r="T5" s="31">
        <f>PASER!T48+KUKAR!T47+KUBAR!T45+KUTIM!T46+BERAU!T46+PPU!T47+SAMARINDA!T46+BALIKPAPAN!T46+BONTANG!T47</f>
        <v>2030905.3026718849</v>
      </c>
      <c r="U5" s="31">
        <f>PASER!U48+KUKAR!U47+KUBAR!U45+KUTIM!U46+BERAU!U46+PPU!U47+SAMARINDA!U46+BALIKPAPAN!U46+BONTANG!U47</f>
        <v>2189664.9581492525</v>
      </c>
      <c r="V5" s="29"/>
      <c r="W5" s="29"/>
    </row>
    <row r="6" spans="1:23" x14ac:dyDescent="0.25">
      <c r="A6" s="1" t="s">
        <v>4</v>
      </c>
      <c r="B6" s="31">
        <f>PASER!B49+KUKAR!B48+KUBAR!B46+KUTIM!B47+BERAU!B47+PPU!B48+SAMARINDA!B47+BALIKPAPAN!B47+BONTANG!B48</f>
        <v>146884.44056999998</v>
      </c>
      <c r="C6" s="31">
        <f>PASER!C49+KUKAR!C48+KUBAR!C46+KUTIM!C47+BERAU!C47+PPU!C48+SAMARINDA!C47+BALIKPAPAN!C47+BONTANG!C48</f>
        <v>279694.64208000002</v>
      </c>
      <c r="D6" s="31">
        <f>PASER!D49+KUKAR!D48+KUBAR!D46+KUTIM!D47+BERAU!D47+PPU!D48+SAMARINDA!D47+BALIKPAPAN!D47+BONTANG!D48</f>
        <v>415465.51976999996</v>
      </c>
      <c r="E6" s="31">
        <f>PASER!E49+KUKAR!E48+KUBAR!E46+KUTIM!E47+BERAU!E47+PPU!E48+SAMARINDA!E47+BALIKPAPAN!E47+BONTANG!E48</f>
        <v>561892.70591999998</v>
      </c>
      <c r="F6" s="31">
        <f>PASER!F49+KUKAR!F48+KUBAR!F46+KUTIM!F47+BERAU!F47+PPU!F48+SAMARINDA!F47+BALIKPAPAN!F47+BONTANG!F48</f>
        <v>723440.66024999996</v>
      </c>
      <c r="G6" s="31">
        <f>PASER!G49+KUKAR!G48+KUBAR!G46+KUTIM!G47+BERAU!G47+PPU!G48+SAMARINDA!G47+BALIKPAPAN!G47+BONTANG!G48</f>
        <v>892124.80611114006</v>
      </c>
      <c r="H6" s="31">
        <f>PASER!H49+KUKAR!H48+KUBAR!H46+KUTIM!H47+BERAU!H47+PPU!H48+SAMARINDA!H47+BALIKPAPAN!H47+BONTANG!H48</f>
        <v>1072435.8304291032</v>
      </c>
      <c r="I6" s="31">
        <f>PASER!I49+KUKAR!I48+KUBAR!I46+KUTIM!I47+BERAU!I47+PPU!I48+SAMARINDA!I47+BALIKPAPAN!I47+BONTANG!I48</f>
        <v>1265805.808988634</v>
      </c>
      <c r="J6" s="31">
        <f>PASER!J49+KUKAR!J48+KUBAR!J46+KUTIM!J47+BERAU!J47+PPU!J48+SAMARINDA!J47+BALIKPAPAN!J47+BONTANG!J48</f>
        <v>1473416.760929795</v>
      </c>
      <c r="K6" s="31">
        <f>PASER!K49+KUKAR!K48+KUBAR!K46+KUTIM!K47+BERAU!K47+PPU!K48+SAMARINDA!K47+BALIKPAPAN!K47+BONTANG!K48</f>
        <v>1695465.5515838473</v>
      </c>
      <c r="L6" s="31">
        <f>PASER!L49+KUKAR!L48+KUBAR!L46+KUTIM!L47+BERAU!L47+PPU!L48+SAMARINDA!L47+BALIKPAPAN!L47+BONTANG!L48</f>
        <v>1931990.1173686415</v>
      </c>
      <c r="M6" s="31">
        <f>PASER!M49+KUKAR!M48+KUBAR!M46+KUTIM!M47+BERAU!M47+PPU!M48+SAMARINDA!M47+BALIKPAPAN!M47+BONTANG!M48</f>
        <v>2181328.6205168371</v>
      </c>
      <c r="N6" s="31">
        <f>PASER!N49+KUKAR!N48+KUBAR!N46+KUTIM!N47+BERAU!N47+PPU!N48+SAMARINDA!N47+BALIKPAPAN!N47+BONTANG!N48</f>
        <v>2446952.1696599191</v>
      </c>
      <c r="O6" s="31">
        <f>PASER!O49+KUKAR!O48+KUBAR!O46+KUTIM!O47+BERAU!O47+PPU!O48+SAMARINDA!O47+BALIKPAPAN!O47+BONTANG!O48</f>
        <v>2727431.6639747219</v>
      </c>
      <c r="P6" s="31">
        <f>PASER!P49+KUKAR!P48+KUBAR!P46+KUTIM!P47+BERAU!P47+PPU!P48+SAMARINDA!P47+BALIKPAPAN!P47+BONTANG!P48</f>
        <v>3022747.4091740842</v>
      </c>
      <c r="Q6" s="31">
        <f>PASER!Q49+KUKAR!Q48+KUBAR!Q46+KUTIM!Q47+BERAU!Q47+PPU!Q48+SAMARINDA!Q47+BALIKPAPAN!Q47+BONTANG!Q48</f>
        <v>3333267.4543661922</v>
      </c>
      <c r="R6" s="31">
        <f>PASER!R49+KUKAR!R48+KUBAR!R46+KUTIM!R47+BERAU!R47+PPU!R48+SAMARINDA!R47+BALIKPAPAN!R47+BONTANG!R48</f>
        <v>3659031.7394558024</v>
      </c>
      <c r="S6" s="31">
        <f>PASER!S49+KUKAR!S48+KUBAR!S46+KUTIM!S47+BERAU!S47+PPU!S48+SAMARINDA!S47+BALIKPAPAN!S47+BONTANG!S48</f>
        <v>4000286.1259581917</v>
      </c>
      <c r="T6" s="31">
        <f>PASER!T49+KUKAR!T48+KUBAR!T46+KUTIM!T47+BERAU!T47+PPU!T48+SAMARINDA!T47+BALIKPAPAN!T47+BONTANG!T48</f>
        <v>4357138.9339411343</v>
      </c>
      <c r="U6" s="31">
        <f>PASER!U49+KUKAR!U48+KUBAR!U46+KUTIM!U47+BERAU!U47+PPU!U48+SAMARINDA!U47+BALIKPAPAN!U47+BONTANG!U48</f>
        <v>4729777.931644666</v>
      </c>
      <c r="V6" s="29"/>
      <c r="W6" s="29"/>
    </row>
    <row r="7" spans="1:23" x14ac:dyDescent="0.25">
      <c r="A7" s="1" t="s">
        <v>5</v>
      </c>
      <c r="B7" s="31">
        <f>PASER!B50+KUKAR!B49+KUBAR!B47+KUTIM!B48+BERAU!B48+PPU!B49+SAMARINDA!B48+BALIKPAPAN!B48+BONTANG!B49</f>
        <v>4269.7693625995826</v>
      </c>
      <c r="C7" s="31">
        <f>PASER!C50+KUKAR!C49+KUBAR!C47+KUTIM!C48+BERAU!C48+PPU!C49+SAMARINDA!C48+BALIKPAPAN!C48+BONTANG!C49</f>
        <v>8369.1081374652167</v>
      </c>
      <c r="D7" s="31">
        <f>PASER!D50+KUKAR!D49+KUBAR!D47+KUTIM!D48+BERAU!D48+PPU!D49+SAMARINDA!D48+BALIKPAPAN!D48+BONTANG!D49</f>
        <v>12489.87219746655</v>
      </c>
      <c r="E7" s="31">
        <f>PASER!E50+KUKAR!E49+KUBAR!E47+KUTIM!E48+BERAU!E48+PPU!E49+SAMARINDA!E48+BALIKPAPAN!E48+BONTANG!E49</f>
        <v>17480.078397566842</v>
      </c>
      <c r="F7" s="31">
        <f>PASER!F50+KUKAR!F49+KUBAR!F47+KUTIM!F48+BERAU!F48+PPU!F49+SAMARINDA!F48+BALIKPAPAN!F48+BONTANG!F49</f>
        <v>23258.767370416466</v>
      </c>
      <c r="G7" s="31">
        <f>PASER!G50+KUKAR!G49+KUBAR!G47+KUTIM!G48+BERAU!G48+PPU!G49+SAMARINDA!G48+BALIKPAPAN!G48+BONTANG!G49</f>
        <v>28642.015087415672</v>
      </c>
      <c r="H7" s="31">
        <f>PASER!H50+KUKAR!H49+KUBAR!H47+KUTIM!H48+BERAU!H48+PPU!H49+SAMARINDA!H48+BALIKPAPAN!H48+BONTANG!H49</f>
        <v>34270.06067835787</v>
      </c>
      <c r="I7" s="31">
        <f>PASER!I50+KUKAR!I49+KUBAR!I47+KUTIM!I48+BERAU!I48+PPU!I49+SAMARINDA!I48+BALIKPAPAN!I48+BONTANG!I49</f>
        <v>40204.073009334687</v>
      </c>
      <c r="J7" s="31">
        <f>PASER!J50+KUKAR!J49+KUBAR!J47+KUTIM!J48+BERAU!J48+PPU!J49+SAMARINDA!J48+BALIKPAPAN!J48+BONTANG!J49</f>
        <v>46351.317676084283</v>
      </c>
      <c r="K7" s="31">
        <f>PASER!K50+KUKAR!K49+KUBAR!K47+KUTIM!K48+BERAU!K48+PPU!K49+SAMARINDA!K48+BALIKPAPAN!K48+BONTANG!K49</f>
        <v>52890.486058190691</v>
      </c>
      <c r="L7" s="31">
        <f>PASER!L50+KUKAR!L49+KUBAR!L47+KUTIM!L48+BERAU!L48+PPU!L49+SAMARINDA!L48+BALIKPAPAN!L48+BONTANG!L49</f>
        <v>59734.429031135493</v>
      </c>
      <c r="M7" s="31">
        <f>PASER!M50+KUKAR!M49+KUBAR!M47+KUTIM!M48+BERAU!M48+PPU!M49+SAMARINDA!M48+BALIKPAPAN!M48+BONTANG!M49</f>
        <v>66888.083966883045</v>
      </c>
      <c r="N7" s="31">
        <f>PASER!N50+KUKAR!N49+KUBAR!N47+KUTIM!N48+BERAU!N48+PPU!N49+SAMARINDA!N48+BALIKPAPAN!N48+BONTANG!N49</f>
        <v>74358.716983001737</v>
      </c>
      <c r="O7" s="31">
        <f>PASER!O50+KUKAR!O49+KUBAR!O47+KUTIM!O48+BERAU!O48+PPU!O49+SAMARINDA!O48+BALIKPAPAN!O48+BONTANG!O49</f>
        <v>82155.791401866401</v>
      </c>
      <c r="P7" s="31">
        <f>PASER!P50+KUKAR!P49+KUBAR!P47+KUTIM!P48+BERAU!P48+PPU!P49+SAMARINDA!P48+BALIKPAPAN!P48+BONTANG!P49</f>
        <v>90282.894747751285</v>
      </c>
      <c r="Q7" s="31">
        <f>PASER!Q50+KUKAR!Q49+KUBAR!Q47+KUTIM!Q48+BERAU!Q48+PPU!Q49+SAMARINDA!Q48+BALIKPAPAN!Q48+BONTANG!Q49</f>
        <v>98772.407106957005</v>
      </c>
      <c r="R7" s="31">
        <f>PASER!R50+KUKAR!R49+KUBAR!R47+KUTIM!R48+BERAU!R48+PPU!R49+SAMARINDA!R48+BALIKPAPAN!R48+BONTANG!R49</f>
        <v>107611.11867605164</v>
      </c>
      <c r="S7" s="31">
        <f>PASER!S50+KUKAR!S49+KUBAR!S47+KUTIM!S48+BERAU!S48+PPU!S49+SAMARINDA!S48+BALIKPAPAN!S48+BONTANG!S49</f>
        <v>116822.37916299282</v>
      </c>
      <c r="T7" s="31">
        <f>PASER!T50+KUKAR!T49+KUBAR!T47+KUTIM!T48+BERAU!T48+PPU!T49+SAMARINDA!T48+BALIKPAPAN!T48+BONTANG!T49</f>
        <v>126285.43184416779</v>
      </c>
      <c r="U7" s="31">
        <f>PASER!U50+KUKAR!U49+KUBAR!U47+KUTIM!U48+BERAU!U48+PPU!U49+SAMARINDA!U48+BALIKPAPAN!U48+BONTANG!U49</f>
        <v>136249.79745180966</v>
      </c>
      <c r="V7" s="29"/>
      <c r="W7" s="29"/>
    </row>
    <row r="8" spans="1:23" x14ac:dyDescent="0.25">
      <c r="A8" s="1" t="s">
        <v>6</v>
      </c>
      <c r="B8" s="31">
        <f>PASER!B51+KUKAR!B50+KUBAR!B48+KUTIM!B49+BERAU!B49+PPU!B50+SAMARINDA!B49+BALIKPAPAN!B49+BONTANG!B50</f>
        <v>0</v>
      </c>
      <c r="C8" s="31">
        <f>PASER!C51+KUKAR!C50+KUBAR!C48+KUTIM!C49+BERAU!C49+PPU!C50+SAMARINDA!C49+BALIKPAPAN!C49+BONTANG!C50</f>
        <v>0</v>
      </c>
      <c r="D8" s="31">
        <f>PASER!D51+KUKAR!D50+KUBAR!D48+KUTIM!D49+BERAU!D49+PPU!D50+SAMARINDA!D49+BALIKPAPAN!D49+BONTANG!D50</f>
        <v>0</v>
      </c>
      <c r="E8" s="31">
        <f>PASER!E51+KUKAR!E50+KUBAR!E48+KUTIM!E49+BERAU!E49+PPU!E50+SAMARINDA!E49+BALIKPAPAN!E49+BONTANG!E50</f>
        <v>0</v>
      </c>
      <c r="F8" s="31">
        <f>PASER!F51+KUKAR!F50+KUBAR!F48+KUTIM!F49+BERAU!F49+PPU!F50+SAMARINDA!F49+BALIKPAPAN!F49+BONTANG!F50</f>
        <v>0</v>
      </c>
      <c r="G8" s="31">
        <f>PASER!G51+KUKAR!G50+KUBAR!G48+KUTIM!G49+BERAU!G49+PPU!G50+SAMARINDA!G49+BALIKPAPAN!G49+BONTANG!G50</f>
        <v>0</v>
      </c>
      <c r="H8" s="31">
        <f>PASER!H51+KUKAR!H50+KUBAR!H48+KUTIM!H49+BERAU!H49+PPU!H50+SAMARINDA!H49+BALIKPAPAN!H49+BONTANG!H50</f>
        <v>0</v>
      </c>
      <c r="I8" s="31">
        <f>PASER!I51+KUKAR!I50+KUBAR!I48+KUTIM!I49+BERAU!I49+PPU!I50+SAMARINDA!I49+BALIKPAPAN!I49+BONTANG!I50</f>
        <v>0</v>
      </c>
      <c r="J8" s="31">
        <f>PASER!J51+KUKAR!J50+KUBAR!J48+KUTIM!J49+BERAU!J49+PPU!J50+SAMARINDA!J49+BALIKPAPAN!J49+BONTANG!J50</f>
        <v>0</v>
      </c>
      <c r="K8" s="31">
        <f>PASER!K51+KUKAR!K50+KUBAR!K48+KUTIM!K49+BERAU!K49+PPU!K50+SAMARINDA!K49+BALIKPAPAN!K49+BONTANG!K50</f>
        <v>0</v>
      </c>
      <c r="L8" s="31">
        <f>PASER!L51+KUKAR!L50+KUBAR!L48+KUTIM!L49+BERAU!L49+PPU!L50+SAMARINDA!L49+BALIKPAPAN!L49+BONTANG!L50</f>
        <v>0</v>
      </c>
      <c r="M8" s="31">
        <f>PASER!M51+KUKAR!M50+KUBAR!M48+KUTIM!M49+BERAU!M49+PPU!M50+SAMARINDA!M49+BALIKPAPAN!M49+BONTANG!M50</f>
        <v>0</v>
      </c>
      <c r="N8" s="31">
        <f>PASER!N51+KUKAR!N50+KUBAR!N48+KUTIM!N49+BERAU!N49+PPU!N50+SAMARINDA!N49+BALIKPAPAN!N49+BONTANG!N50</f>
        <v>0</v>
      </c>
      <c r="O8" s="31">
        <f>PASER!O51+KUKAR!O50+KUBAR!O48+KUTIM!O49+BERAU!O49+PPU!O50+SAMARINDA!O49+BALIKPAPAN!O49+BONTANG!O50</f>
        <v>0</v>
      </c>
      <c r="P8" s="31">
        <f>PASER!P51+KUKAR!P50+KUBAR!P48+KUTIM!P49+BERAU!P49+PPU!P50+SAMARINDA!P49+BALIKPAPAN!P49+BONTANG!P50</f>
        <v>0</v>
      </c>
      <c r="Q8" s="31">
        <f>PASER!Q51+KUKAR!Q50+KUBAR!Q48+KUTIM!Q49+BERAU!Q49+PPU!Q50+SAMARINDA!Q49+BALIKPAPAN!Q49+BONTANG!Q50</f>
        <v>0</v>
      </c>
      <c r="R8" s="31">
        <f>PASER!R51+KUKAR!R50+KUBAR!R48+KUTIM!R49+BERAU!R49+PPU!R50+SAMARINDA!R49+BALIKPAPAN!R49+BONTANG!R50</f>
        <v>0</v>
      </c>
      <c r="S8" s="31">
        <f>PASER!S51+KUKAR!S50+KUBAR!S48+KUTIM!S49+BERAU!S49+PPU!S50+SAMARINDA!S49+BALIKPAPAN!S49+BONTANG!S50</f>
        <v>0</v>
      </c>
      <c r="T8" s="31">
        <f>PASER!T51+KUKAR!T50+KUBAR!T48+KUTIM!T49+BERAU!T49+PPU!T50+SAMARINDA!T49+BALIKPAPAN!T49+BONTANG!T50</f>
        <v>0</v>
      </c>
      <c r="U8" s="31">
        <f>PASER!U51+KUKAR!U50+KUBAR!U48+KUTIM!U49+BERAU!U49+PPU!U50+SAMARINDA!U49+BALIKPAPAN!U49+BONTANG!U50</f>
        <v>0</v>
      </c>
      <c r="V8" s="29"/>
      <c r="W8" s="29"/>
    </row>
    <row r="9" spans="1:23" x14ac:dyDescent="0.25">
      <c r="A9" s="1" t="s">
        <v>7</v>
      </c>
      <c r="B9" s="31">
        <f>PASER!B52+KUKAR!B51+KUBAR!B49+KUTIM!B50+BERAU!B50+PPU!B51+SAMARINDA!B50+BALIKPAPAN!B50+BONTANG!B51+MAHULU!B44</f>
        <v>237510.97987258906</v>
      </c>
      <c r="C9" s="31">
        <f>PASER!C52+KUKAR!C51+KUBAR!C49+KUTIM!C50+BERAU!C50+PPU!C51+SAMARINDA!C50+BALIKPAPAN!C50+BONTANG!C51+MAHULU!C44</f>
        <v>446335.71020387951</v>
      </c>
      <c r="D9" s="31">
        <f>PASER!D52+KUKAR!D51+KUBAR!D49+KUTIM!D50+BERAU!D50+PPU!D51+SAMARINDA!D50+BALIKPAPAN!D50+BONTANG!D51+MAHULU!D44</f>
        <v>684324.08798153931</v>
      </c>
      <c r="E9" s="31">
        <f>PASER!E52+KUKAR!E51+KUBAR!E49+KUTIM!E50+BERAU!E50+PPU!E51+SAMARINDA!E50+BALIKPAPAN!E50+BONTANG!E51+MAHULU!E44</f>
        <v>939708.66026770009</v>
      </c>
      <c r="F9" s="31">
        <f>PASER!F52+KUKAR!F51+KUBAR!F49+KUTIM!F50+BERAU!F50+PPU!F51+SAMARINDA!F50+BALIKPAPAN!F50+BONTANG!F51+MAHULU!F44</f>
        <v>1208184.8195464411</v>
      </c>
      <c r="G9" s="31">
        <f>PASER!G52+KUKAR!G51+KUBAR!G49+KUTIM!G50+BERAU!G50+PPU!G51+SAMARINDA!G50+BALIKPAPAN!G50+BONTANG!G51+MAHULU!G44</f>
        <v>1492384.4806009261</v>
      </c>
      <c r="H9" s="31">
        <f>PASER!H52+KUKAR!H51+KUBAR!H49+KUTIM!H50+BERAU!H50+PPU!H51+SAMARINDA!H50+BALIKPAPAN!H50+BONTANG!H51+MAHULU!H44</f>
        <v>1794025.15713386</v>
      </c>
      <c r="I9" s="31">
        <f>PASER!I52+KUKAR!I51+KUBAR!I49+KUTIM!I50+BERAU!I50+PPU!I51+SAMARINDA!I50+BALIKPAPAN!I50+BONTANG!I51+MAHULU!I44</f>
        <v>2111808.7942465399</v>
      </c>
      <c r="J9" s="31">
        <f>PASER!J52+KUKAR!J51+KUBAR!J49+KUTIM!J50+BERAU!J50+PPU!J51+SAMARINDA!J50+BALIKPAPAN!J50+BONTANG!J51+MAHULU!J44</f>
        <v>2445845.2911146954</v>
      </c>
      <c r="K9" s="31">
        <f>PASER!K52+KUKAR!K51+KUBAR!K49+KUTIM!K50+BERAU!K50+PPU!K51+SAMARINDA!K50+BALIKPAPAN!K50+BONTANG!K51+MAHULU!K44</f>
        <v>2796094.3661714839</v>
      </c>
      <c r="L9" s="31">
        <f>PASER!L52+KUKAR!L51+KUBAR!L49+KUTIM!L50+BERAU!L50+PPU!L51+SAMARINDA!L50+BALIKPAPAN!L50+BONTANG!L51+MAHULU!L44</f>
        <v>3162551.748214975</v>
      </c>
      <c r="M9" s="31">
        <f>PASER!M52+KUKAR!M51+KUBAR!M49+KUTIM!M50+BERAU!M50+PPU!M51+SAMARINDA!M50+BALIKPAPAN!M50+BONTANG!M51+MAHULU!M44</f>
        <v>3545619.0997701017</v>
      </c>
      <c r="N9" s="31">
        <f>PASER!N52+KUKAR!N51+KUBAR!N49+KUTIM!N50+BERAU!N50+PPU!N51+SAMARINDA!N50+BALIKPAPAN!N50+BONTANG!N51+MAHULU!N44</f>
        <v>3945098.6624685349</v>
      </c>
      <c r="O9" s="31">
        <f>PASER!O52+KUKAR!O51+KUBAR!O49+KUTIM!O50+BERAU!O50+PPU!O51+SAMARINDA!O50+BALIKPAPAN!O50+BONTANG!O51+MAHULU!O44</f>
        <v>4361043.3931674929</v>
      </c>
      <c r="P9" s="31">
        <f>PASER!P52+KUKAR!P51+KUBAR!P49+KUTIM!P50+BERAU!P50+PPU!P51+SAMARINDA!P50+BALIKPAPAN!P50+BONTANG!P51+MAHULU!P44</f>
        <v>4793507.2184032761</v>
      </c>
      <c r="Q9" s="31">
        <f>PASER!Q52+KUKAR!Q51+KUBAR!Q49+KUTIM!Q50+BERAU!Q50+PPU!Q51+SAMARINDA!Q50+BALIKPAPAN!Q50+BONTANG!Q51+MAHULU!Q44</f>
        <v>5226958.0400009407</v>
      </c>
      <c r="R9" s="31">
        <f>PASER!R52+KUKAR!R51+KUBAR!R49+KUTIM!R50+BERAU!R50+PPU!R51+SAMARINDA!R50+BALIKPAPAN!R50+BONTANG!R51+MAHULU!R44</f>
        <v>5661452.7456175089</v>
      </c>
      <c r="S9" s="31">
        <f>PASER!S52+KUKAR!S51+KUBAR!S49+KUTIM!S50+BERAU!S50+PPU!S51+SAMARINDA!S50+BALIKPAPAN!S50+BONTANG!S51+MAHULU!S44</f>
        <v>6097050.2218280323</v>
      </c>
      <c r="T9" s="31">
        <f>PASER!T52+KUKAR!T51+KUBAR!T49+KUTIM!T50+BERAU!T50+PPU!T51+SAMARINDA!T50+BALIKPAPAN!T50+BONTANG!T51+MAHULU!T44</f>
        <v>6533800.9494510628</v>
      </c>
      <c r="U9" s="31">
        <f>PASER!U52+KUKAR!U51+KUBAR!U49+KUTIM!U50+BERAU!U50+PPU!U51+SAMARINDA!U50+BALIKPAPAN!U50+BONTANG!U51+MAHULU!U44</f>
        <v>6971774.5153079983</v>
      </c>
      <c r="V9" s="29"/>
      <c r="W9" s="29"/>
    </row>
    <row r="10" spans="1:23" x14ac:dyDescent="0.25">
      <c r="A10" s="1" t="s">
        <v>8</v>
      </c>
      <c r="B10" s="31">
        <f>PASER!B53+KUKAR!B52+KUBAR!B50+KUTIM!B51+BERAU!B51+PPU!B52+SAMARINDA!B51+BALIKPAPAN!B51+BONTANG!B52+MAHULU!B45</f>
        <v>711162.90686516836</v>
      </c>
      <c r="C10" s="31">
        <f>PASER!C53+KUKAR!C52+KUBAR!C50+KUTIM!C51+BERAU!C51+PPU!C52+SAMARINDA!C51+BALIKPAPAN!C51+BONTANG!C52+MAHULU!C45</f>
        <v>1337018.9987393098</v>
      </c>
      <c r="D10" s="31">
        <f>PASER!D53+KUKAR!D52+KUBAR!D50+KUTIM!D51+BERAU!D51+PPU!D52+SAMARINDA!D51+BALIKPAPAN!D51+BONTANG!D52+MAHULU!D45</f>
        <v>2049177.4395237733</v>
      </c>
      <c r="E10" s="31">
        <f>PASER!E53+KUKAR!E52+KUBAR!E50+KUTIM!E51+BERAU!E51+PPU!E52+SAMARINDA!E51+BALIKPAPAN!E51+BONTANG!E52+MAHULU!E45</f>
        <v>2812028.1044780635</v>
      </c>
      <c r="F10" s="31">
        <f>PASER!F53+KUKAR!F52+KUBAR!F50+KUTIM!F51+BERAU!F51+PPU!F52+SAMARINDA!F51+BALIKPAPAN!F51+BONTANG!F52+MAHULU!F45</f>
        <v>3612927.4050682741</v>
      </c>
      <c r="G10" s="31">
        <f>PASER!G53+KUKAR!G52+KUBAR!G50+KUTIM!G51+BERAU!G51+PPU!G52+SAMARINDA!G51+BALIKPAPAN!G51+BONTANG!G52+MAHULU!G45</f>
        <v>4459176.3239434045</v>
      </c>
      <c r="H10" s="31">
        <f>PASER!H53+KUKAR!H52+KUBAR!H50+KUTIM!H51+BERAU!H51+PPU!H52+SAMARINDA!H51+BALIKPAPAN!H51+BONTANG!H52+MAHULU!H45</f>
        <v>5358289.84566982</v>
      </c>
      <c r="I10" s="31">
        <f>PASER!I53+KUKAR!I52+KUBAR!I50+KUTIM!I51+BERAU!I51+PPU!I52+SAMARINDA!I51+BALIKPAPAN!I51+BONTANG!I52+MAHULU!I45</f>
        <v>6305311.1436367705</v>
      </c>
      <c r="J10" s="31">
        <f>PASER!J53+KUKAR!J52+KUBAR!J50+KUTIM!J51+BERAU!J51+PPU!J52+SAMARINDA!J51+BALIKPAPAN!J51+BONTANG!J52+MAHULU!J45</f>
        <v>7300659.8851166489</v>
      </c>
      <c r="K10" s="31">
        <f>PASER!K53+KUKAR!K52+KUBAR!K50+KUTIM!K51+BERAU!K51+PPU!K52+SAMARINDA!K51+BALIKPAPAN!K51+BONTANG!K52+MAHULU!K45</f>
        <v>8344182.2486165063</v>
      </c>
      <c r="L10" s="31">
        <f>PASER!L53+KUKAR!L52+KUBAR!L50+KUTIM!L51+BERAU!L51+PPU!L52+SAMARINDA!L51+BALIKPAPAN!L51+BONTANG!L52+MAHULU!L45</f>
        <v>9435861.9238805827</v>
      </c>
      <c r="M10" s="31">
        <f>PASER!M53+KUKAR!M52+KUBAR!M50+KUTIM!M51+BERAU!M51+PPU!M52+SAMARINDA!M51+BALIKPAPAN!M51+BONTANG!M52+MAHULU!M45</f>
        <v>10577232.722378738</v>
      </c>
      <c r="N10" s="31">
        <f>PASER!N53+KUKAR!N52+KUBAR!N50+KUTIM!N51+BERAU!N51+PPU!N52+SAMARINDA!N51+BALIKPAPAN!N51+BONTANG!N52+MAHULU!N45</f>
        <v>11767539.472705184</v>
      </c>
      <c r="O10" s="31">
        <f>PASER!O53+KUKAR!O52+KUBAR!O50+KUTIM!O51+BERAU!O51+PPU!O52+SAMARINDA!O51+BALIKPAPAN!O51+BONTANG!O52+MAHULU!O45</f>
        <v>13006984.398941008</v>
      </c>
      <c r="P10" s="31">
        <f>PASER!P53+KUKAR!P52+KUBAR!P50+KUTIM!P51+BERAU!P51+PPU!P52+SAMARINDA!P51+BALIKPAPAN!P51+BONTANG!P52+MAHULU!P45</f>
        <v>14295773.428039223</v>
      </c>
      <c r="Q10" s="31">
        <f>PASER!Q53+KUKAR!Q52+KUBAR!Q50+KUTIM!Q51+BERAU!Q51+PPU!Q52+SAMARINDA!Q51+BALIKPAPAN!Q51+BONTANG!Q52+MAHULU!Q45</f>
        <v>15588331.457844725</v>
      </c>
      <c r="R10" s="31">
        <f>PASER!R53+KUKAR!R52+KUBAR!R50+KUTIM!R51+BERAU!R51+PPU!R52+SAMARINDA!R51+BALIKPAPAN!R51+BONTANG!R52+MAHULU!R45</f>
        <v>16884875.722815327</v>
      </c>
      <c r="S10" s="31">
        <f>PASER!S53+KUKAR!S52+KUBAR!S50+KUTIM!S51+BERAU!S51+PPU!S52+SAMARINDA!S51+BALIKPAPAN!S51+BONTANG!S52+MAHULU!S45</f>
        <v>18185631.09059146</v>
      </c>
      <c r="T10" s="31">
        <f>PASER!T53+KUKAR!T52+KUBAR!T50+KUTIM!T51+BERAU!T51+PPU!T52+SAMARINDA!T51+BALIKPAPAN!T51+BONTANG!T52+MAHULU!T45</f>
        <v>19490790.330111478</v>
      </c>
      <c r="U10" s="31">
        <f>PASER!U53+KUKAR!U52+KUBAR!U50+KUTIM!U51+BERAU!U51+PPU!U52+SAMARINDA!U51+BALIKPAPAN!U51+BONTANG!U52+MAHULU!U45</f>
        <v>20800619.169587966</v>
      </c>
      <c r="V10" s="29"/>
      <c r="W10" s="29"/>
    </row>
    <row r="11" spans="1:23" x14ac:dyDescent="0.25">
      <c r="A11" s="43" t="s">
        <v>73</v>
      </c>
      <c r="B11" s="31">
        <f>PASER!B54+KUKAR!B53+KUBAR!B51+KUTIM!B52+BERAU!B52+PPU!B53+SAMARINDA!B52+BALIKPAPAN!B52+BONTANG!B53+MAHULU!B46</f>
        <v>226743.24994936536</v>
      </c>
      <c r="C11" s="31">
        <f>PASER!C54+KUKAR!C53+KUBAR!C51+KUTIM!C52+BERAU!C52+PPU!C53+SAMARINDA!C52+BALIKPAPAN!C52+BONTANG!C53+MAHULU!C46</f>
        <v>426100.76197056507</v>
      </c>
      <c r="D11" s="31">
        <f>PASER!D54+KUKAR!D53+KUBAR!D51+KUTIM!D52+BERAU!D52+PPU!D53+SAMARINDA!D52+BALIKPAPAN!D52+BONTANG!D53+MAHULU!D46</f>
        <v>653299.76664997626</v>
      </c>
      <c r="E11" s="31">
        <f>PASER!E54+KUKAR!E53+KUBAR!E51+KUTIM!E52+BERAU!E52+PPU!E53+SAMARINDA!E52+BALIKPAPAN!E52+BONTANG!E53+MAHULU!E46</f>
        <v>897106.29693399218</v>
      </c>
      <c r="F11" s="31">
        <f>PASER!F54+KUKAR!F53+KUBAR!F51+KUTIM!F52+BERAU!F52+PPU!F53+SAMARINDA!F52+BALIKPAPAN!F52+BONTANG!F53+MAHULU!F46</f>
        <v>1153410.8977631466</v>
      </c>
      <c r="G11" s="31">
        <f>PASER!G54+KUKAR!G53+KUBAR!G51+KUTIM!G52+BERAU!G52+PPU!G53+SAMARINDA!G52+BALIKPAPAN!G52+BONTANG!G53+MAHULU!G46</f>
        <v>1424726.1641839689</v>
      </c>
      <c r="H11" s="31">
        <f>PASER!H54+KUKAR!H53+KUBAR!H51+KUTIM!H52+BERAU!H52+PPU!H53+SAMARINDA!H52+BALIKPAPAN!H52+BONTANG!H53+MAHULU!H46</f>
        <v>1712691.7451886558</v>
      </c>
      <c r="I11" s="31">
        <f>PASER!I54+KUKAR!I53+KUBAR!I51+KUTIM!I52+BERAU!I52+PPU!I53+SAMARINDA!I52+BALIKPAPAN!I52+BONTANG!I53+MAHULU!I46</f>
        <v>2016068.4341245203</v>
      </c>
      <c r="J11" s="31">
        <f>PASER!J54+KUKAR!J53+KUBAR!J51+KUTIM!J52+BERAU!J52+PPU!J53+SAMARINDA!J52+BALIKPAPAN!J52+BONTANG!J53+MAHULU!J46</f>
        <v>2334961.1478096601</v>
      </c>
      <c r="K11" s="31">
        <f>PASER!K54+KUKAR!K53+KUBAR!K51+KUTIM!K52+BERAU!K52+PPU!K53+SAMARINDA!K52+BALIKPAPAN!K52+BONTANG!K53+MAHULU!K46</f>
        <v>2669331.4308708385</v>
      </c>
      <c r="L11" s="31">
        <f>PASER!L54+KUKAR!L53+KUBAR!L51+KUTIM!L52+BERAU!L52+PPU!L53+SAMARINDA!L52+BALIKPAPAN!L52+BONTANG!L53+MAHULU!L46</f>
        <v>3019175.2057441147</v>
      </c>
      <c r="M11" s="31">
        <f>PASER!M54+KUKAR!M53+KUBAR!M51+KUTIM!M52+BERAU!M52+PPU!M53+SAMARINDA!M52+BALIKPAPAN!M52+BONTANG!M53+MAHULU!M46</f>
        <v>3384875.9252969529</v>
      </c>
      <c r="N11" s="31">
        <f>PASER!N54+KUKAR!N53+KUBAR!N51+KUTIM!N52+BERAU!N52+PPU!N53+SAMARINDA!N52+BALIKPAPAN!N52+BONTANG!N53+MAHULU!N46</f>
        <v>3766244.7966779084</v>
      </c>
      <c r="O11" s="31">
        <f>PASER!O54+KUKAR!O53+KUBAR!O51+KUTIM!O52+BERAU!O52+PPU!O53+SAMARINDA!O52+BALIKPAPAN!O52+BONTANG!O53+MAHULU!O46</f>
        <v>4163332.3759072502</v>
      </c>
      <c r="P11" s="31">
        <f>PASER!P54+KUKAR!P53+KUBAR!P51+KUTIM!P52+BERAU!P52+PPU!P53+SAMARINDA!P52+BALIKPAPAN!P52+BONTANG!P53+MAHULU!P46</f>
        <v>4576190.1447232356</v>
      </c>
      <c r="Q11" s="31">
        <f>PASER!Q54+KUKAR!Q53+KUBAR!Q51+KUTIM!Q52+BERAU!Q52+PPU!Q53+SAMARINDA!Q52+BALIKPAPAN!Q52+BONTANG!Q53+MAHULU!Q46</f>
        <v>4989990.1637160406</v>
      </c>
      <c r="R11" s="31">
        <f>PASER!R54+KUKAR!R53+KUBAR!R51+KUTIM!R52+BERAU!R52+PPU!R53+SAMARINDA!R52+BALIKPAPAN!R52+BONTANG!R53+MAHULU!R46</f>
        <v>5404786.7415001215</v>
      </c>
      <c r="S11" s="31">
        <f>PASER!S54+KUKAR!S53+KUBAR!S51+KUTIM!S52+BERAU!S52+PPU!S53+SAMARINDA!S52+BALIKPAPAN!S52+BONTANG!S53+MAHULU!S46</f>
        <v>5820636.0949855857</v>
      </c>
      <c r="T11" s="31">
        <f>PASER!T54+KUKAR!T53+KUBAR!T51+KUTIM!T52+BERAU!T52+PPU!T53+SAMARINDA!T52+BALIKPAPAN!T52+BONTANG!T53+MAHULU!T46</f>
        <v>6237586.4164070208</v>
      </c>
      <c r="U11" s="31">
        <f>PASER!U54+KUKAR!U53+KUBAR!U51+KUTIM!U52+BERAU!U52+PPU!U53+SAMARINDA!U52+BALIKPAPAN!U52+BONTANG!U53+MAHULU!U46</f>
        <v>6655704.1378175719</v>
      </c>
      <c r="V11" s="29"/>
      <c r="W11" s="29"/>
    </row>
    <row r="12" spans="1:23" x14ac:dyDescent="0.25">
      <c r="A12" s="4" t="s">
        <v>9</v>
      </c>
      <c r="B12" s="31">
        <f>SUM(B5:B11)</f>
        <v>1418460.2391568434</v>
      </c>
      <c r="C12" s="31">
        <f t="shared" ref="C12:U12" si="0">SUM(C5:C11)</f>
        <v>2674193.1557615451</v>
      </c>
      <c r="D12" s="31">
        <f t="shared" si="0"/>
        <v>4080548.9026808776</v>
      </c>
      <c r="E12" s="31">
        <f t="shared" si="0"/>
        <v>5580348.4714607857</v>
      </c>
      <c r="F12" s="31">
        <f t="shared" si="0"/>
        <v>7156923.7633555699</v>
      </c>
      <c r="G12" s="31">
        <f t="shared" si="0"/>
        <v>8810622.5279744752</v>
      </c>
      <c r="H12" s="31">
        <f t="shared" si="0"/>
        <v>10574255.808527583</v>
      </c>
      <c r="I12" s="31">
        <f t="shared" si="0"/>
        <v>12434045.798964888</v>
      </c>
      <c r="J12" s="31">
        <f t="shared" si="0"/>
        <v>14392375.865115242</v>
      </c>
      <c r="K12" s="31">
        <f t="shared" si="0"/>
        <v>16449147.21856625</v>
      </c>
      <c r="L12" s="31">
        <f t="shared" si="0"/>
        <v>18604260.334333763</v>
      </c>
      <c r="M12" s="31">
        <f t="shared" si="0"/>
        <v>20860787.996962287</v>
      </c>
      <c r="N12" s="31">
        <f t="shared" si="0"/>
        <v>23219879.89524404</v>
      </c>
      <c r="O12" s="31">
        <f t="shared" si="0"/>
        <v>25680739.956034828</v>
      </c>
      <c r="P12" s="31">
        <f t="shared" si="0"/>
        <v>28243987.054553293</v>
      </c>
      <c r="Q12" s="31">
        <f t="shared" si="0"/>
        <v>30834422.421397984</v>
      </c>
      <c r="R12" s="31">
        <f t="shared" si="0"/>
        <v>33452742.635411799</v>
      </c>
      <c r="S12" s="31">
        <f t="shared" si="0"/>
        <v>36099910.293729931</v>
      </c>
      <c r="T12" s="31">
        <f t="shared" si="0"/>
        <v>38776507.364426747</v>
      </c>
      <c r="U12" s="31">
        <f t="shared" si="0"/>
        <v>41483790.509959258</v>
      </c>
    </row>
    <row r="13" spans="1:23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</row>
    <row r="14" spans="1:23" x14ac:dyDescent="0.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</row>
    <row r="15" spans="1:23" x14ac:dyDescent="0.25">
      <c r="A15" t="s">
        <v>72</v>
      </c>
    </row>
    <row r="16" spans="1:23" x14ac:dyDescent="0.25">
      <c r="A16" s="50" t="s">
        <v>0</v>
      </c>
      <c r="B16" s="50">
        <v>2011</v>
      </c>
      <c r="C16" s="50">
        <v>2012</v>
      </c>
      <c r="D16" s="50">
        <v>2013</v>
      </c>
      <c r="E16" s="50">
        <v>2014</v>
      </c>
      <c r="F16" s="50">
        <v>2015</v>
      </c>
      <c r="G16" s="50">
        <v>2016</v>
      </c>
      <c r="H16" s="50">
        <v>2017</v>
      </c>
      <c r="I16" s="50">
        <v>2018</v>
      </c>
      <c r="J16" s="50">
        <v>2019</v>
      </c>
      <c r="K16" s="50">
        <v>2020</v>
      </c>
      <c r="L16" s="3">
        <v>2021</v>
      </c>
      <c r="M16" s="50">
        <v>2022</v>
      </c>
      <c r="N16" s="50">
        <v>2023</v>
      </c>
      <c r="O16" s="50">
        <v>2024</v>
      </c>
      <c r="P16" s="50">
        <v>2025</v>
      </c>
      <c r="Q16" s="3">
        <v>2026</v>
      </c>
      <c r="R16" s="50">
        <v>2027</v>
      </c>
      <c r="S16" s="50">
        <v>2028</v>
      </c>
      <c r="T16" s="50">
        <v>2029</v>
      </c>
      <c r="U16" s="50">
        <v>2030</v>
      </c>
    </row>
    <row r="17" spans="1:22" x14ac:dyDescent="0.25">
      <c r="A17" s="1" t="s">
        <v>3</v>
      </c>
      <c r="B17" s="31">
        <f>PASER!B61+KUKAR!B60+KUBAR!B57+KUTIM!B58+BERAU!B58+PPU!B59+SAMARINDA!B58+BALIKPAPAN!B58+BONTANG!B59</f>
        <v>91888.892537121035</v>
      </c>
      <c r="C17" s="31">
        <f>PASER!C61+KUKAR!C60+KUBAR!C57+KUTIM!C58+BERAU!C58+PPU!C59+SAMARINDA!C58+BALIKPAPAN!C58+BONTANG!C59</f>
        <v>176673.93463032559</v>
      </c>
      <c r="D17" s="31">
        <f>PASER!D61+KUKAR!D60+KUBAR!D57+KUTIM!D58+BERAU!D58+PPU!D59+SAMARINDA!D58+BALIKPAPAN!D58+BONTANG!D59</f>
        <v>265792.21655812225</v>
      </c>
      <c r="E17" s="31">
        <f>PASER!E61+KUKAR!E60+KUBAR!E57+KUTIM!E58+BERAU!E58+PPU!E59+SAMARINDA!E58+BALIKPAPAN!E58+BONTANG!E59</f>
        <v>352132.62546346389</v>
      </c>
      <c r="F17" s="31">
        <f>PASER!F61+KUKAR!F60+KUBAR!F57+KUTIM!F58+BERAU!F58+PPU!F59+SAMARINDA!F58+BALIKPAPAN!F58+BONTANG!F59</f>
        <v>435701.21335729258</v>
      </c>
      <c r="G17" s="31">
        <f>PASER!G61+KUKAR!G60+KUBAR!G57+KUTIM!G58+BERAU!G58+PPU!G59+SAMARINDA!G58+BALIKPAPAN!G58+BONTANG!G59</f>
        <v>513568.73804761941</v>
      </c>
      <c r="H17" s="31">
        <f>PASER!H61+KUKAR!H60+KUBAR!H57+KUTIM!H58+BERAU!H58+PPU!H59+SAMARINDA!H58+BALIKPAPAN!H58+BONTANG!H59</f>
        <v>548180.46078853961</v>
      </c>
      <c r="I17" s="31">
        <f>PASER!I61+KUKAR!I60+KUBAR!I57+KUTIM!I58+BERAU!I58+PPU!I59+SAMARINDA!I58+BALIKPAPAN!I58+BONTANG!I59</f>
        <v>584087.51904713002</v>
      </c>
      <c r="J17" s="31">
        <f>PASER!J61+KUKAR!J60+KUBAR!J57+KUTIM!J58+BERAU!J58+PPU!J59+SAMARINDA!J58+BALIKPAPAN!J58+BONTANG!J59</f>
        <v>621546.43766081845</v>
      </c>
      <c r="K17" s="31">
        <f>PASER!K61+KUKAR!K60+KUBAR!K57+KUTIM!K58+BERAU!K58+PPU!K59+SAMARINDA!K58+BALIKPAPAN!K58+BONTANG!K59</f>
        <v>660463.19926150551</v>
      </c>
      <c r="L17" s="31">
        <f>PASER!L61+KUKAR!L60+KUBAR!L57+KUTIM!L58+BERAU!L58+PPU!L59+SAMARINDA!L58+BALIKPAPAN!L58+BONTANG!L59</f>
        <v>700827.83977351827</v>
      </c>
      <c r="M17" s="31">
        <f>PASER!M61+KUKAR!M60+KUBAR!M57+KUTIM!M58+BERAU!M58+PPU!M59+SAMARINDA!M58+BALIKPAPAN!M58+BONTANG!M59</f>
        <v>743577.90010491619</v>
      </c>
      <c r="N17" s="31">
        <f>PASER!N61+KUKAR!N60+KUBAR!N57+KUTIM!N58+BERAU!N58+PPU!N59+SAMARINDA!N58+BALIKPAPAN!N58+BONTANG!N59</f>
        <v>788251.79106571339</v>
      </c>
      <c r="O17" s="31">
        <f>PASER!O61+KUKAR!O60+KUBAR!O57+KUTIM!O58+BERAU!O58+PPU!O59+SAMARINDA!O58+BALIKPAPAN!O58+BONTANG!O59</f>
        <v>834973.12726612715</v>
      </c>
      <c r="P17" s="31">
        <f>PASER!P61+KUKAR!P60+KUBAR!P57+KUTIM!P58+BERAU!P58+PPU!P59+SAMARINDA!P58+BALIKPAPAN!P58+BONTANG!P59</f>
        <v>883867.78688434768</v>
      </c>
      <c r="Q17" s="31">
        <f>PASER!Q61+KUKAR!Q60+KUBAR!Q57+KUTIM!Q58+BERAU!Q58+PPU!Q59+SAMARINDA!Q58+BALIKPAPAN!Q58+BONTANG!Q59</f>
        <v>935066.42978073575</v>
      </c>
      <c r="R17" s="31">
        <f>PASER!R61+KUKAR!R60+KUBAR!R57+KUTIM!R58+BERAU!R58+PPU!R59+SAMARINDA!R58+BALIKPAPAN!R58+BONTANG!R59</f>
        <v>988701.84622382477</v>
      </c>
      <c r="S17" s="31">
        <f>PASER!S61+KUKAR!S60+KUBAR!S57+KUTIM!S58+BERAU!S58+PPU!S59+SAMARINDA!S58+BALIKPAPAN!S58+BONTANG!S59</f>
        <v>1044911.4924558871</v>
      </c>
      <c r="T17" s="31">
        <f>PASER!T61+KUKAR!T60+KUBAR!T57+KUTIM!T58+BERAU!T58+PPU!T59+SAMARINDA!T58+BALIKPAPAN!T58+BONTANG!T59</f>
        <v>1103813.2047681611</v>
      </c>
      <c r="U17" s="31">
        <f>PASER!U61+KUKAR!U60+KUBAR!U57+KUTIM!U58+BERAU!U58+PPU!U59+SAMARINDA!U58+BALIKPAPAN!U58+BONTANG!U59</f>
        <v>1165569.4187529415</v>
      </c>
      <c r="V17" s="29"/>
    </row>
    <row r="18" spans="1:22" x14ac:dyDescent="0.25">
      <c r="A18" s="1" t="s">
        <v>4</v>
      </c>
      <c r="B18" s="31">
        <f>PASER!B62+KUKAR!B61+KUBAR!B58+KUTIM!B59+BERAU!B59+PPU!B60+SAMARINDA!B59+BALIKPAPAN!B59+BONTANG!B60</f>
        <v>146884.44056999998</v>
      </c>
      <c r="C18" s="31">
        <f>PASER!C62+KUKAR!C61+KUBAR!C58+KUTIM!C59+BERAU!C59+PPU!C60+SAMARINDA!C59+BALIKPAPAN!C59+BONTANG!C60</f>
        <v>279694.64208000002</v>
      </c>
      <c r="D18" s="31">
        <f>PASER!D62+KUKAR!D61+KUBAR!D58+KUTIM!D59+BERAU!D59+PPU!D60+SAMARINDA!D59+BALIKPAPAN!D59+BONTANG!D60</f>
        <v>415465.51976999996</v>
      </c>
      <c r="E18" s="31">
        <f>PASER!E62+KUKAR!E61+KUBAR!E58+KUTIM!E59+BERAU!E59+PPU!E60+SAMARINDA!E59+BALIKPAPAN!E59+BONTANG!E60</f>
        <v>561892.70591999998</v>
      </c>
      <c r="F18" s="31">
        <f>PASER!F62+KUKAR!F61+KUBAR!F58+KUTIM!F59+BERAU!F59+PPU!F60+SAMARINDA!F59+BALIKPAPAN!F59+BONTANG!F60</f>
        <v>723440.66024999996</v>
      </c>
      <c r="G18" s="31">
        <f>PASER!G62+KUKAR!G61+KUBAR!G58+KUTIM!G59+BERAU!G59+PPU!G60+SAMARINDA!G59+BALIKPAPAN!G59+BONTANG!G60</f>
        <v>892124.80611114006</v>
      </c>
      <c r="H18" s="31">
        <f>PASER!H62+KUKAR!H61+KUBAR!H58+KUTIM!H59+BERAU!H59+PPU!H60+SAMARINDA!H59+BALIKPAPAN!H59+BONTANG!H60</f>
        <v>1072369.2682625232</v>
      </c>
      <c r="I18" s="31">
        <f>PASER!I62+KUKAR!I61+KUBAR!I58+KUTIM!I59+BERAU!I59+PPU!I60+SAMARINDA!I59+BALIKPAPAN!I59+BONTANG!I60</f>
        <v>1265670.1004778862</v>
      </c>
      <c r="J18" s="31">
        <f>PASER!J62+KUKAR!J61+KUBAR!J58+KUTIM!J59+BERAU!J59+PPU!J60+SAMARINDA!J59+BALIKPAPAN!J59+BONTANG!J60</f>
        <v>1473209.4736420636</v>
      </c>
      <c r="K18" s="31">
        <f>PASER!K62+KUKAR!K61+KUBAR!K58+KUTIM!K59+BERAU!K59+PPU!K60+SAMARINDA!K59+BALIKPAPAN!K59+BONTANG!K60</f>
        <v>1695183.8944794019</v>
      </c>
      <c r="L18" s="31">
        <f>PASER!L62+KUKAR!L61+KUBAR!L58+KUTIM!L59+BERAU!L59+PPU!L60+SAMARINDA!L59+BALIKPAPAN!L59+BONTANG!L60</f>
        <v>1931630.9564981211</v>
      </c>
      <c r="M18" s="31">
        <f>PASER!M62+KUKAR!M61+KUBAR!M58+KUTIM!M59+BERAU!M59+PPU!M60+SAMARINDA!M59+BALIKPAPAN!M59+BONTANG!M60</f>
        <v>2180888.5919474764</v>
      </c>
      <c r="N18" s="31">
        <f>PASER!N62+KUKAR!N61+KUBAR!N58+KUTIM!N59+BERAU!N59+PPU!N60+SAMARINDA!N59+BALIKPAPAN!N59+BONTANG!N60</f>
        <v>2446427.6435107007</v>
      </c>
      <c r="O18" s="31">
        <f>PASER!O62+KUKAR!O61+KUBAR!O58+KUTIM!O59+BERAU!O59+PPU!O60+SAMARINDA!O59+BALIKPAPAN!O59+BONTANG!O60</f>
        <v>2726818.7421806296</v>
      </c>
      <c r="P18" s="31">
        <f>PASER!P62+KUKAR!P61+KUBAR!P58+KUTIM!P59+BERAU!P59+PPU!P60+SAMARINDA!P59+BALIKPAPAN!P59+BONTANG!P60</f>
        <v>3022041.9240440922</v>
      </c>
      <c r="Q18" s="31">
        <f>PASER!Q62+KUKAR!Q61+KUBAR!Q58+KUTIM!Q59+BERAU!Q59+PPU!Q60+SAMARINDA!Q59+BALIKPAPAN!Q59+BONTANG!Q60</f>
        <v>3332464.9657929679</v>
      </c>
      <c r="R18" s="31">
        <f>PASER!R62+KUKAR!R61+KUBAR!R58+KUTIM!R59+BERAU!R59+PPU!R60+SAMARINDA!R59+BALIKPAPAN!R59+BONTANG!R60</f>
        <v>3658127.528627174</v>
      </c>
      <c r="S18" s="31">
        <f>PASER!S62+KUKAR!S61+KUBAR!S58+KUTIM!S59+BERAU!S59+PPU!S60+SAMARINDA!S59+BALIKPAPAN!S59+BONTANG!S60</f>
        <v>3999275.1960109021</v>
      </c>
      <c r="T18" s="31">
        <f>PASER!T62+KUKAR!T61+KUBAR!T58+KUTIM!T59+BERAU!T59+PPU!T60+SAMARINDA!T59+BALIKPAPAN!T59+BONTANG!T60</f>
        <v>4356016.0027860291</v>
      </c>
      <c r="U18" s="31">
        <f>PASER!U62+KUKAR!U61+KUBAR!U58+KUTIM!U59+BERAU!U59+PPU!U60+SAMARINDA!U59+BALIKPAPAN!U59+BONTANG!U60</f>
        <v>4728537.4273787905</v>
      </c>
      <c r="V18" s="29"/>
    </row>
    <row r="19" spans="1:22" x14ac:dyDescent="0.25">
      <c r="A19" s="1" t="s">
        <v>5</v>
      </c>
      <c r="B19" s="31">
        <f>PASER!B63+KUKAR!B62+KUBAR!B59+KUTIM!B60+BERAU!B60+PPU!B61+SAMARINDA!B60+BALIKPAPAN!B60+BONTANG!B61</f>
        <v>5234.7969588086826</v>
      </c>
      <c r="C19" s="31">
        <f>PASER!C63+KUKAR!C62+KUBAR!C59+KUTIM!C60+BERAU!C60+PPU!C61+SAMARINDA!C60+BALIKPAPAN!C60+BONTANG!C61</f>
        <v>10310.351861949921</v>
      </c>
      <c r="D19" s="31">
        <f>PASER!D63+KUKAR!D62+KUBAR!D59+KUTIM!D60+BERAU!D60+PPU!D61+SAMARINDA!D60+BALIKPAPAN!D60+BONTANG!D61</f>
        <v>15317.791772157994</v>
      </c>
      <c r="E19" s="31">
        <f>PASER!E63+KUKAR!E62+KUBAR!E59+KUTIM!E60+BERAU!E60+PPU!E61+SAMARINDA!E60+BALIKPAPAN!E60+BONTANG!E61</f>
        <v>21434.160970428922</v>
      </c>
      <c r="F19" s="31">
        <f>PASER!F63+KUKAR!F62+KUBAR!F59+KUTIM!F60+BERAU!F60+PPU!F61+SAMARINDA!F60+BALIKPAPAN!F60+BONTANG!F61</f>
        <v>28551.599826986829</v>
      </c>
      <c r="G19" s="31">
        <f>PASER!G63+KUKAR!G62+KUBAR!G59+KUTIM!G60+BERAU!G60+PPU!G61+SAMARINDA!G60+BALIKPAPAN!G60+BONTANG!G61</f>
        <v>35150.488429440367</v>
      </c>
      <c r="H19" s="31">
        <f>PASER!H63+KUKAR!H62+KUBAR!H59+KUTIM!H60+BERAU!H60+PPU!H61+SAMARINDA!H60+BALIKPAPAN!H60+BONTANG!H61</f>
        <v>40816.373136137023</v>
      </c>
      <c r="I19" s="31">
        <f>PASER!I63+KUKAR!I62+KUBAR!I59+KUTIM!I60+BERAU!I60+PPU!I61+SAMARINDA!I60+BALIKPAPAN!I60+BONTANG!I61</f>
        <v>46771.394759777897</v>
      </c>
      <c r="J19" s="31">
        <f>PASER!J63+KUKAR!J62+KUBAR!J59+KUTIM!J60+BERAU!J60+PPU!J61+SAMARINDA!J60+BALIKPAPAN!J60+BONTANG!J61</f>
        <v>51519.596838508995</v>
      </c>
      <c r="K19" s="31">
        <f>PASER!K63+KUKAR!K62+KUBAR!K59+KUTIM!K60+BERAU!K60+PPU!K61+SAMARINDA!K60+BALIKPAPAN!K60+BONTANG!K61</f>
        <v>58022.810286552602</v>
      </c>
      <c r="L19" s="31">
        <f>PASER!L63+KUKAR!L62+KUBAR!L59+KUTIM!L60+BERAU!L60+PPU!L61+SAMARINDA!L60+BALIKPAPAN!L60+BONTANG!L61</f>
        <v>64800.514205112297</v>
      </c>
      <c r="M19" s="31">
        <f>PASER!M63+KUKAR!M62+KUBAR!M59+KUTIM!M60+BERAU!M60+PPU!M61+SAMARINDA!M60+BALIKPAPAN!M60+BONTANG!M61</f>
        <v>71858.082893719009</v>
      </c>
      <c r="N19" s="31">
        <f>PASER!N63+KUKAR!N62+KUBAR!N59+KUTIM!N60+BERAU!N60+PPU!N61+SAMARINDA!N60+BALIKPAPAN!N60+BONTANG!N61</f>
        <v>79202.872134130419</v>
      </c>
      <c r="O19" s="31">
        <f>PASER!O63+KUKAR!O62+KUBAR!O59+KUTIM!O60+BERAU!O60+PPU!O61+SAMARINDA!O60+BALIKPAPAN!O60+BONTANG!O61</f>
        <v>86843.053330738985</v>
      </c>
      <c r="P19" s="31">
        <f>PASER!P63+KUKAR!P62+KUBAR!P59+KUTIM!P60+BERAU!P60+PPU!P61+SAMARINDA!P60+BALIKPAPAN!P60+BONTANG!P61</f>
        <v>94785.016269249798</v>
      </c>
      <c r="Q19" s="31">
        <f>PASER!Q63+KUKAR!Q62+KUBAR!Q59+KUTIM!Q60+BERAU!Q60+PPU!Q61+SAMARINDA!Q60+BALIKPAPAN!Q60+BONTANG!Q61</f>
        <v>103066.62787500958</v>
      </c>
      <c r="R19" s="31">
        <f>PASER!R63+KUKAR!R62+KUBAR!R59+KUTIM!R60+BERAU!R60+PPU!R61+SAMARINDA!R60+BALIKPAPAN!R60+BONTANG!R61</f>
        <v>111668.39440635676</v>
      </c>
      <c r="S19" s="31">
        <f>PASER!S63+KUKAR!S62+KUBAR!S59+KUTIM!S60+BERAU!S60+PPU!S61+SAMARINDA!S60+BALIKPAPAN!S60+BONTANG!S61</f>
        <v>120618.30263343699</v>
      </c>
      <c r="T19" s="31">
        <f>PASER!T63+KUKAR!T62+KUBAR!T59+KUTIM!T60+BERAU!T60+PPU!T61+SAMARINDA!T60+BALIKPAPAN!T60+BONTANG!T61</f>
        <v>127720.05947786395</v>
      </c>
      <c r="U19" s="31">
        <f>PASER!U63+KUKAR!U62+KUBAR!U59+KUTIM!U60+BERAU!U60+PPU!U61+SAMARINDA!U60+BALIKPAPAN!U60+BONTANG!U61</f>
        <v>137369.20953541942</v>
      </c>
      <c r="V19" s="29"/>
    </row>
    <row r="20" spans="1:22" x14ac:dyDescent="0.25">
      <c r="A20" s="1" t="s">
        <v>6</v>
      </c>
      <c r="B20" s="31">
        <f>PASER!B64+KUKAR!B63+KUBAR!B60+KUTIM!B61+BERAU!B61+PPU!B62+SAMARINDA!B61+BALIKPAPAN!B61+BONTANG!B62</f>
        <v>0</v>
      </c>
      <c r="C20" s="31">
        <f>PASER!C64+KUKAR!C63+KUBAR!C60+KUTIM!C61+BERAU!C61+PPU!C62+SAMARINDA!C61+BALIKPAPAN!C61+BONTANG!C62</f>
        <v>0</v>
      </c>
      <c r="D20" s="31">
        <f>PASER!D64+KUKAR!D63+KUBAR!D60+KUTIM!D61+BERAU!D61+PPU!D62+SAMARINDA!D61+BALIKPAPAN!D61+BONTANG!D62</f>
        <v>0</v>
      </c>
      <c r="E20" s="31">
        <f>PASER!E64+KUKAR!E63+KUBAR!E60+KUTIM!E61+BERAU!E61+PPU!E62+SAMARINDA!E61+BALIKPAPAN!E61+BONTANG!E62</f>
        <v>0</v>
      </c>
      <c r="F20" s="31">
        <f>PASER!F64+KUKAR!F63+KUBAR!F60+KUTIM!F61+BERAU!F61+PPU!F62+SAMARINDA!F61+BALIKPAPAN!F61+BONTANG!F62</f>
        <v>0</v>
      </c>
      <c r="G20" s="31">
        <f>PASER!G64+KUKAR!G63+KUBAR!G60+KUTIM!G61+BERAU!G61+PPU!G62+SAMARINDA!G61+BALIKPAPAN!G61+BONTANG!G62</f>
        <v>0</v>
      </c>
      <c r="H20" s="31">
        <f>PASER!H64+KUKAR!H63+KUBAR!H60+KUTIM!H61+BERAU!H61+PPU!H62+SAMARINDA!H61+BALIKPAPAN!H61+BONTANG!H62</f>
        <v>0</v>
      </c>
      <c r="I20" s="31">
        <f>PASER!I64+KUKAR!I63+KUBAR!I60+KUTIM!I61+BERAU!I61+PPU!I62+SAMARINDA!I61+BALIKPAPAN!I61+BONTANG!I62</f>
        <v>0</v>
      </c>
      <c r="J20" s="31">
        <f>PASER!J64+KUKAR!J63+KUBAR!J60+KUTIM!J61+BERAU!J61+PPU!J62+SAMARINDA!J61+BALIKPAPAN!J61+BONTANG!J62</f>
        <v>0</v>
      </c>
      <c r="K20" s="31">
        <f>PASER!K64+KUKAR!K63+KUBAR!K60+KUTIM!K61+BERAU!K61+PPU!K62+SAMARINDA!K61+BALIKPAPAN!K61+BONTANG!K62</f>
        <v>0</v>
      </c>
      <c r="L20" s="31">
        <f>PASER!L64+KUKAR!L63+KUBAR!L60+KUTIM!L61+BERAU!L61+PPU!L62+SAMARINDA!L61+BALIKPAPAN!L61+BONTANG!L62</f>
        <v>0</v>
      </c>
      <c r="M20" s="31">
        <f>PASER!M64+KUKAR!M63+KUBAR!M60+KUTIM!M61+BERAU!M61+PPU!M62+SAMARINDA!M61+BALIKPAPAN!M61+BONTANG!M62</f>
        <v>0</v>
      </c>
      <c r="N20" s="31">
        <f>PASER!N64+KUKAR!N63+KUBAR!N60+KUTIM!N61+BERAU!N61+PPU!N62+SAMARINDA!N61+BALIKPAPAN!N61+BONTANG!N62</f>
        <v>0</v>
      </c>
      <c r="O20" s="31">
        <f>PASER!O64+KUKAR!O63+KUBAR!O60+KUTIM!O61+BERAU!O61+PPU!O62+SAMARINDA!O61+BALIKPAPAN!O61+BONTANG!O62</f>
        <v>0</v>
      </c>
      <c r="P20" s="31">
        <f>PASER!P64+KUKAR!P63+KUBAR!P60+KUTIM!P61+BERAU!P61+PPU!P62+SAMARINDA!P61+BALIKPAPAN!P61+BONTANG!P62</f>
        <v>0</v>
      </c>
      <c r="Q20" s="31">
        <f>PASER!Q64+KUKAR!Q63+KUBAR!Q60+KUTIM!Q61+BERAU!Q61+PPU!Q62+SAMARINDA!Q61+BALIKPAPAN!Q61+BONTANG!Q62</f>
        <v>0</v>
      </c>
      <c r="R20" s="31">
        <f>PASER!R64+KUKAR!R63+KUBAR!R60+KUTIM!R61+BERAU!R61+PPU!R62+SAMARINDA!R61+BALIKPAPAN!R61+BONTANG!R62</f>
        <v>0</v>
      </c>
      <c r="S20" s="31">
        <f>PASER!S64+KUKAR!S63+KUBAR!S60+KUTIM!S61+BERAU!S61+PPU!S62+SAMARINDA!S61+BALIKPAPAN!S61+BONTANG!S62</f>
        <v>0</v>
      </c>
      <c r="T20" s="31">
        <f>PASER!T64+KUKAR!T63+KUBAR!T60+KUTIM!T61+BERAU!T61+PPU!T62+SAMARINDA!T61+BALIKPAPAN!T61+BONTANG!T62</f>
        <v>0</v>
      </c>
      <c r="U20" s="31">
        <f>PASER!U64+KUKAR!U63+KUBAR!U60+KUTIM!U61+BERAU!U61+PPU!U62+SAMARINDA!U61+BALIKPAPAN!U61+BONTANG!U62</f>
        <v>0</v>
      </c>
      <c r="V20" s="29"/>
    </row>
    <row r="21" spans="1:22" x14ac:dyDescent="0.25">
      <c r="A21" s="1" t="s">
        <v>7</v>
      </c>
      <c r="B21" s="31">
        <f>PASER!B65+KUKAR!B64+KUBAR!B61+KUTIM!B62+BERAU!B62+PPU!B63+SAMARINDA!B62+BALIKPAPAN!B62+BONTANG!B63+MAHULU!B50</f>
        <v>237510.97987258906</v>
      </c>
      <c r="C21" s="31">
        <f>PASER!C65+KUKAR!C64+KUBAR!C61+KUTIM!C62+BERAU!C62+PPU!C63+SAMARINDA!C62+BALIKPAPAN!C62+BONTANG!C63+MAHULU!C50</f>
        <v>446335.71020387951</v>
      </c>
      <c r="D21" s="31">
        <f>PASER!D65+KUKAR!D64+KUBAR!D61+KUTIM!D62+BERAU!D62+PPU!D63+SAMARINDA!D62+BALIKPAPAN!D62+BONTANG!D63+MAHULU!D50</f>
        <v>684324.08798153931</v>
      </c>
      <c r="E21" s="31">
        <f>PASER!E65+KUKAR!E64+KUBAR!E61+KUTIM!E62+BERAU!E62+PPU!E63+SAMARINDA!E62+BALIKPAPAN!E62+BONTANG!E63+MAHULU!E50</f>
        <v>939708.66026770009</v>
      </c>
      <c r="F21" s="31">
        <f>PASER!F65+KUKAR!F64+KUBAR!F61+KUTIM!F62+BERAU!F62+PPU!F63+SAMARINDA!F62+BALIKPAPAN!F62+BONTANG!F63+MAHULU!F50</f>
        <v>1208184.8195464411</v>
      </c>
      <c r="G21" s="31">
        <f>PASER!G65+KUKAR!G64+KUBAR!G61+KUTIM!G62+BERAU!G62+PPU!G63+SAMARINDA!G62+BALIKPAPAN!G62+BONTANG!G63+MAHULU!G50</f>
        <v>1484313.4160242595</v>
      </c>
      <c r="H21" s="31">
        <f>PASER!H65+KUKAR!H64+KUBAR!H61+KUTIM!H62+BERAU!H62+PPU!H63+SAMARINDA!H62+BALIKPAPAN!H62+BONTANG!H63+MAHULU!H50</f>
        <v>1770026.5894311802</v>
      </c>
      <c r="I21" s="31">
        <f>PASER!I65+KUKAR!I64+KUBAR!I61+KUTIM!I62+BERAU!I62+PPU!I63+SAMARINDA!I62+BALIKPAPAN!I62+BONTANG!I63+MAHULU!I50</f>
        <v>2067554.6226018281</v>
      </c>
      <c r="J21" s="31">
        <f>PASER!J65+KUKAR!J64+KUBAR!J61+KUTIM!J62+BERAU!J62+PPU!J63+SAMARINDA!J62+BALIKPAPAN!J62+BONTANG!J63+MAHULU!J50</f>
        <v>2376614.8726372328</v>
      </c>
      <c r="K21" s="31">
        <f>PASER!K65+KUKAR!K64+KUBAR!K61+KUTIM!K62+BERAU!K62+PPU!K63+SAMARINDA!K62+BALIKPAPAN!K62+BONTANG!K63+MAHULU!K50</f>
        <v>2696815.4743341738</v>
      </c>
      <c r="L21" s="31">
        <f>PASER!L65+KUKAR!L64+KUBAR!L61+KUTIM!L62+BERAU!L62+PPU!L63+SAMARINDA!L62+BALIKPAPAN!L62+BONTANG!L63+MAHULU!L50</f>
        <v>3022811.6035658615</v>
      </c>
      <c r="M21" s="31">
        <f>PASER!M65+KUKAR!M64+KUBAR!M61+KUTIM!M62+BERAU!M62+PPU!M63+SAMARINDA!M62+BALIKPAPAN!M62+BONTANG!M63+MAHULU!M50</f>
        <v>3357381.1522019883</v>
      </c>
      <c r="N21" s="31">
        <f>PASER!N65+KUKAR!N64+KUBAR!N61+KUTIM!N62+BERAU!N62+PPU!N63+SAMARINDA!N62+BALIKPAPAN!N62+BONTANG!N63+MAHULU!N50</f>
        <v>3699877.111531754</v>
      </c>
      <c r="O21" s="31">
        <f>PASER!O65+KUKAR!O64+KUBAR!O61+KUTIM!O62+BERAU!O62+PPU!O63+SAMARINDA!O62+BALIKPAPAN!O62+BONTANG!O63+MAHULU!O50</f>
        <v>4049834.8112518466</v>
      </c>
      <c r="P21" s="31">
        <f>PASER!P65+KUKAR!P64+KUBAR!P61+KUTIM!P62+BERAU!P62+PPU!P63+SAMARINDA!P62+BALIKPAPAN!P62+BONTANG!P63+MAHULU!P50</f>
        <v>4406790.2863438157</v>
      </c>
      <c r="Q21" s="31">
        <f>PASER!Q65+KUKAR!Q64+KUBAR!Q61+KUTIM!Q62+BERAU!Q62+PPU!Q63+SAMARINDA!Q62+BALIKPAPAN!Q62+BONTANG!Q63+MAHULU!Q50</f>
        <v>4757741.9768903153</v>
      </c>
      <c r="R21" s="31">
        <f>PASER!R65+KUKAR!R64+KUBAR!R61+KUTIM!R62+BERAU!R62+PPU!R63+SAMARINDA!R62+BALIKPAPAN!R62+BONTANG!R63+MAHULU!R50</f>
        <v>5102731.2578210467</v>
      </c>
      <c r="S21" s="31">
        <f>PASER!S65+KUKAR!S64+KUBAR!S61+KUTIM!S62+BERAU!S62+PPU!S63+SAMARINDA!S62+BALIKPAPAN!S62+BONTANG!S63+MAHULU!S50</f>
        <v>5441800.9578946522</v>
      </c>
      <c r="T21" s="31">
        <f>PASER!T65+KUKAR!T64+KUBAR!T61+KUTIM!T62+BERAU!T62+PPU!T63+SAMARINDA!T62+BALIKPAPAN!T62+BONTANG!T63+MAHULU!T50</f>
        <v>5774987.7926650662</v>
      </c>
      <c r="U21" s="31">
        <f>PASER!U65+KUKAR!U64+KUBAR!U61+KUTIM!U62+BERAU!U62+PPU!U63+SAMARINDA!U62+BALIKPAPAN!U62+BONTANG!U63+MAHULU!U50</f>
        <v>6102342.3739827406</v>
      </c>
      <c r="V21" s="29"/>
    </row>
    <row r="22" spans="1:22" x14ac:dyDescent="0.25">
      <c r="A22" s="1" t="s">
        <v>8</v>
      </c>
      <c r="B22" s="31">
        <f>PASER!B66+KUKAR!B65+KUBAR!B62+KUTIM!B63+BERAU!B63+PPU!B64+SAMARINDA!B63+BALIKPAPAN!B63+BONTANG!B64+MAHULU!B51</f>
        <v>711162.90686516836</v>
      </c>
      <c r="C22" s="31">
        <f>PASER!C66+KUKAR!C65+KUBAR!C62+KUTIM!C63+BERAU!C63+PPU!C64+SAMARINDA!C63+BALIKPAPAN!C63+BONTANG!C64+MAHULU!C51</f>
        <v>1337018.9987393098</v>
      </c>
      <c r="D22" s="31">
        <f>PASER!D66+KUKAR!D65+KUBAR!D62+KUTIM!D63+BERAU!D63+PPU!D64+SAMARINDA!D63+BALIKPAPAN!D63+BONTANG!D64+MAHULU!D51</f>
        <v>2049177.4395237733</v>
      </c>
      <c r="E22" s="31">
        <f>PASER!E66+KUKAR!E65+KUBAR!E62+KUTIM!E63+BERAU!E63+PPU!E64+SAMARINDA!E63+BALIKPAPAN!E63+BONTANG!E64+MAHULU!E51</f>
        <v>2812028.1044780635</v>
      </c>
      <c r="F22" s="31">
        <f>PASER!F66+KUKAR!F65+KUBAR!F62+KUTIM!F63+BERAU!F63+PPU!F64+SAMARINDA!F63+BALIKPAPAN!F63+BONTANG!F64+MAHULU!F51</f>
        <v>3612927.4050682741</v>
      </c>
      <c r="G22" s="31">
        <f>PASER!G66+KUKAR!G65+KUBAR!G62+KUTIM!G63+BERAU!G63+PPU!G64+SAMARINDA!G63+BALIKPAPAN!G63+BONTANG!G64+MAHULU!G51</f>
        <v>4435468.1482540593</v>
      </c>
      <c r="H22" s="31">
        <f>PASER!H66+KUKAR!H65+KUBAR!H62+KUTIM!H63+BERAU!H63+PPU!H64+SAMARINDA!H63+BALIKPAPAN!H63+BONTANG!H64+MAHULU!H51</f>
        <v>5284233.6701231953</v>
      </c>
      <c r="I22" s="31">
        <f>PASER!I66+KUKAR!I65+KUBAR!I62+KUTIM!I63+BERAU!I63+PPU!I64+SAMARINDA!I63+BALIKPAPAN!I63+BONTANG!I64+MAHULU!I51</f>
        <v>6168060.1642304957</v>
      </c>
      <c r="J22" s="31">
        <f>PASER!J66+KUKAR!J65+KUBAR!J62+KUTIM!J63+BERAU!J63+PPU!J64+SAMARINDA!J63+BALIKPAPAN!J63+BONTANG!J64+MAHULU!J51</f>
        <v>7086187.8223287035</v>
      </c>
      <c r="K22" s="31">
        <f>PASER!K66+KUKAR!K65+KUBAR!K62+KUTIM!K63+BERAU!K63+PPU!K64+SAMARINDA!K63+BALIKPAPAN!K63+BONTANG!K64+MAHULU!K51</f>
        <v>8037439.7536382824</v>
      </c>
      <c r="L22" s="31">
        <f>PASER!L66+KUKAR!L65+KUBAR!L62+KUTIM!L63+BERAU!L63+PPU!L64+SAMARINDA!L63+BALIKPAPAN!L63+BONTANG!L64+MAHULU!L51</f>
        <v>9006113.1831826977</v>
      </c>
      <c r="M22" s="31">
        <f>PASER!M66+KUKAR!M65+KUBAR!M62+KUTIM!M63+BERAU!M63+PPU!M64+SAMARINDA!M63+BALIKPAPAN!M63+BONTANG!M64+MAHULU!M51</f>
        <v>10000625.394371539</v>
      </c>
      <c r="N22" s="31">
        <f>PASER!N66+KUKAR!N65+KUBAR!N62+KUTIM!N63+BERAU!N63+PPU!N64+SAMARINDA!N63+BALIKPAPAN!N63+BONTANG!N64+MAHULU!N51</f>
        <v>11018949.10488933</v>
      </c>
      <c r="O22" s="31">
        <f>PASER!O66+KUKAR!O65+KUBAR!O62+KUTIM!O63+BERAU!O63+PPU!O64+SAMARINDA!O63+BALIKPAPAN!O63+BONTANG!O64+MAHULU!O51</f>
        <v>12059753.320282785</v>
      </c>
      <c r="P22" s="31">
        <f>PASER!P66+KUKAR!P65+KUBAR!P62+KUTIM!P63+BERAU!P63+PPU!P64+SAMARINDA!P63+BALIKPAPAN!P63+BONTANG!P64+MAHULU!P51</f>
        <v>13121709.739339674</v>
      </c>
      <c r="Q22" s="31">
        <f>PASER!Q66+KUKAR!Q65+KUBAR!Q62+KUTIM!Q63+BERAU!Q63+PPU!Q64+SAMARINDA!Q63+BALIKPAPAN!Q63+BONTANG!Q64+MAHULU!Q51</f>
        <v>14166663.084300917</v>
      </c>
      <c r="R22" s="31">
        <f>PASER!R66+KUKAR!R65+KUBAR!R62+KUTIM!R63+BERAU!R63+PPU!R64+SAMARINDA!R63+BALIKPAPAN!R63+BONTANG!R64+MAHULU!R51</f>
        <v>15194771.351837344</v>
      </c>
      <c r="S22" s="31">
        <f>PASER!S66+KUKAR!S65+KUBAR!S62+KUTIM!S63+BERAU!S63+PPU!S64+SAMARINDA!S63+BALIKPAPAN!S63+BONTANG!S64+MAHULU!S51</f>
        <v>16206198.090294074</v>
      </c>
      <c r="T22" s="31">
        <f>PASER!T66+KUKAR!T65+KUBAR!T62+KUTIM!T63+BERAU!T63+PPU!T64+SAMARINDA!T63+BALIKPAPAN!T63+BONTANG!T64+MAHULU!T51</f>
        <v>17201083.50378339</v>
      </c>
      <c r="U22" s="31">
        <f>PASER!U66+KUKAR!U65+KUBAR!U62+KUTIM!U63+BERAU!U63+PPU!U64+SAMARINDA!U63+BALIKPAPAN!U63+BONTANG!U64+MAHULU!U51</f>
        <v>18179620.861609522</v>
      </c>
      <c r="V22" s="29"/>
    </row>
    <row r="23" spans="1:22" x14ac:dyDescent="0.25">
      <c r="A23" s="43" t="s">
        <v>73</v>
      </c>
      <c r="B23" s="31">
        <f>PASER!B67+KUKAR!B66+KUBAR!B63+KUTIM!B64+BERAU!B64+PPU!B65+SAMARINDA!B64+BALIKPAPAN!B64+BONTANG!B65+MAHULU!B52</f>
        <v>226743.24994936536</v>
      </c>
      <c r="C23" s="31">
        <f>PASER!C67+KUKAR!C66+KUBAR!C63+KUTIM!C64+BERAU!C64+PPU!C65+SAMARINDA!C64+BALIKPAPAN!C64+BONTANG!C65+MAHULU!C52</f>
        <v>426100.76197056507</v>
      </c>
      <c r="D23" s="31">
        <f>PASER!D67+KUKAR!D66+KUBAR!D63+KUTIM!D64+BERAU!D64+PPU!D65+SAMARINDA!D64+BALIKPAPAN!D64+BONTANG!D65+MAHULU!D52</f>
        <v>653299.76664997626</v>
      </c>
      <c r="E23" s="31">
        <f>PASER!E67+KUKAR!E66+KUBAR!E63+KUTIM!E64+BERAU!E64+PPU!E65+SAMARINDA!E64+BALIKPAPAN!E64+BONTANG!E65+MAHULU!E52</f>
        <v>897106.29693399218</v>
      </c>
      <c r="F23" s="31">
        <f>PASER!F67+KUKAR!F66+KUBAR!F63+KUTIM!F64+BERAU!F64+PPU!F65+SAMARINDA!F64+BALIKPAPAN!F64+BONTANG!F65+MAHULU!F52</f>
        <v>1153410.8977631466</v>
      </c>
      <c r="G23" s="31">
        <f>PASER!G67+KUKAR!G66+KUBAR!G63+KUTIM!G64+BERAU!G64+PPU!G65+SAMARINDA!G64+BALIKPAPAN!G64+BONTANG!G65+MAHULU!G52</f>
        <v>1417021.0070849315</v>
      </c>
      <c r="H23" s="31">
        <f>PASER!H67+KUKAR!H66+KUBAR!H63+KUTIM!H64+BERAU!H64+PPU!H65+SAMARINDA!H64+BALIKPAPAN!H64+BONTANG!H65+MAHULU!H52</f>
        <v>1689781.1696946106</v>
      </c>
      <c r="I23" s="31">
        <f>PASER!I67+KUKAR!I66+KUBAR!I63+KUTIM!I64+BERAU!I64+PPU!I65+SAMARINDA!I64+BALIKPAPAN!I64+BONTANG!I65+MAHULU!I52</f>
        <v>1973820.5569614435</v>
      </c>
      <c r="J23" s="31">
        <f>PASER!J67+KUKAR!J66+KUBAR!J63+KUTIM!J64+BERAU!J64+PPU!J65+SAMARINDA!J64+BALIKPAPAN!J64+BONTANG!J65+MAHULU!J52</f>
        <v>2268869.3398041716</v>
      </c>
      <c r="K23" s="31">
        <f>PASER!K67+KUKAR!K66+KUBAR!K63+KUTIM!K64+BERAU!K64+PPU!K65+SAMARINDA!K64+BALIKPAPAN!K64+BONTANG!K65+MAHULU!K52</f>
        <v>2574553.4185084659</v>
      </c>
      <c r="L23" s="31">
        <f>PASER!L67+KUKAR!L66+KUBAR!L63+KUTIM!L64+BERAU!L64+PPU!L65+SAMARINDA!L64+BALIKPAPAN!L64+BONTANG!L65+MAHULU!L52</f>
        <v>2885770.2803670573</v>
      </c>
      <c r="M23" s="31">
        <f>PASER!M67+KUKAR!M66+KUBAR!M63+KUTIM!M64+BERAU!M64+PPU!M65+SAMARINDA!M64+BALIKPAPAN!M64+BONTANG!M65+MAHULU!M52</f>
        <v>3205171.8795375172</v>
      </c>
      <c r="N23" s="31">
        <f>PASER!N67+KUKAR!N66+KUBAR!N63+KUTIM!N64+BERAU!N64+PPU!N65+SAMARINDA!N64+BALIKPAPAN!N64+BONTANG!N65+MAHULU!N52</f>
        <v>3532140.5399110969</v>
      </c>
      <c r="O23" s="31">
        <f>PASER!O67+KUKAR!O66+KUBAR!O63+KUTIM!O64+BERAU!O64+PPU!O65+SAMARINDA!O64+BALIKPAPAN!O64+BONTANG!O65+MAHULU!O52</f>
        <v>3866232.6573445932</v>
      </c>
      <c r="P23" s="31">
        <f>PASER!P67+KUKAR!P66+KUBAR!P63+KUTIM!P64+BERAU!P64+PPU!P65+SAMARINDA!P64+BALIKPAPAN!P64+BONTANG!P65+MAHULU!P52</f>
        <v>4207005.3010050729</v>
      </c>
      <c r="Q23" s="31">
        <f>PASER!Q67+KUKAR!Q66+KUBAR!Q63+KUTIM!Q64+BERAU!Q64+PPU!Q65+SAMARINDA!Q64+BALIKPAPAN!Q64+BONTANG!Q65+MAHULU!Q52</f>
        <v>4542046.3459808659</v>
      </c>
      <c r="R23" s="31">
        <f>PASER!R67+KUKAR!R66+KUBAR!R63+KUTIM!R64+BERAU!R64+PPU!R65+SAMARINDA!R64+BALIKPAPAN!R64+BONTANG!R65+MAHULU!R52</f>
        <v>4871395.2914396878</v>
      </c>
      <c r="S23" s="31">
        <f>PASER!S67+KUKAR!S66+KUBAR!S63+KUTIM!S64+BERAU!S64+PPU!S65+SAMARINDA!S64+BALIKPAPAN!S64+BONTANG!S65+MAHULU!S52</f>
        <v>5195093.0244678147</v>
      </c>
      <c r="T23" s="31">
        <f>PASER!T67+KUKAR!T66+KUBAR!T63+KUTIM!T64+BERAU!T64+PPU!T65+SAMARINDA!T64+BALIKPAPAN!T64+BONTANG!T65+MAHULU!T52</f>
        <v>5513174.5960933156</v>
      </c>
      <c r="U23" s="31">
        <f>PASER!U67+KUKAR!U66+KUBAR!U63+KUTIM!U64+BERAU!U64+PPU!U65+SAMARINDA!U64+BALIKPAPAN!U64+BONTANG!U65+MAHULU!U52</f>
        <v>5825688.3236422511</v>
      </c>
      <c r="V23" s="29"/>
    </row>
    <row r="24" spans="1:22" x14ac:dyDescent="0.25">
      <c r="A24" s="4" t="s">
        <v>9</v>
      </c>
      <c r="B24" s="31">
        <f>SUM(B17:B23)</f>
        <v>1419425.2667530524</v>
      </c>
      <c r="C24" s="31">
        <f t="shared" ref="C24:U24" si="1">SUM(C17:C23)</f>
        <v>2676134.39948603</v>
      </c>
      <c r="D24" s="31">
        <f t="shared" si="1"/>
        <v>4083376.822255569</v>
      </c>
      <c r="E24" s="31">
        <f t="shared" si="1"/>
        <v>5584302.5540336482</v>
      </c>
      <c r="F24" s="31">
        <f t="shared" si="1"/>
        <v>7162216.59581214</v>
      </c>
      <c r="G24" s="31">
        <f t="shared" si="1"/>
        <v>8777646.6039514504</v>
      </c>
      <c r="H24" s="31">
        <f t="shared" si="1"/>
        <v>10405407.531436186</v>
      </c>
      <c r="I24" s="31">
        <f t="shared" si="1"/>
        <v>12105964.358078562</v>
      </c>
      <c r="J24" s="31">
        <f t="shared" si="1"/>
        <v>13877947.5429115</v>
      </c>
      <c r="K24" s="31">
        <f t="shared" si="1"/>
        <v>15722478.550508384</v>
      </c>
      <c r="L24" s="31">
        <f t="shared" si="1"/>
        <v>17611954.377592366</v>
      </c>
      <c r="M24" s="31">
        <f t="shared" si="1"/>
        <v>19559503.001057155</v>
      </c>
      <c r="N24" s="31">
        <f t="shared" si="1"/>
        <v>21564849.063042723</v>
      </c>
      <c r="O24" s="31">
        <f t="shared" si="1"/>
        <v>23624455.711656723</v>
      </c>
      <c r="P24" s="31">
        <f t="shared" si="1"/>
        <v>25736200.05388625</v>
      </c>
      <c r="Q24" s="31">
        <f t="shared" si="1"/>
        <v>27837049.430620812</v>
      </c>
      <c r="R24" s="31">
        <f t="shared" si="1"/>
        <v>29927395.670355432</v>
      </c>
      <c r="S24" s="31">
        <f t="shared" si="1"/>
        <v>32007897.063756768</v>
      </c>
      <c r="T24" s="31">
        <f t="shared" si="1"/>
        <v>34076795.159573823</v>
      </c>
      <c r="U24" s="31">
        <f t="shared" si="1"/>
        <v>36139127.614901669</v>
      </c>
      <c r="V24" s="52"/>
    </row>
    <row r="27" spans="1:22" x14ac:dyDescent="0.25">
      <c r="A27" t="s">
        <v>74</v>
      </c>
    </row>
    <row r="28" spans="1:22" x14ac:dyDescent="0.25">
      <c r="A28" s="1" t="s">
        <v>3</v>
      </c>
      <c r="B28" s="29">
        <f>B5-B17</f>
        <v>0</v>
      </c>
      <c r="C28" s="29">
        <f t="shared" ref="C28:U35" si="2">C5-C17</f>
        <v>0</v>
      </c>
      <c r="D28" s="29">
        <f t="shared" si="2"/>
        <v>0</v>
      </c>
      <c r="E28" s="29">
        <f t="shared" si="2"/>
        <v>0</v>
      </c>
      <c r="F28" s="29">
        <f t="shared" si="2"/>
        <v>0</v>
      </c>
      <c r="G28" s="29">
        <f t="shared" si="2"/>
        <v>0</v>
      </c>
      <c r="H28" s="29">
        <f t="shared" si="2"/>
        <v>54362.708639246295</v>
      </c>
      <c r="I28" s="29">
        <f t="shared" si="2"/>
        <v>110760.02591195889</v>
      </c>
      <c r="J28" s="29">
        <f t="shared" si="2"/>
        <v>169595.02480754175</v>
      </c>
      <c r="K28" s="29">
        <f t="shared" si="2"/>
        <v>230719.93600387836</v>
      </c>
      <c r="L28" s="29">
        <f t="shared" si="2"/>
        <v>294119.07032079459</v>
      </c>
      <c r="M28" s="29">
        <f t="shared" si="2"/>
        <v>361265.64492785698</v>
      </c>
      <c r="N28" s="29">
        <f t="shared" si="2"/>
        <v>431434.28568377648</v>
      </c>
      <c r="O28" s="29">
        <f t="shared" si="2"/>
        <v>504819.20537636103</v>
      </c>
      <c r="P28" s="29">
        <f t="shared" si="2"/>
        <v>581618.17258137441</v>
      </c>
      <c r="Q28" s="29">
        <f t="shared" si="2"/>
        <v>662036.46858239279</v>
      </c>
      <c r="R28" s="29">
        <f t="shared" si="2"/>
        <v>746282.72112316231</v>
      </c>
      <c r="S28" s="29">
        <f t="shared" si="2"/>
        <v>834572.88874777779</v>
      </c>
      <c r="T28" s="29">
        <f t="shared" si="2"/>
        <v>927092.09790372383</v>
      </c>
      <c r="U28" s="29">
        <f>U5-U17</f>
        <v>1024095.5393963109</v>
      </c>
    </row>
    <row r="29" spans="1:22" x14ac:dyDescent="0.25">
      <c r="A29" s="1" t="s">
        <v>4</v>
      </c>
      <c r="B29" s="29">
        <f t="shared" ref="B29:Q35" si="3">B6-B18</f>
        <v>0</v>
      </c>
      <c r="C29" s="29">
        <f t="shared" si="3"/>
        <v>0</v>
      </c>
      <c r="D29" s="29">
        <f t="shared" si="3"/>
        <v>0</v>
      </c>
      <c r="E29" s="29">
        <f t="shared" si="3"/>
        <v>0</v>
      </c>
      <c r="F29" s="29">
        <f t="shared" si="3"/>
        <v>0</v>
      </c>
      <c r="G29" s="29">
        <f t="shared" si="3"/>
        <v>0</v>
      </c>
      <c r="H29" s="29">
        <f t="shared" si="3"/>
        <v>66.56216657999903</v>
      </c>
      <c r="I29" s="29">
        <f t="shared" si="3"/>
        <v>135.70851074787788</v>
      </c>
      <c r="J29" s="29">
        <f t="shared" si="3"/>
        <v>207.28728773142211</v>
      </c>
      <c r="K29" s="29">
        <f t="shared" si="3"/>
        <v>281.65710444538854</v>
      </c>
      <c r="L29" s="29">
        <f t="shared" si="3"/>
        <v>359.16087052039802</v>
      </c>
      <c r="M29" s="29">
        <f t="shared" si="3"/>
        <v>440.02856936072931</v>
      </c>
      <c r="N29" s="29">
        <f t="shared" si="3"/>
        <v>524.52614921843633</v>
      </c>
      <c r="O29" s="29">
        <f t="shared" si="3"/>
        <v>612.92179409228265</v>
      </c>
      <c r="P29" s="29">
        <f t="shared" si="3"/>
        <v>705.48512999201193</v>
      </c>
      <c r="Q29" s="29">
        <f t="shared" si="3"/>
        <v>802.48857322428375</v>
      </c>
      <c r="R29" s="29">
        <f t="shared" si="2"/>
        <v>904.21082862839103</v>
      </c>
      <c r="S29" s="29">
        <f t="shared" si="2"/>
        <v>1010.9299472896382</v>
      </c>
      <c r="T29" s="29">
        <f t="shared" si="2"/>
        <v>1122.9311551051214</v>
      </c>
      <c r="U29" s="29">
        <f t="shared" si="2"/>
        <v>1240.5042658755556</v>
      </c>
    </row>
    <row r="30" spans="1:22" x14ac:dyDescent="0.25">
      <c r="A30" s="1" t="s">
        <v>5</v>
      </c>
      <c r="B30" s="29">
        <f t="shared" si="3"/>
        <v>-965.02759620910001</v>
      </c>
      <c r="C30" s="29">
        <f t="shared" si="2"/>
        <v>-1941.2437244847042</v>
      </c>
      <c r="D30" s="29">
        <f t="shared" si="2"/>
        <v>-2827.9195746914447</v>
      </c>
      <c r="E30" s="29">
        <f t="shared" si="2"/>
        <v>-3954.0825728620803</v>
      </c>
      <c r="F30" s="29">
        <f t="shared" si="2"/>
        <v>-5292.8324565703624</v>
      </c>
      <c r="G30" s="29">
        <f t="shared" si="2"/>
        <v>-6508.4733420246957</v>
      </c>
      <c r="H30" s="29">
        <f t="shared" si="2"/>
        <v>-6546.3124577791532</v>
      </c>
      <c r="I30" s="29">
        <f t="shared" si="2"/>
        <v>-6567.3217504432105</v>
      </c>
      <c r="J30" s="29">
        <f t="shared" si="2"/>
        <v>-5168.2791624247111</v>
      </c>
      <c r="K30" s="29">
        <f t="shared" si="2"/>
        <v>-5132.3242283619111</v>
      </c>
      <c r="L30" s="29">
        <f t="shared" si="2"/>
        <v>-5066.0851739768041</v>
      </c>
      <c r="M30" s="29">
        <f t="shared" si="2"/>
        <v>-4969.9989268359641</v>
      </c>
      <c r="N30" s="29">
        <f t="shared" si="2"/>
        <v>-4844.1551511286816</v>
      </c>
      <c r="O30" s="29">
        <f t="shared" si="2"/>
        <v>-4687.2619288725837</v>
      </c>
      <c r="P30" s="29">
        <f t="shared" si="2"/>
        <v>-4502.1215214985132</v>
      </c>
      <c r="Q30" s="29">
        <f t="shared" si="2"/>
        <v>-4294.2207680525753</v>
      </c>
      <c r="R30" s="29">
        <f t="shared" si="2"/>
        <v>-4057.2757303051185</v>
      </c>
      <c r="S30" s="29">
        <f t="shared" si="2"/>
        <v>-3795.9234704441769</v>
      </c>
      <c r="T30" s="29">
        <f t="shared" si="2"/>
        <v>-1434.62763369616</v>
      </c>
      <c r="U30" s="29">
        <f t="shared" si="2"/>
        <v>-1119.4120836097572</v>
      </c>
    </row>
    <row r="31" spans="1:22" x14ac:dyDescent="0.25">
      <c r="A31" s="1" t="s">
        <v>6</v>
      </c>
      <c r="B31" s="29">
        <f t="shared" si="3"/>
        <v>0</v>
      </c>
      <c r="C31" s="29">
        <f t="shared" si="2"/>
        <v>0</v>
      </c>
      <c r="D31" s="29">
        <f t="shared" si="2"/>
        <v>0</v>
      </c>
      <c r="E31" s="29">
        <f t="shared" si="2"/>
        <v>0</v>
      </c>
      <c r="F31" s="29">
        <f t="shared" si="2"/>
        <v>0</v>
      </c>
      <c r="G31" s="29">
        <f t="shared" si="2"/>
        <v>0</v>
      </c>
      <c r="H31" s="29">
        <f t="shared" si="2"/>
        <v>0</v>
      </c>
      <c r="I31" s="29">
        <f t="shared" si="2"/>
        <v>0</v>
      </c>
      <c r="J31" s="29">
        <f t="shared" si="2"/>
        <v>0</v>
      </c>
      <c r="K31" s="29">
        <f t="shared" si="2"/>
        <v>0</v>
      </c>
      <c r="L31" s="29">
        <f t="shared" si="2"/>
        <v>0</v>
      </c>
      <c r="M31" s="29">
        <f t="shared" si="2"/>
        <v>0</v>
      </c>
      <c r="N31" s="29">
        <f t="shared" si="2"/>
        <v>0</v>
      </c>
      <c r="O31" s="29">
        <f t="shared" si="2"/>
        <v>0</v>
      </c>
      <c r="P31" s="29">
        <f t="shared" si="2"/>
        <v>0</v>
      </c>
      <c r="Q31" s="29">
        <f t="shared" si="2"/>
        <v>0</v>
      </c>
      <c r="R31" s="29">
        <f t="shared" si="2"/>
        <v>0</v>
      </c>
      <c r="S31" s="29">
        <f t="shared" si="2"/>
        <v>0</v>
      </c>
      <c r="T31" s="29">
        <f t="shared" si="2"/>
        <v>0</v>
      </c>
      <c r="U31" s="29">
        <f t="shared" si="2"/>
        <v>0</v>
      </c>
    </row>
    <row r="32" spans="1:22" x14ac:dyDescent="0.25">
      <c r="A32" s="1" t="s">
        <v>7</v>
      </c>
      <c r="B32" s="29">
        <f>B9-B21</f>
        <v>0</v>
      </c>
      <c r="C32" s="29">
        <f t="shared" si="2"/>
        <v>0</v>
      </c>
      <c r="D32" s="29">
        <f t="shared" si="2"/>
        <v>0</v>
      </c>
      <c r="E32" s="29">
        <f t="shared" si="2"/>
        <v>0</v>
      </c>
      <c r="F32" s="29">
        <f t="shared" si="2"/>
        <v>0</v>
      </c>
      <c r="G32" s="29">
        <f t="shared" si="2"/>
        <v>8071.0645766665693</v>
      </c>
      <c r="H32" s="29">
        <f t="shared" si="2"/>
        <v>23998.567702679895</v>
      </c>
      <c r="I32" s="29">
        <f t="shared" si="2"/>
        <v>44254.171644711867</v>
      </c>
      <c r="J32" s="29">
        <f t="shared" si="2"/>
        <v>69230.418477462605</v>
      </c>
      <c r="K32" s="29">
        <f t="shared" si="2"/>
        <v>99278.891837310046</v>
      </c>
      <c r="L32" s="29">
        <f t="shared" si="2"/>
        <v>139740.14464911353</v>
      </c>
      <c r="M32" s="29">
        <f t="shared" si="2"/>
        <v>188237.94756811345</v>
      </c>
      <c r="N32" s="29">
        <f t="shared" si="2"/>
        <v>245221.55093678087</v>
      </c>
      <c r="O32" s="29">
        <f t="shared" si="2"/>
        <v>311208.58191564633</v>
      </c>
      <c r="P32" s="29">
        <f t="shared" si="2"/>
        <v>386716.93205946032</v>
      </c>
      <c r="Q32" s="29">
        <f t="shared" si="2"/>
        <v>469216.06311062537</v>
      </c>
      <c r="R32" s="29">
        <f t="shared" si="2"/>
        <v>558721.48779646214</v>
      </c>
      <c r="S32" s="29">
        <f t="shared" si="2"/>
        <v>655249.26393338013</v>
      </c>
      <c r="T32" s="29">
        <f t="shared" si="2"/>
        <v>758813.15678599663</v>
      </c>
      <c r="U32" s="29">
        <f t="shared" si="2"/>
        <v>869432.14132525772</v>
      </c>
    </row>
    <row r="33" spans="1:21" x14ac:dyDescent="0.25">
      <c r="A33" s="1" t="s">
        <v>8</v>
      </c>
      <c r="B33" s="29">
        <f t="shared" si="3"/>
        <v>0</v>
      </c>
      <c r="C33" s="29">
        <f t="shared" si="2"/>
        <v>0</v>
      </c>
      <c r="D33" s="29">
        <f t="shared" si="2"/>
        <v>0</v>
      </c>
      <c r="E33" s="29">
        <f t="shared" si="2"/>
        <v>0</v>
      </c>
      <c r="F33" s="29">
        <f t="shared" si="2"/>
        <v>0</v>
      </c>
      <c r="G33" s="29">
        <f t="shared" si="2"/>
        <v>23708.175689345226</v>
      </c>
      <c r="H33" s="29">
        <f t="shared" si="2"/>
        <v>74056.175546624698</v>
      </c>
      <c r="I33" s="29">
        <f t="shared" si="2"/>
        <v>137250.97940627486</v>
      </c>
      <c r="J33" s="29">
        <f t="shared" si="2"/>
        <v>214472.06278794538</v>
      </c>
      <c r="K33" s="29">
        <f t="shared" si="2"/>
        <v>306742.49497822393</v>
      </c>
      <c r="L33" s="29">
        <f t="shared" si="2"/>
        <v>429748.74069788493</v>
      </c>
      <c r="M33" s="29">
        <f t="shared" si="2"/>
        <v>576607.32800719887</v>
      </c>
      <c r="N33" s="29">
        <f t="shared" si="2"/>
        <v>748590.36781585403</v>
      </c>
      <c r="O33" s="29">
        <f t="shared" si="2"/>
        <v>947231.07865822315</v>
      </c>
      <c r="P33" s="29">
        <f t="shared" si="2"/>
        <v>1174063.6886995491</v>
      </c>
      <c r="Q33" s="29">
        <f t="shared" si="2"/>
        <v>1421668.3735438082</v>
      </c>
      <c r="R33" s="29">
        <f t="shared" si="2"/>
        <v>1690104.3709779829</v>
      </c>
      <c r="S33" s="29">
        <f t="shared" si="2"/>
        <v>1979433.0002973862</v>
      </c>
      <c r="T33" s="29">
        <f t="shared" si="2"/>
        <v>2289706.8263280876</v>
      </c>
      <c r="U33" s="29">
        <f t="shared" si="2"/>
        <v>2620998.3079784438</v>
      </c>
    </row>
    <row r="34" spans="1:21" x14ac:dyDescent="0.25">
      <c r="A34" s="1" t="s">
        <v>69</v>
      </c>
      <c r="B34" s="29">
        <f t="shared" si="3"/>
        <v>0</v>
      </c>
      <c r="C34" s="29">
        <f t="shared" si="2"/>
        <v>0</v>
      </c>
      <c r="D34" s="29">
        <f t="shared" si="2"/>
        <v>0</v>
      </c>
      <c r="E34" s="29">
        <f t="shared" si="2"/>
        <v>0</v>
      </c>
      <c r="F34" s="29">
        <f t="shared" si="2"/>
        <v>0</v>
      </c>
      <c r="G34" s="29">
        <f t="shared" si="2"/>
        <v>7705.1570990374312</v>
      </c>
      <c r="H34" s="29">
        <f t="shared" si="2"/>
        <v>22910.575494045159</v>
      </c>
      <c r="I34" s="29">
        <f t="shared" si="2"/>
        <v>42247.877163076773</v>
      </c>
      <c r="J34" s="29">
        <f t="shared" si="2"/>
        <v>66091.808005488478</v>
      </c>
      <c r="K34" s="29">
        <f t="shared" si="2"/>
        <v>94778.012362372596</v>
      </c>
      <c r="L34" s="29">
        <f t="shared" si="2"/>
        <v>133404.9253770574</v>
      </c>
      <c r="M34" s="29">
        <f t="shared" si="2"/>
        <v>179704.04575943574</v>
      </c>
      <c r="N34" s="29">
        <f t="shared" si="2"/>
        <v>234104.25676681148</v>
      </c>
      <c r="O34" s="29">
        <f t="shared" si="2"/>
        <v>297099.71856265701</v>
      </c>
      <c r="P34" s="29">
        <f t="shared" si="2"/>
        <v>369184.84371816274</v>
      </c>
      <c r="Q34" s="29">
        <f t="shared" si="2"/>
        <v>447943.81773517467</v>
      </c>
      <c r="R34" s="29">
        <f t="shared" si="2"/>
        <v>533391.45006043371</v>
      </c>
      <c r="S34" s="29">
        <f t="shared" si="2"/>
        <v>625543.07051777095</v>
      </c>
      <c r="T34" s="29">
        <f t="shared" si="2"/>
        <v>724411.82031370513</v>
      </c>
      <c r="U34" s="29">
        <f t="shared" si="2"/>
        <v>830015.81417532079</v>
      </c>
    </row>
    <row r="35" spans="1:21" x14ac:dyDescent="0.25">
      <c r="A35" s="4" t="s">
        <v>9</v>
      </c>
      <c r="B35" s="29">
        <f t="shared" si="3"/>
        <v>-965.02759620896541</v>
      </c>
      <c r="C35" s="29">
        <f t="shared" si="2"/>
        <v>-1941.243724484928</v>
      </c>
      <c r="D35" s="29">
        <f t="shared" si="2"/>
        <v>-2827.9195746914484</v>
      </c>
      <c r="E35" s="29">
        <f t="shared" si="2"/>
        <v>-3954.0825728625059</v>
      </c>
      <c r="F35" s="29">
        <f t="shared" si="2"/>
        <v>-5292.8324565701187</v>
      </c>
      <c r="G35" s="29">
        <f t="shared" si="2"/>
        <v>32975.924023024738</v>
      </c>
      <c r="H35" s="29">
        <f>H12-H24</f>
        <v>168848.27709139697</v>
      </c>
      <c r="I35" s="29">
        <f t="shared" si="2"/>
        <v>328081.44088632613</v>
      </c>
      <c r="J35" s="29">
        <f t="shared" si="2"/>
        <v>514428.32220374234</v>
      </c>
      <c r="K35" s="29">
        <f t="shared" si="2"/>
        <v>726668.66805786639</v>
      </c>
      <c r="L35" s="29">
        <f t="shared" si="2"/>
        <v>992305.95674139634</v>
      </c>
      <c r="M35" s="29">
        <f t="shared" si="2"/>
        <v>1301284.9959051311</v>
      </c>
      <c r="N35" s="29">
        <f t="shared" si="2"/>
        <v>1655030.832201317</v>
      </c>
      <c r="O35" s="29">
        <f t="shared" si="2"/>
        <v>2056284.2443781048</v>
      </c>
      <c r="P35" s="29">
        <f t="shared" si="2"/>
        <v>2507787.000667043</v>
      </c>
      <c r="Q35" s="29">
        <f t="shared" si="2"/>
        <v>2997372.9907771721</v>
      </c>
      <c r="R35" s="29">
        <f t="shared" si="2"/>
        <v>3525346.9650563672</v>
      </c>
      <c r="S35" s="29">
        <f t="shared" si="2"/>
        <v>4092013.2299731635</v>
      </c>
      <c r="T35" s="29">
        <f t="shared" si="2"/>
        <v>4699712.2048529238</v>
      </c>
      <c r="U35" s="29">
        <f>U12-U24</f>
        <v>5344662.8950575888</v>
      </c>
    </row>
    <row r="38" spans="1:21" x14ac:dyDescent="0.25">
      <c r="A38" t="s">
        <v>75</v>
      </c>
    </row>
    <row r="39" spans="1:21" x14ac:dyDescent="0.25">
      <c r="A39" s="1" t="s">
        <v>59</v>
      </c>
      <c r="B39" s="29">
        <f>B28</f>
        <v>0</v>
      </c>
      <c r="C39" s="29">
        <f t="shared" ref="C39:U39" si="4">C28</f>
        <v>0</v>
      </c>
      <c r="D39" s="29">
        <f t="shared" si="4"/>
        <v>0</v>
      </c>
      <c r="E39" s="29">
        <f t="shared" si="4"/>
        <v>0</v>
      </c>
      <c r="F39" s="29">
        <f t="shared" si="4"/>
        <v>0</v>
      </c>
      <c r="G39" s="29">
        <f t="shared" si="4"/>
        <v>0</v>
      </c>
      <c r="H39" s="29">
        <f t="shared" si="4"/>
        <v>54362.708639246295</v>
      </c>
      <c r="I39" s="29">
        <f t="shared" si="4"/>
        <v>110760.02591195889</v>
      </c>
      <c r="J39" s="29">
        <f t="shared" si="4"/>
        <v>169595.02480754175</v>
      </c>
      <c r="K39" s="29">
        <f t="shared" si="4"/>
        <v>230719.93600387836</v>
      </c>
      <c r="L39" s="29">
        <f t="shared" si="4"/>
        <v>294119.07032079459</v>
      </c>
      <c r="M39" s="29">
        <f t="shared" si="4"/>
        <v>361265.64492785698</v>
      </c>
      <c r="N39" s="29">
        <f t="shared" si="4"/>
        <v>431434.28568377648</v>
      </c>
      <c r="O39" s="29">
        <f t="shared" si="4"/>
        <v>504819.20537636103</v>
      </c>
      <c r="P39" s="29">
        <f t="shared" si="4"/>
        <v>581618.17258137441</v>
      </c>
      <c r="Q39" s="29">
        <f t="shared" si="4"/>
        <v>662036.46858239279</v>
      </c>
      <c r="R39" s="29">
        <f t="shared" si="4"/>
        <v>746282.72112316231</v>
      </c>
      <c r="S39" s="29">
        <f t="shared" si="4"/>
        <v>834572.88874777779</v>
      </c>
      <c r="T39" s="29">
        <f t="shared" si="4"/>
        <v>927092.09790372383</v>
      </c>
      <c r="U39" s="29">
        <f t="shared" si="4"/>
        <v>1024095.5393963109</v>
      </c>
    </row>
    <row r="40" spans="1:21" x14ac:dyDescent="0.25">
      <c r="A40" s="1" t="s">
        <v>60</v>
      </c>
      <c r="B40" s="29">
        <f>B29+B30</f>
        <v>-965.02759620910001</v>
      </c>
      <c r="C40" s="29">
        <f t="shared" ref="C40:T40" si="5">C29+C30</f>
        <v>-1941.2437244847042</v>
      </c>
      <c r="D40" s="29">
        <f t="shared" si="5"/>
        <v>-2827.9195746914447</v>
      </c>
      <c r="E40" s="29">
        <f t="shared" si="5"/>
        <v>-3954.0825728620803</v>
      </c>
      <c r="F40" s="29">
        <f t="shared" si="5"/>
        <v>-5292.8324565703624</v>
      </c>
      <c r="G40" s="29">
        <f t="shared" si="5"/>
        <v>-6508.4733420246957</v>
      </c>
      <c r="H40" s="29">
        <f t="shared" si="5"/>
        <v>-6479.7502911991542</v>
      </c>
      <c r="I40" s="29">
        <f t="shared" si="5"/>
        <v>-6431.6132396953326</v>
      </c>
      <c r="J40" s="29">
        <f t="shared" si="5"/>
        <v>-4960.991874693289</v>
      </c>
      <c r="K40" s="29">
        <f t="shared" si="5"/>
        <v>-4850.6671239165225</v>
      </c>
      <c r="L40" s="29">
        <f t="shared" si="5"/>
        <v>-4706.9243034564061</v>
      </c>
      <c r="M40" s="29">
        <f t="shared" si="5"/>
        <v>-4529.9703574752348</v>
      </c>
      <c r="N40" s="29">
        <f t="shared" si="5"/>
        <v>-4319.6290019102453</v>
      </c>
      <c r="O40" s="29">
        <f t="shared" si="5"/>
        <v>-4074.340134780301</v>
      </c>
      <c r="P40" s="29">
        <f t="shared" si="5"/>
        <v>-3796.6363915065012</v>
      </c>
      <c r="Q40" s="29">
        <f t="shared" si="5"/>
        <v>-3491.7321948282915</v>
      </c>
      <c r="R40" s="29">
        <f t="shared" si="5"/>
        <v>-3153.0649016767275</v>
      </c>
      <c r="S40" s="29">
        <f t="shared" si="5"/>
        <v>-2784.9935231545387</v>
      </c>
      <c r="T40" s="29">
        <f t="shared" si="5"/>
        <v>-311.69647859103861</v>
      </c>
      <c r="U40" s="29">
        <f>U29+U30</f>
        <v>121.09218226579833</v>
      </c>
    </row>
    <row r="41" spans="1:21" x14ac:dyDescent="0.25">
      <c r="A41" s="1" t="s">
        <v>76</v>
      </c>
      <c r="B41" s="29">
        <f>B32+B33+B34</f>
        <v>0</v>
      </c>
      <c r="C41" s="29">
        <f t="shared" ref="C41:U41" si="6">C32+C33+C34</f>
        <v>0</v>
      </c>
      <c r="D41" s="29">
        <f t="shared" si="6"/>
        <v>0</v>
      </c>
      <c r="E41" s="29">
        <f t="shared" si="6"/>
        <v>0</v>
      </c>
      <c r="F41" s="29">
        <f t="shared" si="6"/>
        <v>0</v>
      </c>
      <c r="G41" s="29">
        <f t="shared" si="6"/>
        <v>39484.397365049226</v>
      </c>
      <c r="H41" s="29">
        <f>H32+H33+H34</f>
        <v>120965.31874334975</v>
      </c>
      <c r="I41" s="29">
        <f t="shared" si="6"/>
        <v>223753.0282140635</v>
      </c>
      <c r="J41" s="29">
        <f t="shared" si="6"/>
        <v>349794.28927089646</v>
      </c>
      <c r="K41" s="29">
        <f t="shared" si="6"/>
        <v>500799.39917790657</v>
      </c>
      <c r="L41" s="29">
        <f t="shared" si="6"/>
        <v>702893.81072405586</v>
      </c>
      <c r="M41" s="29">
        <f t="shared" si="6"/>
        <v>944549.32133474806</v>
      </c>
      <c r="N41" s="29">
        <f t="shared" si="6"/>
        <v>1227916.1755194464</v>
      </c>
      <c r="O41" s="29">
        <f t="shared" si="6"/>
        <v>1555539.3791365265</v>
      </c>
      <c r="P41" s="29">
        <f t="shared" si="6"/>
        <v>1929965.4644771721</v>
      </c>
      <c r="Q41" s="29">
        <f t="shared" si="6"/>
        <v>2338828.2543896083</v>
      </c>
      <c r="R41" s="29">
        <f t="shared" si="6"/>
        <v>2782217.3088348787</v>
      </c>
      <c r="S41" s="29">
        <f t="shared" si="6"/>
        <v>3260225.3347485373</v>
      </c>
      <c r="T41" s="29">
        <f t="shared" si="6"/>
        <v>3772931.8034277894</v>
      </c>
      <c r="U41" s="29">
        <f t="shared" si="6"/>
        <v>4320446.2634790223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72"/>
  <sheetViews>
    <sheetView topLeftCell="H154" zoomScale="85" zoomScaleNormal="85" workbookViewId="0">
      <selection activeCell="A137" sqref="A137:A172"/>
    </sheetView>
  </sheetViews>
  <sheetFormatPr defaultRowHeight="15" x14ac:dyDescent="0.25"/>
  <cols>
    <col min="1" max="1" width="37.140625" bestFit="1" customWidth="1"/>
    <col min="2" max="2" width="11.28515625" customWidth="1"/>
    <col min="3" max="11" width="13.28515625" bestFit="1" customWidth="1"/>
    <col min="12" max="16" width="11.5703125" customWidth="1"/>
    <col min="17" max="17" width="13.28515625" customWidth="1"/>
    <col min="18" max="22" width="13.28515625" bestFit="1" customWidth="1"/>
    <col min="23" max="23" width="10.5703125" bestFit="1" customWidth="1"/>
  </cols>
  <sheetData>
    <row r="2" spans="1:22" x14ac:dyDescent="0.25">
      <c r="A2" t="s">
        <v>114</v>
      </c>
    </row>
    <row r="3" spans="1:22" x14ac:dyDescent="0.25">
      <c r="A3" s="71" t="s">
        <v>0</v>
      </c>
      <c r="B3" s="71">
        <v>2010</v>
      </c>
      <c r="C3" s="71">
        <v>2011</v>
      </c>
      <c r="D3" s="71">
        <v>2012</v>
      </c>
      <c r="E3" s="71">
        <v>2013</v>
      </c>
      <c r="F3" s="71">
        <v>2014</v>
      </c>
      <c r="G3" s="71">
        <v>2015</v>
      </c>
      <c r="H3" s="71">
        <v>2016</v>
      </c>
      <c r="I3" s="71">
        <v>2017</v>
      </c>
      <c r="J3" s="71">
        <v>2018</v>
      </c>
      <c r="K3" s="71">
        <v>2019</v>
      </c>
      <c r="L3" s="71">
        <v>2020</v>
      </c>
      <c r="M3" s="3">
        <v>2021</v>
      </c>
      <c r="N3" s="71">
        <v>2022</v>
      </c>
      <c r="O3" s="71">
        <v>2023</v>
      </c>
      <c r="P3" s="71">
        <v>2024</v>
      </c>
      <c r="Q3" s="71">
        <v>2025</v>
      </c>
      <c r="R3" s="3">
        <v>2026</v>
      </c>
      <c r="S3" s="71">
        <v>2027</v>
      </c>
      <c r="T3" s="71">
        <v>2028</v>
      </c>
      <c r="U3" s="71">
        <v>2029</v>
      </c>
      <c r="V3" s="71">
        <v>2030</v>
      </c>
    </row>
    <row r="4" spans="1:22" x14ac:dyDescent="0.25">
      <c r="A4" s="1" t="s">
        <v>3</v>
      </c>
      <c r="B4" s="31">
        <f>PASER!L30+KUKAR!L30+KUBAR!L30+KUTIM!L30+BERAU!L30+PPU!L30+SAMARINDA!L30+BALIKPAPAN!L30+BONTANG!L30</f>
        <v>91409.573270501351</v>
      </c>
      <c r="C4" s="31">
        <f>PASER!B6+KUKAR!B6+KUBAR!B6+KUTIM!B6+BERAU!B6+PPU!B6+SAMARINDA!B6+BALIKPAPAN!B6+BONTANG!B6+MAHULU!B6</f>
        <v>87092.0686643589</v>
      </c>
      <c r="D4" s="31">
        <f>PASER!C6+KUKAR!C6+KUBAR!C6+KUTIM!C6+BERAU!C6+PPU!C6+SAMARINDA!C6+BALIKPAPAN!C6+BONTANG!C6+MAHULU!C6</f>
        <v>84785.042093204553</v>
      </c>
      <c r="E4" s="31">
        <f>PASER!D6+KUKAR!D6+KUBAR!D6+KUTIM!D6+BERAU!D6+PPU!D6+SAMARINDA!D6+BALIKPAPAN!D6+BONTANG!D6+MAHULU!D6</f>
        <v>89118.281927796619</v>
      </c>
      <c r="F4" s="31">
        <f>PASER!E6+KUKAR!E6+KUBAR!E6+KUTIM!E6+BERAU!E6+PPU!E6+SAMARINDA!E6+BALIKPAPAN!E6+BONTANG!E6+MAHULU!E6</f>
        <v>86340.408905341639</v>
      </c>
      <c r="G4" s="31">
        <f>PASER!F6+KUKAR!F6+KUBAR!F6+KUTIM!F6+BERAU!F6+PPU!F6+SAMARINDA!F6+BALIKPAPAN!F6+BONTANG!F6+MAHULU!F6</f>
        <v>83568.587893828837</v>
      </c>
      <c r="H4" s="31">
        <f>PASER!G6+KUKAR!G6+KUBAR!G6+KUTIM!G6+BERAU!G6+PPU!G6+SAMARINDA!G6+BALIKPAPAN!G6+BONTANG!G6+MAHULU!G6</f>
        <v>77867.524690326711</v>
      </c>
      <c r="I4" s="31">
        <f>PASER!H6+KUKAR!H6+KUBAR!H6+KUTIM!H6+BERAU!H6+PPU!H6+SAMARINDA!H6+BALIKPAPAN!H6+BONTANG!H6+MAHULU!H6</f>
        <v>89000.513901103041</v>
      </c>
      <c r="J4" s="31">
        <f>PASER!I6+KUKAR!I6+KUBAR!I6+KUTIM!I6+BERAU!I6+PPU!I6+SAMARINDA!I6+BALIKPAPAN!I6+BONTANG!I6+MAHULU!I6</f>
        <v>92331.33703319513</v>
      </c>
      <c r="K4" s="31">
        <f>PASER!J6+KUKAR!J6+KUBAR!J6+KUTIM!J6+BERAU!J6+PPU!J6+SAMARINDA!J6+BALIKPAPAN!J6+BONTANG!J6+MAHULU!J6</f>
        <v>96321.787613776978</v>
      </c>
      <c r="L4" s="31">
        <f>PASER!K6+KUKAR!K6+KUBAR!K6+KUTIM!K6+BERAU!K6+PPU!K6+SAMARINDA!K6+BALIKPAPAN!K6+BONTANG!K6+MAHULU!K6</f>
        <v>100070.48212405133</v>
      </c>
      <c r="M4" s="31">
        <f>PASER!L6+KUKAR!L6+KUBAR!L6+KUTIM!L6+BERAU!L6+PPU!L6+SAMARINDA!L6+BALIKPAPAN!L6+BONTANG!L6+MAHULU!L6</f>
        <v>103793.55503027757</v>
      </c>
      <c r="N4" s="31">
        <f>PASER!M6+KUKAR!M6+KUBAR!M6+KUTIM!M6+BERAU!M6+PPU!M6+SAMARINDA!M6+BALIKPAPAN!M6+BONTANG!M6+MAHULU!M6</f>
        <v>109927.41873259435</v>
      </c>
      <c r="O4" s="31">
        <f>PASER!N6+KUKAR!N6+KUBAR!N6+KUTIM!N6+BERAU!N6+PPU!N6+SAMARINDA!N6+BALIKPAPAN!N6+BONTANG!N6+MAHULU!N6</f>
        <v>114874.35292471341</v>
      </c>
      <c r="P4" s="31">
        <f>PASER!O6+KUKAR!O6+KUBAR!O6+KUTIM!O6+BERAU!O6+PPU!O6+SAMARINDA!O6+BALIKPAPAN!O6+BONTANG!O6+MAHULU!O6</f>
        <v>120139.14947570357</v>
      </c>
      <c r="Q4" s="31">
        <f>PASER!P6+KUKAR!P6+KUBAR!P6+KUTIM!P6+BERAU!P6+PPU!P6+SAMARINDA!P6+BALIKPAPAN!P6+BONTANG!P6+MAHULU!P6</f>
        <v>125727.62891967689</v>
      </c>
      <c r="R4" s="31">
        <f>PASER!Q6+KUKAR!Q6+KUBAR!Q6+KUTIM!Q6+BERAU!Q6+PPU!Q6+SAMARINDA!Q6+BALIKPAPAN!Q6+BONTANG!Q6+MAHULU!Q6</f>
        <v>131652.08686449943</v>
      </c>
      <c r="S4" s="31">
        <f>PASER!R6+KUKAR!R6+KUBAR!R6+KUTIM!R6+BERAU!R6+PPU!R6+SAMARINDA!R6+BALIKPAPAN!R6+BONTANG!R6+MAHULU!R6</f>
        <v>137918.00143744276</v>
      </c>
      <c r="T4" s="31">
        <f>PASER!S6+KUKAR!S6+KUBAR!S6+KUTIM!S6+BERAU!S6+PPU!S6+SAMARINDA!S6+BALIKPAPAN!S6+BONTANG!S6+MAHULU!S6</f>
        <v>144537.37071394801</v>
      </c>
      <c r="U4" s="31">
        <f>PASER!T6+KUKAR!T6+KUBAR!T6+KUTIM!T6+BERAU!T6+PPU!T6+SAMARINDA!T6+BALIKPAPAN!T6+BONTANG!T6+MAHULU!T6</f>
        <v>151459.74399157954</v>
      </c>
      <c r="V4" s="31">
        <f>PASER!U6+KUKAR!U6+KUBAR!U6+KUTIM!U6+BERAU!U6+PPU!U6+SAMARINDA!U6+BALIKPAPAN!U6+BONTANG!U6+MAHULU!U6</f>
        <v>158799.80382293486</v>
      </c>
    </row>
    <row r="5" spans="1:22" x14ac:dyDescent="0.25">
      <c r="A5" s="1" t="s">
        <v>4</v>
      </c>
      <c r="B5" s="31">
        <f>PASER!L31+KUKAR!L31+KUBAR!L31+KUTIM!L31+BERAU!L31+PPU!L31+SAMARINDA!L31+BALIKPAPAN!L31+BONTANG!L31</f>
        <v>124215.23897999998</v>
      </c>
      <c r="C5" s="31">
        <f>PASER!B7+KUKAR!B7+KUBAR!B7+KUTIM!B7+BERAU!B7+PPU!B7+SAMARINDA!B7+BALIKPAPAN!B7+BONTANG!B7+MAHULU!B7</f>
        <v>124969.84772999999</v>
      </c>
      <c r="D5" s="31">
        <f>PASER!C7+KUKAR!C7+KUBAR!C7+KUTIM!C7+BERAU!C7+PPU!C7+SAMARINDA!C7+BALIKPAPAN!C7+BONTANG!C7+MAHULU!C7</f>
        <v>132810.20150999998</v>
      </c>
      <c r="E5" s="31">
        <f>PASER!D7+KUKAR!D7+KUBAR!D7+KUTIM!D7+BERAU!D7+PPU!D7+SAMARINDA!D7+BALIKPAPAN!D7+BONTANG!D7+MAHULU!D7</f>
        <v>135770.87768999999</v>
      </c>
      <c r="F5" s="31">
        <f>PASER!E7+KUKAR!E7+KUBAR!E7+KUTIM!E7+BERAU!E7+PPU!E7+SAMARINDA!E7+BALIKPAPAN!E7+BONTANG!E7+MAHULU!E7</f>
        <v>146427.18614999999</v>
      </c>
      <c r="G5" s="31">
        <f>PASER!F7+KUKAR!F7+KUBAR!F7+KUTIM!F7+BERAU!F7+PPU!F7+SAMARINDA!F7+BALIKPAPAN!F7+BONTANG!F7+MAHULU!F7</f>
        <v>161547.95432999998</v>
      </c>
      <c r="H5" s="31">
        <f>PASER!G7+KUKAR!G7+KUBAR!G7+KUTIM!G7+BERAU!G7+PPU!G7+SAMARINDA!G7+BALIKPAPAN!G7+BONTANG!G7+MAHULU!G7</f>
        <v>168684.14586113999</v>
      </c>
      <c r="I5" s="31">
        <f>PASER!H7+KUKAR!H7+KUBAR!H7+KUTIM!H7+BERAU!H7+PPU!H7+SAMARINDA!H7+BALIKPAPAN!H7+BONTANG!H7+MAHULU!H7</f>
        <v>180311.69175004328</v>
      </c>
      <c r="J5" s="31">
        <f>PASER!I7+KUKAR!I7+KUBAR!I7+KUTIM!I7+BERAU!I7+PPU!I7+SAMARINDA!I7+BALIKPAPAN!I7+BONTANG!I7+MAHULU!I7</f>
        <v>193370.67121492073</v>
      </c>
      <c r="K5" s="31">
        <f>PASER!J7+KUKAR!J7+KUBAR!J7+KUTIM!J7+BERAU!J7+PPU!J7+SAMARINDA!J7+BALIKPAPAN!J7+BONTANG!J7+MAHULU!J7</f>
        <v>207611.66981986101</v>
      </c>
      <c r="L5" s="31">
        <f>PASER!K7+KUKAR!K7+KUBAR!K7+KUTIM!K7+BERAU!K7+PPU!K7+SAMARINDA!K7+BALIKPAPAN!K7+BONTANG!K7+MAHULU!K7</f>
        <v>222049.53375606201</v>
      </c>
      <c r="M5" s="31">
        <f>PASER!L7+KUKAR!L7+KUBAR!L7+KUTIM!L7+BERAU!L7+PPU!L7+SAMARINDA!L7+BALIKPAPAN!L7+BONTANG!L7+MAHULU!L7</f>
        <v>236525.33411011435</v>
      </c>
      <c r="N5" s="31">
        <f>PASER!M7+KUKAR!M7+KUBAR!M7+KUTIM!M7+BERAU!M7+PPU!M7+SAMARINDA!M7+BALIKPAPAN!M7+BONTANG!M7+MAHULU!M7</f>
        <v>249339.29669682583</v>
      </c>
      <c r="O5" s="31">
        <f>PASER!N7+KUKAR!N7+KUBAR!N7+KUTIM!N7+BERAU!N7+PPU!N7+SAMARINDA!N7+BALIKPAPAN!N7+BONTANG!N7+MAHULU!N7</f>
        <v>265624.36791502207</v>
      </c>
      <c r="P5" s="31">
        <f>PASER!O7+KUKAR!O7+KUBAR!O7+KUTIM!O7+BERAU!O7+PPU!O7+SAMARINDA!O7+BALIKPAPAN!O7+BONTANG!O7+MAHULU!O7</f>
        <v>280480.3383100527</v>
      </c>
      <c r="Q5" s="31">
        <f>PASER!P7+KUKAR!P7+KUBAR!P7+KUTIM!P7+BERAU!P7+PPU!P7+SAMARINDA!P7+BALIKPAPAN!P7+BONTANG!P7+MAHULU!P7</f>
        <v>295316.61441792245</v>
      </c>
      <c r="R5" s="31">
        <f>PASER!Q7+KUKAR!Q7+KUBAR!Q7+KUTIM!Q7+BERAU!Q7+PPU!Q7+SAMARINDA!Q7+BALIKPAPAN!Q7+BONTANG!Q7+MAHULU!Q7</f>
        <v>310520.93963397777</v>
      </c>
      <c r="S5" s="31">
        <f>PASER!R7+KUKAR!R7+KUBAR!R7+KUTIM!R7+BERAU!R7+PPU!R7+SAMARINDA!R7+BALIKPAPAN!R7+BONTANG!R7+MAHULU!R7</f>
        <v>325765.20475479012</v>
      </c>
      <c r="T5" s="31">
        <f>PASER!S7+KUKAR!S7+KUBAR!S7+KUTIM!S7+BERAU!S7+PPU!S7+SAMARINDA!S7+BALIKPAPAN!S7+BONTANG!S7+MAHULU!S7</f>
        <v>341255.33139087929</v>
      </c>
      <c r="U5" s="31">
        <f>PASER!T7+KUKAR!T7+KUBAR!T7+KUTIM!T7+BERAU!T7+PPU!T7+SAMARINDA!T7+BALIKPAPAN!T7+BONTANG!T7+MAHULU!T7</f>
        <v>356853.77809474268</v>
      </c>
      <c r="V5" s="31">
        <f>PASER!U7+KUKAR!U7+KUBAR!U7+KUTIM!U7+BERAU!U7+PPU!U7+SAMARINDA!U7+BALIKPAPAN!U7+BONTANG!U7+MAHULU!U7</f>
        <v>372639.99303864158</v>
      </c>
    </row>
    <row r="6" spans="1:22" x14ac:dyDescent="0.25">
      <c r="A6" s="1" t="s">
        <v>5</v>
      </c>
      <c r="B6" s="31">
        <f>PASER!L32+KUKAR!L32+KUBAR!L32+KUTIM!L32+BERAU!L32+PPU!L32+SAMARINDA!L32+BALIKPAPAN!L32+BONTANG!L32</f>
        <v>4704.7127673876003</v>
      </c>
      <c r="C6" s="31">
        <f>PASER!B8+KUKAR!B8+KUBAR!B8+KUTIM!B8+BERAU!B8+PPU!B8+SAMARINDA!B8+BALIKPAPAN!B8+BONTANG!B8+MAHULU!B8</f>
        <v>3992.2178004070056</v>
      </c>
      <c r="D6" s="31">
        <f>PASER!C8+KUKAR!C8+KUBAR!C8+KUTIM!C8+BERAU!C8+PPU!C8+SAMARINDA!C8+BALIKPAPAN!C8+BONTANG!C8+MAHULU!C8</f>
        <v>4096.921816516634</v>
      </c>
      <c r="E6" s="31">
        <f>PASER!D8+KUKAR!D8+KUBAR!D8+KUTIM!D8+BERAU!D8+PPU!D8+SAMARINDA!D8+BALIKPAPAN!D8+BONTANG!D8+MAHULU!D8</f>
        <v>4048.836276563572</v>
      </c>
      <c r="F6" s="31">
        <f>PASER!E8+KUKAR!E8+KUBAR!E8+KUTIM!E8+BERAU!E8+PPU!E8+SAMARINDA!E8+BALIKPAPAN!E8+BONTANG!E8+MAHULU!E8</f>
        <v>4912.0760692965032</v>
      </c>
      <c r="G6" s="31">
        <f>PASER!F8+KUKAR!F8+KUBAR!F8+KUTIM!F8+BERAU!F8+PPU!F8+SAMARINDA!F8+BALIKPAPAN!F8+BONTANG!F8+MAHULU!F8</f>
        <v>5700.1287245838585</v>
      </c>
      <c r="H6" s="31">
        <f>PASER!G8+KUKAR!G8+KUBAR!G8+KUTIM!G8+BERAU!G8+PPU!G8+SAMARINDA!G8+BALIKPAPAN!G8+BONTANG!G8+MAHULU!G8</f>
        <v>5315.8635975740972</v>
      </c>
      <c r="I6" s="31">
        <f>PASER!H8+KUKAR!H8+KUBAR!H8+KUTIM!H8+BERAU!H8+PPU!H8+SAMARINDA!H8+BALIKPAPAN!H8+BONTANG!H8+MAHULU!H8</f>
        <v>5580.2394486403209</v>
      </c>
      <c r="J6" s="31">
        <f>PASER!I8+KUKAR!I8+KUBAR!I8+KUTIM!I8+BERAU!I8+PPU!I8+SAMARINDA!I8+BALIKPAPAN!I8+BONTANG!I8+MAHULU!I8</f>
        <v>5884.3729749121103</v>
      </c>
      <c r="K6" s="31">
        <f>PASER!J8+KUKAR!J8+KUBAR!J8+KUTIM!J8+BERAU!J8+PPU!J8+SAMARINDA!J8+BALIKPAPAN!J8+BONTANG!J8+MAHULU!J8</f>
        <v>6175.3370385526878</v>
      </c>
      <c r="L6" s="31">
        <f>PASER!K8+KUKAR!K8+KUBAR!K8+KUTIM!K8+BERAU!K8+PPU!K8+SAMARINDA!K8+BALIKPAPAN!K8+BONTANG!K8+MAHULU!K8</f>
        <v>6486.3964879825371</v>
      </c>
      <c r="M6" s="31">
        <f>PASER!L8+KUKAR!L8+KUBAR!L8+KUTIM!L8+BERAU!L8+PPU!L8+SAMARINDA!L8+BALIKPAPAN!L8+BONTANG!L8+MAHULU!L8</f>
        <v>6789.6048097913417</v>
      </c>
      <c r="N6" s="31">
        <f>PASER!M8+KUKAR!M8+KUBAR!M8+KUTIM!M8+BERAU!M8+PPU!M8+SAMARINDA!M8+BALIKPAPAN!M8+BONTANG!M8+MAHULU!M8</f>
        <v>7097.7505035645163</v>
      </c>
      <c r="O6" s="31">
        <f>PASER!N8+KUKAR!N8+KUBAR!N8+KUTIM!N8+BERAU!N8+PPU!N8+SAMARINDA!N8+BALIKPAPAN!N8+BONTANG!N8+MAHULU!N8</f>
        <v>7413.1623149060761</v>
      </c>
      <c r="P6" s="31">
        <f>PASER!O8+KUKAR!O8+KUBAR!O8+KUTIM!O8+BERAU!O8+PPU!O8+SAMARINDA!O8+BALIKPAPAN!O8+BONTANG!O8+MAHULU!O8</f>
        <v>7738.0374486224482</v>
      </c>
      <c r="Q6" s="31">
        <f>PASER!P8+KUKAR!P8+KUBAR!P8+KUTIM!P8+BERAU!P8+PPU!P8+SAMARINDA!P8+BALIKPAPAN!P8+BONTANG!P8+MAHULU!P8</f>
        <v>8066.500106613069</v>
      </c>
      <c r="R6" s="31">
        <f>PASER!Q8+KUKAR!Q8+KUBAR!Q8+KUTIM!Q8+BERAU!Q8+PPU!Q8+SAMARINDA!Q8+BALIKPAPAN!Q8+BONTANG!Q8+MAHULU!Q8</f>
        <v>8427.3428509043533</v>
      </c>
      <c r="S6" s="31">
        <f>PASER!R8+KUKAR!R8+KUBAR!R8+KUTIM!R8+BERAU!R8+PPU!R8+SAMARINDA!R8+BALIKPAPAN!R8+BONTANG!R8+MAHULU!R8</f>
        <v>8774.9757917636744</v>
      </c>
      <c r="T6" s="31">
        <f>PASER!S8+KUKAR!S8+KUBAR!S8+KUTIM!S8+BERAU!S8+PPU!S8+SAMARINDA!S8+BALIKPAPAN!S8+BONTANG!S8+MAHULU!S8</f>
        <v>9145.9584405806163</v>
      </c>
      <c r="U6" s="31">
        <f>PASER!T8+KUKAR!T8+KUBAR!T8+KUTIM!T8+BERAU!T8+PPU!T8+SAMARINDA!T8+BALIKPAPAN!T8+BONTANG!T8+MAHULU!T8</f>
        <v>9515.1952875897623</v>
      </c>
      <c r="V6" s="31">
        <f>PASER!U8+KUKAR!U8+KUBAR!U8+KUTIM!U8+BERAU!U8+PPU!U8+SAMARINDA!U8+BALIKPAPAN!U8+BONTANG!U8+MAHULU!U8</f>
        <v>9895.9310232221596</v>
      </c>
    </row>
    <row r="7" spans="1:22" x14ac:dyDescent="0.25">
      <c r="A7" s="1" t="s">
        <v>6</v>
      </c>
      <c r="B7" s="31">
        <f>PASER!L33+KUKAR!L33+KUBAR!L33+KUTIM!L33+BERAU!L33+PPU!L33+SAMARINDA!L33+BALIKPAPAN!L33+BONTANG!L33</f>
        <v>0</v>
      </c>
      <c r="C7" s="31">
        <f>PASER!B9+KUKAR!B9+KUBAR!B9+KUTIM!B9+BERAU!B9+PPU!B9+SAMARINDA!B9+BALIKPAPAN!B9+BONTANG!B9+MAHULU!B9</f>
        <v>0</v>
      </c>
      <c r="D7" s="31">
        <f>PASER!C9+KUKAR!C9+KUBAR!C9+KUTIM!C9+BERAU!C9+PPU!C9+SAMARINDA!C9+BALIKPAPAN!C9+BONTANG!C9+MAHULU!C9</f>
        <v>0</v>
      </c>
      <c r="E7" s="31">
        <f>PASER!D9+KUKAR!D9+KUBAR!D9+KUTIM!D9+BERAU!D9+PPU!D9+SAMARINDA!D9+BALIKPAPAN!D9+BONTANG!D9+MAHULU!D9</f>
        <v>0</v>
      </c>
      <c r="F7" s="31">
        <f>PASER!E9+KUKAR!E9+KUBAR!E9+KUTIM!E9+BERAU!E9+PPU!E9+SAMARINDA!E9+BALIKPAPAN!E9+BONTANG!E9+MAHULU!E9</f>
        <v>0</v>
      </c>
      <c r="G7" s="31">
        <f>PASER!F9+KUKAR!F9+KUBAR!F9+KUTIM!F9+BERAU!F9+PPU!F9+SAMARINDA!F9+BALIKPAPAN!F9+BONTANG!F9+MAHULU!F9</f>
        <v>0</v>
      </c>
      <c r="H7" s="31">
        <f>PASER!G9+KUKAR!G9+KUBAR!G9+KUTIM!G9+BERAU!G9+PPU!G9+SAMARINDA!G9+BALIKPAPAN!G9+BONTANG!G9+MAHULU!G9</f>
        <v>0</v>
      </c>
      <c r="I7" s="31">
        <f>PASER!H9+KUKAR!H9+KUBAR!H9+KUTIM!H9+BERAU!H9+PPU!H9+SAMARINDA!H9+BALIKPAPAN!H9+BONTANG!H9+MAHULU!H9</f>
        <v>0</v>
      </c>
      <c r="J7" s="31">
        <f>PASER!I9+KUKAR!I9+KUBAR!I9+KUTIM!I9+BERAU!I9+PPU!I9+SAMARINDA!I9+BALIKPAPAN!I9+BONTANG!I9+MAHULU!I9</f>
        <v>0</v>
      </c>
      <c r="K7" s="31">
        <f>PASER!J9+KUKAR!J9+KUBAR!J9+KUTIM!J9+BERAU!J9+PPU!J9+SAMARINDA!J9+BALIKPAPAN!J9+BONTANG!J9+MAHULU!J9</f>
        <v>0</v>
      </c>
      <c r="L7" s="31">
        <f>PASER!K9+KUKAR!K9+KUBAR!K9+KUTIM!K9+BERAU!K9+PPU!K9+SAMARINDA!K9+BALIKPAPAN!K9+BONTANG!K9+MAHULU!K9</f>
        <v>0</v>
      </c>
      <c r="M7" s="31">
        <f>PASER!L9+KUKAR!L9+KUBAR!L9+KUTIM!L9+BERAU!L9+PPU!L9+SAMARINDA!L9+BALIKPAPAN!L9+BONTANG!L9+MAHULU!L9</f>
        <v>0</v>
      </c>
      <c r="N7" s="31">
        <f>PASER!M9+KUKAR!M9+KUBAR!M9+KUTIM!M9+BERAU!M9+PPU!M9+SAMARINDA!M9+BALIKPAPAN!M9+BONTANG!M9+MAHULU!M9</f>
        <v>0</v>
      </c>
      <c r="O7" s="31">
        <f>PASER!N9+KUKAR!N9+KUBAR!N9+KUTIM!N9+BERAU!N9+PPU!N9+SAMARINDA!N9+BALIKPAPAN!N9+BONTANG!N9+MAHULU!N9</f>
        <v>0</v>
      </c>
      <c r="P7" s="31">
        <f>PASER!O9+KUKAR!O9+KUBAR!O9+KUTIM!O9+BERAU!O9+PPU!O9+SAMARINDA!O9+BALIKPAPAN!O9+BONTANG!O9+MAHULU!O9</f>
        <v>0</v>
      </c>
      <c r="Q7" s="31">
        <f>PASER!P9+KUKAR!P9+KUBAR!P9+KUTIM!P9+BERAU!P9+PPU!P9+SAMARINDA!P9+BALIKPAPAN!P9+BONTANG!P9+MAHULU!P9</f>
        <v>0</v>
      </c>
      <c r="R7" s="31">
        <f>PASER!Q9+KUKAR!Q9+KUBAR!Q9+KUTIM!Q9+BERAU!Q9+PPU!Q9+SAMARINDA!Q9+BALIKPAPAN!Q9+BONTANG!Q9+MAHULU!Q9</f>
        <v>0</v>
      </c>
      <c r="S7" s="31">
        <f>PASER!R9+KUKAR!R9+KUBAR!R9+KUTIM!R9+BERAU!R9+PPU!R9+SAMARINDA!R9+BALIKPAPAN!R9+BONTANG!R9+MAHULU!R9</f>
        <v>0</v>
      </c>
      <c r="T7" s="31">
        <f>PASER!S9+KUKAR!S9+KUBAR!S9+KUTIM!S9+BERAU!S9+PPU!S9+SAMARINDA!S9+BALIKPAPAN!S9+BONTANG!S9+MAHULU!S9</f>
        <v>0</v>
      </c>
      <c r="U7" s="31">
        <f>PASER!T9+KUKAR!T9+KUBAR!T9+KUTIM!T9+BERAU!T9+PPU!T9+SAMARINDA!T9+BALIKPAPAN!T9+BONTANG!T9+MAHULU!T9</f>
        <v>0</v>
      </c>
      <c r="V7" s="31">
        <f>PASER!U9+KUKAR!U9+KUBAR!U9+KUTIM!U9+BERAU!U9+PPU!U9+SAMARINDA!U9+BALIKPAPAN!U9+BONTANG!U9+MAHULU!U9</f>
        <v>0</v>
      </c>
    </row>
    <row r="8" spans="1:22" x14ac:dyDescent="0.25">
      <c r="A8" s="1" t="s">
        <v>7</v>
      </c>
      <c r="B8" s="31">
        <f>PASER!L34+KUKAR!L34+KUBAR!L34+KUTIM!L34+BERAU!L34+PPU!L34+SAMARINDA!L34+BALIKPAPAN!L34+BONTANG!L34</f>
        <v>148305.40413333336</v>
      </c>
      <c r="C8" s="31">
        <f>PASER!B10+KUKAR!B10+KUBAR!B10+KUTIM!B10+BERAU!B10+PPU!B10+SAMARINDA!B10+BALIKPAPAN!B10+BONTANG!B10+MAHULU!B10</f>
        <v>183678.35340592239</v>
      </c>
      <c r="D8" s="31">
        <f>PASER!C10+KUKAR!C10+KUBAR!C10+KUTIM!C10+BERAU!C10+PPU!C10+SAMARINDA!C10+BALIKPAPAN!C10+BONTANG!C10+MAHULU!C10</f>
        <v>208824.73033129037</v>
      </c>
      <c r="E8" s="31">
        <f>PASER!D10+KUKAR!D10+KUBAR!D10+KUTIM!D10+BERAU!D10+PPU!D10+SAMARINDA!D10+BALIKPAPAN!D10+BONTANG!D10+MAHULU!D10</f>
        <v>237988.37777765986</v>
      </c>
      <c r="F8" s="31">
        <f>PASER!E10+KUKAR!E10+KUBAR!E10+KUTIM!E10+BERAU!E10+PPU!E10+SAMARINDA!E10+BALIKPAPAN!E10+BONTANG!E10+MAHULU!E10</f>
        <v>255384.57228616063</v>
      </c>
      <c r="G8" s="31">
        <f>PASER!F10+KUKAR!F10+KUBAR!F10+KUTIM!F10+BERAU!F10+PPU!F10+SAMARINDA!F10+BALIKPAPAN!F10+BONTANG!F10+MAHULU!F10</f>
        <v>268476.15927874093</v>
      </c>
      <c r="H8" s="31">
        <f>PASER!G10+KUKAR!G10+KUBAR!G10+KUTIM!G10+BERAU!G10+PPU!G10+SAMARINDA!G10+BALIKPAPAN!G10+BONTANG!G10+MAHULU!G29</f>
        <v>284199.66105448548</v>
      </c>
      <c r="I8" s="31">
        <f>PASER!H10+KUKAR!H10+KUBAR!H10+KUTIM!H10+BERAU!H10+PPU!H10+SAMARINDA!H10+BALIKPAPAN!H10+BONTANG!H10+MAHULU!H29</f>
        <v>301642.61592521117</v>
      </c>
      <c r="J8" s="31">
        <f>PASER!I10+KUKAR!I10+KUBAR!I10+KUTIM!I10+BERAU!I10+PPU!I10+SAMARINDA!I10+BALIKPAPAN!I10+BONTANG!I10+MAHULU!I29</f>
        <v>317785.641862477</v>
      </c>
      <c r="K8" s="31">
        <f>PASER!J10+KUKAR!J10+KUBAR!J10+KUTIM!J10+BERAU!J10+PPU!J10+SAMARINDA!J10+BALIKPAPAN!J10+BONTANG!J10+MAHULU!J29</f>
        <v>334038.56917802017</v>
      </c>
      <c r="L8" s="31">
        <f>PASER!K10+KUKAR!K10+KUBAR!K10+KUTIM!K10+BERAU!K10+PPU!K10+SAMARINDA!K10+BALIKPAPAN!K10+BONTANG!K10+MAHULU!K29</f>
        <v>350251.21720349666</v>
      </c>
      <c r="M8" s="31">
        <f>PASER!L10+KUKAR!L10+KUBAR!L10+KUTIM!L10+BERAU!L10+PPU!L10+SAMARINDA!L10+BALIKPAPAN!L10+BONTANG!L10+MAHULU!L29</f>
        <v>366459.59638054192</v>
      </c>
      <c r="N8" s="31">
        <f>PASER!M10+KUKAR!M10+KUBAR!M10+KUTIM!M10+BERAU!M10+PPU!M10+SAMARINDA!M10+BALIKPAPAN!M10+BONTANG!M10+MAHULU!M29</f>
        <v>383069.64051533787</v>
      </c>
      <c r="O8" s="31">
        <f>PASER!N10+KUKAR!N10+KUBAR!N10+KUTIM!N10+BERAU!N10+PPU!N10+SAMARINDA!N10+BALIKPAPAN!N10+BONTANG!N10+MAHULU!N29</f>
        <v>399481.92879660247</v>
      </c>
      <c r="P8" s="31">
        <f>PASER!O10+KUKAR!O10+KUBAR!O10+KUTIM!O10+BERAU!O10+PPU!O10+SAMARINDA!O10+BALIKPAPAN!O10+BONTANG!O10+MAHULU!O29</f>
        <v>415947.1765346367</v>
      </c>
      <c r="Q8" s="31">
        <f>PASER!P10+KUKAR!P10+KUBAR!P10+KUTIM!P10+BERAU!P10+PPU!P10+SAMARINDA!P10+BALIKPAPAN!P10+BONTANG!P10+MAHULU!P29</f>
        <v>432466.35349612136</v>
      </c>
      <c r="R8" s="31">
        <f>PASER!Q10+KUKAR!Q10+KUBAR!Q10+KUTIM!Q10+BERAU!Q10+PPU!Q10+SAMARINDA!Q10+BALIKPAPAN!Q10+BONTANG!Q10+MAHULU!Q29</f>
        <v>433453.43506037851</v>
      </c>
      <c r="S8" s="31">
        <f>PASER!R10+KUKAR!R10+KUBAR!R10+KUTIM!R10+BERAU!R10+PPU!R10+SAMARINDA!R10+BALIKPAPAN!R10+BONTANG!R10+MAHULU!R29</f>
        <v>434497.40715297603</v>
      </c>
      <c r="T8" s="31">
        <f>PASER!S10+KUKAR!S10+KUBAR!S10+KUTIM!S10+BERAU!S10+PPU!S10+SAMARINDA!S10+BALIKPAPAN!S10+BONTANG!S10+MAHULU!S29</f>
        <v>435600.26878870721</v>
      </c>
      <c r="U8" s="31">
        <f>PASER!T10+KUKAR!T10+KUBAR!T10+KUTIM!T10+BERAU!T10+PPU!T10+SAMARINDA!T10+BALIKPAPAN!T10+BONTANG!T10+MAHULU!T29</f>
        <v>436753.61431109859</v>
      </c>
      <c r="V8" s="31">
        <f>PASER!U10+KUKAR!U10+KUBAR!U10+KUTIM!U10+BERAU!U10+PPU!U10+SAMARINDA!U10+BALIKPAPAN!U10+BONTANG!U10+MAHULU!U29</f>
        <v>437976.55112785939</v>
      </c>
    </row>
    <row r="9" spans="1:22" x14ac:dyDescent="0.25">
      <c r="A9" s="1" t="s">
        <v>8</v>
      </c>
      <c r="B9" s="31">
        <f>PASER!L35+KUKAR!L35+KUBAR!L35+KUTIM!L35+BERAU!L35+PPU!L35+SAMARINDA!L35+BALIKPAPAN!L35+BONTANG!L35</f>
        <v>449057.52504422859</v>
      </c>
      <c r="C9" s="31">
        <f>PASER!B11+KUKAR!B11+KUBAR!B11+KUTIM!B11+BERAU!B11+PPU!B11+SAMARINDA!B11+BALIKPAPAN!B11+BONTANG!B11+MAHULU!B11</f>
        <v>552329.12952651107</v>
      </c>
      <c r="D9" s="31">
        <f>PASER!C11+KUKAR!C11+KUBAR!C11+KUTIM!C11+BERAU!C11+PPU!C11+SAMARINDA!C11+BALIKPAPAN!C11+BONTANG!C11+MAHULU!C11</f>
        <v>625856.09187414194</v>
      </c>
      <c r="E9" s="31">
        <f>PASER!D11+KUKAR!D11+KUBAR!D11+KUTIM!D11+BERAU!D11+PPU!D11+SAMARINDA!D11+BALIKPAPAN!D11+BONTANG!D11+MAHULU!D11</f>
        <v>712158.44078446308</v>
      </c>
      <c r="F9" s="31">
        <f>PASER!E11+KUKAR!E11+KUBAR!E11+KUTIM!E11+BERAU!E11+PPU!E11+SAMARINDA!E11+BALIKPAPAN!E11+BONTANG!E11+MAHULU!E11</f>
        <v>762850.66495429073</v>
      </c>
      <c r="G9" s="31">
        <f>PASER!F11+KUKAR!F11+KUBAR!F11+KUTIM!F11+BERAU!F11+PPU!F11+SAMARINDA!F11+BALIKPAPAN!F11+BONTANG!F11+MAHULU!F11</f>
        <v>800899.30059021036</v>
      </c>
      <c r="H9" s="31">
        <f>PASER!G11+KUKAR!G11+KUBAR!G11+KUTIM!G11+BERAU!G11+PPU!G11+SAMARINDA!G11+BALIKPAPAN!G11+BONTANG!G11+MAHULU!G30</f>
        <v>846248.91887512978</v>
      </c>
      <c r="I9" s="31">
        <f>PASER!H11+KUKAR!H11+KUBAR!H11+KUTIM!H11+BERAU!H11+PPU!H11+SAMARINDA!H11+BALIKPAPAN!H11+BONTANG!H11+MAHULU!H30</f>
        <v>899120.92760058795</v>
      </c>
      <c r="J9" s="31">
        <f>PASER!I11+KUKAR!I11+KUBAR!I11+KUTIM!I11+BERAU!I11+PPU!I11+SAMARINDA!I11+BALIKPAPAN!I11+BONTANG!I11+MAHULU!I30</f>
        <v>947028.95341908268</v>
      </c>
      <c r="K9" s="31">
        <f>PASER!J11+KUKAR!J11+KUBAR!J11+KUTIM!J11+BERAU!J11+PPU!J11+SAMARINDA!J11+BALIKPAPAN!J11+BONTANG!J11+MAHULU!J30</f>
        <v>995356.65492074657</v>
      </c>
      <c r="L9" s="31">
        <f>PASER!K11+KUKAR!K11+KUBAR!K11+KUTIM!K11+BERAU!K11+PPU!K11+SAMARINDA!K11+BALIKPAPAN!K11+BONTANG!K11+MAHULU!K30</f>
        <v>1043530.5436236872</v>
      </c>
      <c r="M9" s="31">
        <f>PASER!L11+KUKAR!L11+KUBAR!L11+KUTIM!L11+BERAU!L11+PPU!L11+SAMARINDA!L11+BALIKPAPAN!L11+BONTANG!L11+MAHULU!L30</f>
        <v>1091688.1310580752</v>
      </c>
      <c r="N9" s="31">
        <f>PASER!M11+KUKAR!M11+KUBAR!M11+KUTIM!M11+BERAU!M11+PPU!M11+SAMARINDA!M11+BALIKPAPAN!M11+BONTANG!M11+MAHULU!M30</f>
        <v>1141379.5392524125</v>
      </c>
      <c r="O9" s="31">
        <f>PASER!N11+KUKAR!N11+KUBAR!N11+KUTIM!N11+BERAU!N11+PPU!N11+SAMARINDA!N11+BALIKPAPAN!N11+BONTANG!N11+MAHULU!N30</f>
        <v>1190315.7856441205</v>
      </c>
      <c r="P9" s="31">
        <f>PASER!O11+KUKAR!O11+KUBAR!O11+KUTIM!O11+BERAU!O11+PPU!O11+SAMARINDA!O11+BALIKPAPAN!O11+BONTANG!O11+MAHULU!O30</f>
        <v>1239454.266043704</v>
      </c>
      <c r="Q9" s="31">
        <f>PASER!P11+KUKAR!P11+KUBAR!P11+KUTIM!P11+BERAU!P11+PPU!P11+SAMARINDA!P11+BALIKPAPAN!P11+BONTANG!P11+MAHULU!P30</f>
        <v>1288798.6836576257</v>
      </c>
      <c r="R9" s="31">
        <f>PASER!Q11+KUKAR!Q11+KUBAR!Q11+KUTIM!Q11+BERAU!Q11+PPU!Q11+SAMARINDA!Q11+BALIKPAPAN!Q11+BONTANG!Q11+MAHULU!Q30</f>
        <v>1292568.0097235586</v>
      </c>
      <c r="S9" s="31">
        <f>PASER!R11+KUKAR!R11+KUBAR!R11+KUTIM!R11+BERAU!R11+PPU!R11+SAMARINDA!R11+BALIKPAPAN!R11+BONTANG!R11+MAHULU!R30</f>
        <v>1296554.5812118989</v>
      </c>
      <c r="T9" s="31">
        <f>PASER!S11+KUKAR!S11+KUBAR!S11+KUTIM!S11+BERAU!S11+PPU!S11+SAMARINDA!S11+BALIKPAPAN!S11+BONTANG!S11+MAHULU!S30</f>
        <v>1300766.0316747678</v>
      </c>
      <c r="U9" s="31">
        <f>PASER!T11+KUKAR!T11+KUBAR!T11+KUTIM!T11+BERAU!T11+PPU!T11+SAMARINDA!T11+BALIKPAPAN!T11+BONTANG!T11+MAHULU!T30</f>
        <v>1305170.2627920294</v>
      </c>
      <c r="V9" s="31">
        <f>PASER!U11+KUKAR!U11+KUBAR!U11+KUTIM!U11+BERAU!U11+PPU!U11+SAMARINDA!U11+BALIKPAPAN!U11+BONTANG!U11+MAHULU!U30</f>
        <v>1309840.2392026163</v>
      </c>
    </row>
    <row r="10" spans="1:22" x14ac:dyDescent="0.25">
      <c r="A10" s="4" t="s">
        <v>73</v>
      </c>
      <c r="B10" s="31">
        <f>PASER!L36+KUKAR!L36+KUBAR!L36+KUTIM!L36+BERAU!L36+PPU!L36+SAMARINDA!L36+BALIKPAPAN!L36+BONTANG!L36</f>
        <v>141581.87270451718</v>
      </c>
      <c r="C10" s="31">
        <f>PASER!B12+KUKAR!B12+KUBAR!B12+KUTIM!B12+BERAU!B12+PPU!B12+SAMARINDA!B12+BALIKPAPAN!B12+BONTANG!B12+MAHULU!B12</f>
        <v>175351.16405544107</v>
      </c>
      <c r="D10" s="31">
        <f>PASER!C12+KUKAR!C12+KUBAR!C12+KUTIM!C12+BERAU!C12+PPU!C12+SAMARINDA!C12+BALIKPAPAN!C12+BONTANG!C12+MAHULU!C12</f>
        <v>199357.51202119965</v>
      </c>
      <c r="E10" s="31">
        <f>PASER!D12+KUKAR!D12+KUBAR!D12+KUTIM!D12+BERAU!D12+PPU!D12+SAMARINDA!D12+BALIKPAPAN!D12+BONTANG!D12+MAHULU!D12</f>
        <v>227199.00467941124</v>
      </c>
      <c r="F10" s="31">
        <f>PASER!E12+KUKAR!E12+KUBAR!E12+KUTIM!E12+BERAU!E12+PPU!E12+SAMARINDA!E12+BALIKPAPAN!E12+BONTANG!E12+MAHULU!E12</f>
        <v>243806.53028401587</v>
      </c>
      <c r="G10" s="31">
        <f>PASER!F12+KUKAR!F12+KUBAR!F12+KUTIM!F12+BERAU!F12+PPU!F12+SAMARINDA!F12+BALIKPAPAN!F12+BONTANG!F12+MAHULU!F12</f>
        <v>256304.60082915405</v>
      </c>
      <c r="H10" s="31">
        <f>PASER!G12+KUKAR!G12+KUBAR!G12+KUTIM!G12+BERAU!G12+PPU!G12+SAMARINDA!G12+BALIKPAPAN!G12+BONTANG!G12+MAHULU!G31</f>
        <v>271315.26642082242</v>
      </c>
      <c r="I10" s="31">
        <f>PASER!H12+KUKAR!H12+KUBAR!H12+KUTIM!H12+BERAU!H12+PPU!H12+SAMARINDA!H12+BALIKPAPAN!H12+BONTANG!H12+MAHULU!H31</f>
        <v>287967.43247323041</v>
      </c>
      <c r="J10" s="31">
        <f>PASER!I12+KUKAR!I12+KUBAR!I12+KUTIM!I12+BERAU!I12+PPU!I12+SAMARINDA!I12+BALIKPAPAN!I12+BONTANG!I12+MAHULU!I31</f>
        <v>303378.60279889742</v>
      </c>
      <c r="K10" s="31">
        <f>PASER!J12+KUKAR!J12+KUBAR!J12+KUTIM!J12+BERAU!J12+PPU!J12+SAMARINDA!J12+BALIKPAPAN!J12+BONTANG!J12+MAHULU!J31</f>
        <v>318894.69204535673</v>
      </c>
      <c r="L10" s="31">
        <f>PASER!K12+KUKAR!K12+KUBAR!K12+KUTIM!K12+BERAU!K12+PPU!K12+SAMARINDA!K12+BALIKPAPAN!K12+BONTANG!K12+MAHULU!K31</f>
        <v>334372.32809213514</v>
      </c>
      <c r="M10" s="31">
        <f>PASER!L12+KUKAR!L12+KUBAR!L12+KUTIM!L12+BERAU!L12+PPU!L12+SAMARINDA!L12+BALIKPAPAN!L12+BONTANG!L12+MAHULU!L31</f>
        <v>349845.88882177562</v>
      </c>
      <c r="N10" s="31">
        <f>PASER!M12+KUKAR!M12+KUBAR!M12+KUTIM!M12+BERAU!M12+PPU!M12+SAMARINDA!M12+BALIKPAPAN!M12+BONTANG!M12+MAHULU!M31</f>
        <v>365702.9047414033</v>
      </c>
      <c r="O10" s="31">
        <f>PASER!N12+KUKAR!N12+KUBAR!N12+KUTIM!N12+BERAU!N12+PPU!N12+SAMARINDA!N12+BALIKPAPAN!N12+BONTANG!N12+MAHULU!N31</f>
        <v>381371.13021037361</v>
      </c>
      <c r="P10" s="31">
        <f>PASER!O12+KUKAR!O12+KUBAR!O12+KUTIM!O12+BERAU!O12+PPU!O12+SAMARINDA!O12+BALIKPAPAN!O12+BONTANG!O12+MAHULU!O31</f>
        <v>397089.91418131284</v>
      </c>
      <c r="Q10" s="31">
        <f>PASER!P12+KUKAR!P12+KUBAR!P12+KUTIM!P12+BERAU!P12+PPU!P12+SAMARINDA!P12+BALIKPAPAN!P12+BONTANG!P12+MAHULU!P31</f>
        <v>412860.1824558365</v>
      </c>
      <c r="R10" s="31">
        <f>PASER!Q12+KUKAR!Q12+KUBAR!Q12+KUTIM!Q12+BERAU!Q12+PPU!Q12+SAMARINDA!Q12+BALIKPAPAN!Q12+BONTANG!Q12+MAHULU!Q31</f>
        <v>413802.51397231978</v>
      </c>
      <c r="S10" s="31">
        <f>PASER!R12+KUKAR!R12+KUBAR!R12+KUTIM!R12+BERAU!R12+PPU!R12+SAMARINDA!R12+BALIKPAPAN!R12+BONTANG!R12+MAHULU!R31</f>
        <v>414799.15684440499</v>
      </c>
      <c r="T10" s="31">
        <f>PASER!S12+KUKAR!S12+KUBAR!S12+KUTIM!S12+BERAU!S12+PPU!S12+SAMARINDA!S12+BALIKPAPAN!S12+BONTANG!S12+MAHULU!S31</f>
        <v>415852.0194601221</v>
      </c>
      <c r="U10" s="31">
        <f>PASER!T12+KUKAR!T12+KUBAR!T12+KUTIM!T12+BERAU!T12+PPU!T12+SAMARINDA!T12+BALIKPAPAN!T12+BONTANG!T12+MAHULU!T31</f>
        <v>416953.07723943744</v>
      </c>
      <c r="V10" s="31">
        <f>PASER!U12+KUKAR!U12+KUBAR!U12+KUTIM!U12+BERAU!U12+PPU!U12+SAMARINDA!U12+BALIKPAPAN!U12+BONTANG!U12+MAHULU!U31</f>
        <v>418120.57134208421</v>
      </c>
    </row>
    <row r="11" spans="1:22" x14ac:dyDescent="0.25">
      <c r="A11" s="4" t="s">
        <v>9</v>
      </c>
      <c r="B11" s="31">
        <f>SUM(B4:B10)</f>
        <v>959274.32689996809</v>
      </c>
      <c r="C11" s="31">
        <f>SUM(C4:C10)</f>
        <v>1127412.7811826405</v>
      </c>
      <c r="D11" s="31">
        <f t="shared" ref="D11:Q11" si="0">SUM(D4:D10)</f>
        <v>1255730.4996463531</v>
      </c>
      <c r="E11" s="31">
        <f t="shared" si="0"/>
        <v>1406283.8191358943</v>
      </c>
      <c r="F11" s="31">
        <f t="shared" si="0"/>
        <v>1499721.4386491054</v>
      </c>
      <c r="G11" s="31">
        <f t="shared" si="0"/>
        <v>1576496.731646518</v>
      </c>
      <c r="H11" s="31">
        <f>SUM(H4:H10)</f>
        <v>1653631.3804994784</v>
      </c>
      <c r="I11" s="31">
        <f t="shared" si="0"/>
        <v>1763623.4210988162</v>
      </c>
      <c r="J11" s="31">
        <f t="shared" si="0"/>
        <v>1859779.5793034849</v>
      </c>
      <c r="K11" s="31">
        <f t="shared" si="0"/>
        <v>1958398.7106163143</v>
      </c>
      <c r="L11" s="31">
        <f t="shared" si="0"/>
        <v>2056760.5012874147</v>
      </c>
      <c r="M11" s="31">
        <f t="shared" si="0"/>
        <v>2155102.1102105761</v>
      </c>
      <c r="N11" s="31">
        <f t="shared" si="0"/>
        <v>2256516.5504421382</v>
      </c>
      <c r="O11" s="31">
        <f t="shared" si="0"/>
        <v>2359080.7278057383</v>
      </c>
      <c r="P11" s="31">
        <f t="shared" si="0"/>
        <v>2460848.8819940323</v>
      </c>
      <c r="Q11" s="31">
        <f t="shared" si="0"/>
        <v>2563235.963053796</v>
      </c>
      <c r="R11" s="31">
        <f t="shared" ref="R11" si="1">SUM(R4:R10)</f>
        <v>2590424.3281056383</v>
      </c>
      <c r="S11" s="31">
        <f t="shared" ref="S11" si="2">SUM(S4:S10)</f>
        <v>2618309.3271932765</v>
      </c>
      <c r="T11" s="31">
        <f t="shared" ref="T11" si="3">SUM(T4:T10)</f>
        <v>2647156.9804690052</v>
      </c>
      <c r="U11" s="31">
        <f t="shared" ref="U11" si="4">SUM(U4:U10)</f>
        <v>2676705.6717164773</v>
      </c>
      <c r="V11" s="31">
        <f t="shared" ref="V11" si="5">SUM(V4:V10)</f>
        <v>2707273.0895573585</v>
      </c>
    </row>
    <row r="12" spans="1:22" x14ac:dyDescent="0.25">
      <c r="C12" s="30">
        <f>'Rekap-2'!B16</f>
        <v>1127412.7811826405</v>
      </c>
      <c r="D12" s="30">
        <f>'Rekap-2'!C16</f>
        <v>1255730.4996463531</v>
      </c>
      <c r="E12" s="30">
        <f>'Rekap-2'!D16</f>
        <v>1406283.8191358945</v>
      </c>
      <c r="F12" s="30">
        <f>'Rekap-2'!E16</f>
        <v>1499721.4386491054</v>
      </c>
      <c r="G12" s="30">
        <f>'Rekap-2'!F16</f>
        <v>1576496.731646518</v>
      </c>
      <c r="H12" s="30">
        <f>'Rekap-2'!G16</f>
        <v>1653631.3804994787</v>
      </c>
      <c r="I12" s="30">
        <f>'Rekap-2'!H16</f>
        <v>1763623.4210988167</v>
      </c>
      <c r="J12" s="30">
        <f>'Rekap-2'!I16</f>
        <v>1859779.5793034849</v>
      </c>
      <c r="K12" s="30">
        <f>'Rekap-2'!J16</f>
        <v>1958398.7106163141</v>
      </c>
      <c r="L12" s="30">
        <f>'Rekap-2'!K16</f>
        <v>2056760.5012874152</v>
      </c>
      <c r="M12" s="30">
        <f>'Rekap-2'!L16</f>
        <v>2155102.1102105761</v>
      </c>
      <c r="N12" s="30">
        <f>'Rekap-2'!M16</f>
        <v>2256516.5504421382</v>
      </c>
      <c r="O12" s="30">
        <f>'Rekap-2'!N16</f>
        <v>2359080.7278057379</v>
      </c>
      <c r="P12" s="30">
        <f>'Rekap-2'!O16</f>
        <v>2460848.8819940323</v>
      </c>
      <c r="Q12" s="30">
        <f>'Rekap-2'!P16</f>
        <v>2563235.9630537955</v>
      </c>
      <c r="R12" s="30">
        <f>'Rekap-2'!Q16</f>
        <v>2590424.3281056383</v>
      </c>
      <c r="S12" s="30">
        <f>'Rekap-2'!R16</f>
        <v>2618309.3271932765</v>
      </c>
      <c r="T12" s="30">
        <f>'Rekap-2'!S16</f>
        <v>2647156.9804690047</v>
      </c>
      <c r="U12" s="30">
        <f>'Rekap-2'!T16</f>
        <v>2676705.6717164773</v>
      </c>
      <c r="V12" s="30">
        <f>'Rekap-2'!U16</f>
        <v>2707273.0895573581</v>
      </c>
    </row>
    <row r="13" spans="1:22" x14ac:dyDescent="0.25">
      <c r="H13" s="29">
        <f>H11-H12</f>
        <v>0</v>
      </c>
      <c r="I13" s="29">
        <f t="shared" ref="I13:V13" si="6">I11-I12</f>
        <v>0</v>
      </c>
      <c r="J13" s="29">
        <f t="shared" si="6"/>
        <v>0</v>
      </c>
      <c r="K13" s="29">
        <f t="shared" si="6"/>
        <v>0</v>
      </c>
      <c r="L13" s="29">
        <f t="shared" si="6"/>
        <v>0</v>
      </c>
      <c r="M13" s="29">
        <f t="shared" si="6"/>
        <v>0</v>
      </c>
      <c r="N13" s="29">
        <f t="shared" si="6"/>
        <v>0</v>
      </c>
      <c r="O13" s="29">
        <f t="shared" si="6"/>
        <v>0</v>
      </c>
      <c r="P13" s="29">
        <f t="shared" si="6"/>
        <v>0</v>
      </c>
      <c r="Q13" s="29">
        <f t="shared" si="6"/>
        <v>0</v>
      </c>
      <c r="R13" s="29">
        <f t="shared" si="6"/>
        <v>0</v>
      </c>
      <c r="S13" s="29">
        <f t="shared" si="6"/>
        <v>0</v>
      </c>
      <c r="T13" s="29">
        <f t="shared" si="6"/>
        <v>0</v>
      </c>
      <c r="U13" s="29">
        <f t="shared" si="6"/>
        <v>0</v>
      </c>
      <c r="V13" s="29">
        <f t="shared" si="6"/>
        <v>0</v>
      </c>
    </row>
    <row r="14" spans="1:22" x14ac:dyDescent="0.25">
      <c r="A14" t="s">
        <v>115</v>
      </c>
    </row>
    <row r="15" spans="1:22" x14ac:dyDescent="0.25">
      <c r="A15" s="71" t="s">
        <v>0</v>
      </c>
      <c r="B15" s="71">
        <v>2010</v>
      </c>
      <c r="C15" s="71">
        <v>2011</v>
      </c>
      <c r="D15" s="71">
        <v>2012</v>
      </c>
      <c r="E15" s="71">
        <v>2013</v>
      </c>
      <c r="F15" s="71">
        <v>2014</v>
      </c>
      <c r="G15" s="71">
        <v>2015</v>
      </c>
      <c r="H15" s="71">
        <v>2016</v>
      </c>
      <c r="I15" s="71">
        <v>2017</v>
      </c>
      <c r="J15" s="71">
        <v>2018</v>
      </c>
      <c r="K15" s="71">
        <v>2019</v>
      </c>
      <c r="L15" s="71">
        <v>2020</v>
      </c>
      <c r="M15" s="3">
        <v>2021</v>
      </c>
      <c r="N15" s="71">
        <v>2022</v>
      </c>
      <c r="O15" s="71">
        <v>2023</v>
      </c>
      <c r="P15" s="71">
        <v>2024</v>
      </c>
      <c r="Q15" s="71">
        <v>2025</v>
      </c>
      <c r="R15" s="3">
        <v>2026</v>
      </c>
      <c r="S15" s="71">
        <v>2027</v>
      </c>
      <c r="T15" s="71">
        <v>2028</v>
      </c>
      <c r="U15" s="71">
        <v>2029</v>
      </c>
      <c r="V15" s="71">
        <v>2030</v>
      </c>
    </row>
    <row r="16" spans="1:22" x14ac:dyDescent="0.25">
      <c r="A16" s="1" t="s">
        <v>3</v>
      </c>
      <c r="B16" s="31">
        <f>B4</f>
        <v>91409.573270501351</v>
      </c>
      <c r="C16" s="31">
        <f>PASER!B18+KUKAR!B18+KUBAR!B18+KUTIM!B18+BERAU!B18+PPU!B18+SAMARINDA!B18+BALIKPAPAN!B18+BONTANG!B18+MAHULU!B18</f>
        <v>87092.0686643589</v>
      </c>
      <c r="D16" s="31">
        <f>PASER!C18+KUKAR!C18+KUBAR!C18+KUTIM!C18+BERAU!C18+PPU!C18+SAMARINDA!C18+BALIKPAPAN!C18+BONTANG!C18+MAHULU!C18</f>
        <v>84785.042093204553</v>
      </c>
      <c r="E16" s="31">
        <f>PASER!D18+KUKAR!D18+KUBAR!D18+KUTIM!D18+BERAU!D18+PPU!D18+SAMARINDA!D18+BALIKPAPAN!D18+BONTANG!D18+MAHULU!D18</f>
        <v>89118.281927796619</v>
      </c>
      <c r="F16" s="31">
        <f>PASER!E18+KUKAR!E18+KUBAR!E18+KUTIM!E18+BERAU!E18+PPU!E18+SAMARINDA!E18+BALIKPAPAN!E18+BONTANG!E18+MAHULU!E18</f>
        <v>86340.408905341639</v>
      </c>
      <c r="G16" s="31">
        <f>PASER!F18+KUKAR!F18+KUBAR!F18+KUTIM!F18+BERAU!F18+PPU!F18+SAMARINDA!F18+BALIKPAPAN!F18+BONTANG!F18+MAHULU!F18</f>
        <v>83568.587893828837</v>
      </c>
      <c r="H16" s="31">
        <f>PASER!G18+KUKAR!G18+KUBAR!G18+KUTIM!G18+BERAU!G18+PPU!G18+SAMARINDA!G18+BALIKPAPAN!G18+BONTANG!G18+MAHULU!G18</f>
        <v>77867.524690326711</v>
      </c>
      <c r="I16" s="31">
        <f>PASER!H18+KUKAR!H18+KUBAR!H18+KUTIM!H18+BERAU!H18+PPU!H18+SAMARINDA!H18+BALIKPAPAN!H18+BONTANG!H18+MAHULU!H18</f>
        <v>34611.722740920159</v>
      </c>
      <c r="J16" s="31">
        <f>PASER!I18+KUKAR!I18+KUBAR!I18+KUTIM!I18+BERAU!I18+PPU!I18+SAMARINDA!I18+BALIKPAPAN!I18+BONTANG!I18+MAHULU!I18</f>
        <v>35907.058258590529</v>
      </c>
      <c r="K16" s="31">
        <f>PASER!J18+KUKAR!J18+KUBAR!J18+KUTIM!J18+BERAU!J18+PPU!J18+SAMARINDA!J18+BALIKPAPAN!J18+BONTANG!J18+MAHULU!J18</f>
        <v>37458.918613688227</v>
      </c>
      <c r="L16" s="31">
        <f>PASER!K18+KUKAR!K18+KUBAR!K18+KUTIM!K18+BERAU!K18+PPU!K18+SAMARINDA!K18+BALIKPAPAN!K18+BONTANG!K18+MAHULU!K18</f>
        <v>38916.761600687169</v>
      </c>
      <c r="M16" s="31">
        <f>PASER!L18+KUKAR!L18+KUBAR!L18+KUTIM!L18+BERAU!L18+PPU!L18+SAMARINDA!L18+BALIKPAPAN!L18+BONTANG!L18+MAHULU!L18</f>
        <v>40364.640512012615</v>
      </c>
      <c r="N16" s="31">
        <f>PASER!M18+KUKAR!M18+KUBAR!M18+KUTIM!M18+BERAU!M18+PPU!M18+SAMARINDA!M18+BALIKPAPAN!M18+BONTANG!M18+MAHULU!M18</f>
        <v>42750.060331398076</v>
      </c>
      <c r="O16" s="31">
        <f>PASER!N18+KUKAR!N18+KUBAR!N18+KUTIM!N18+BERAU!N18+PPU!N18+SAMARINDA!N18+BALIKPAPAN!N18+BONTANG!N18+MAHULU!N18</f>
        <v>44673.89096079718</v>
      </c>
      <c r="P16" s="31">
        <f>PASER!O18+KUKAR!O18+KUBAR!O18+KUTIM!O18+BERAU!O18+PPU!O18+SAMARINDA!O18+BALIKPAPAN!O18+BONTANG!O18+MAHULU!O18</f>
        <v>46721.336200413571</v>
      </c>
      <c r="Q16" s="31">
        <f>PASER!P18+KUKAR!P18+KUBAR!P18+KUTIM!P18+BERAU!P18+PPU!P18+SAMARINDA!P18+BALIKPAPAN!P18+BONTANG!P18+MAHULU!P18</f>
        <v>48894.659618220692</v>
      </c>
      <c r="R16" s="31">
        <f>PASER!Q18+KUKAR!Q18+KUBAR!Q18+KUTIM!Q18+BERAU!Q18+PPU!Q18+SAMARINDA!Q18+BALIKPAPAN!Q18+BONTANG!Q18+MAHULU!Q18</f>
        <v>51198.642896388017</v>
      </c>
      <c r="S16" s="31">
        <f>PASER!R18+KUKAR!R18+KUBAR!R18+KUTIM!R18+BERAU!R18+PPU!R18+SAMARINDA!R18+BALIKPAPAN!R18+BONTANG!R18+MAHULU!R18</f>
        <v>53635.416443089023</v>
      </c>
      <c r="T16" s="31">
        <f>PASER!S18+KUKAR!S18+KUBAR!S18+KUTIM!S18+BERAU!S18+PPU!S18+SAMARINDA!S18+BALIKPAPAN!S18+BONTANG!S18+MAHULU!S18</f>
        <v>56209.646232062507</v>
      </c>
      <c r="U16" s="31">
        <f>PASER!T18+KUKAR!T18+KUBAR!T18+KUTIM!T18+BERAU!T18+PPU!T18+SAMARINDA!T18+BALIKPAPAN!T18+BONTANG!T18+MAHULU!T18</f>
        <v>58901.712312273834</v>
      </c>
      <c r="V16" s="31">
        <f>PASER!U18+KUKAR!U18+KUBAR!U18+KUTIM!U18+BERAU!U18+PPU!U18+SAMARINDA!U18+BALIKPAPAN!U18+BONTANG!U18+MAHULU!U18</f>
        <v>61756.213984780319</v>
      </c>
    </row>
    <row r="17" spans="1:22" x14ac:dyDescent="0.25">
      <c r="A17" s="1" t="s">
        <v>4</v>
      </c>
      <c r="B17" s="31">
        <f t="shared" ref="B17:B22" si="7">B5</f>
        <v>124215.23897999998</v>
      </c>
      <c r="C17" s="31">
        <f>PASER!B19+KUKAR!B19+KUBAR!B19+KUTIM!B19+BERAU!B19+PPU!B19+SAMARINDA!B19+BALIKPAPAN!B19+BONTANG!B19+MAHULU!B19</f>
        <v>124969.84772999999</v>
      </c>
      <c r="D17" s="31">
        <f>PASER!C19+KUKAR!C19+KUBAR!C19+KUTIM!C19+BERAU!C19+PPU!C19+SAMARINDA!C19+BALIKPAPAN!C19+BONTANG!C19+MAHULU!C19</f>
        <v>132810.20150999998</v>
      </c>
      <c r="E17" s="31">
        <f>PASER!D19+KUKAR!D19+KUBAR!D19+KUTIM!D19+BERAU!D19+PPU!D19+SAMARINDA!D19+BALIKPAPAN!D19+BONTANG!D19+MAHULU!D19</f>
        <v>135770.87768999999</v>
      </c>
      <c r="F17" s="31">
        <f>PASER!E19+KUKAR!E19+KUBAR!E19+KUTIM!E19+BERAU!E19+PPU!E19+SAMARINDA!E19+BALIKPAPAN!E19+BONTANG!E19+MAHULU!E19</f>
        <v>146427.18614999999</v>
      </c>
      <c r="G17" s="31">
        <f>PASER!F19+KUKAR!F19+KUBAR!F19+KUTIM!F19+BERAU!F19+PPU!F19+SAMARINDA!F19+BALIKPAPAN!F19+BONTANG!F19+MAHULU!F19</f>
        <v>161547.95432999998</v>
      </c>
      <c r="H17" s="31">
        <f>PASER!G19+KUKAR!G19+KUBAR!G19+KUTIM!G19+BERAU!G19+PPU!G19+SAMARINDA!G19+BALIKPAPAN!G19+BONTANG!G19+MAHULU!G19</f>
        <v>168684.14586113999</v>
      </c>
      <c r="I17" s="31">
        <f>PASER!H19+KUKAR!H19+KUBAR!H19+KUTIM!H19+BERAU!H19+PPU!H19+SAMARINDA!H19+BALIKPAPAN!H19+BONTANG!H19+MAHULU!H19</f>
        <v>180244.46215138331</v>
      </c>
      <c r="J17" s="31">
        <f>PASER!I19+KUKAR!I19+KUBAR!I19+KUTIM!I19+BERAU!I19+PPU!I19+SAMARINDA!I19+BALIKPAPAN!I19+BONTANG!I19+MAHULU!I19</f>
        <v>193300.83221536313</v>
      </c>
      <c r="K17" s="31">
        <f>PASER!J19+KUKAR!J19+KUBAR!J19+KUTIM!J19+BERAU!J19+PPU!J19+SAMARINDA!J19+BALIKPAPAN!J19+BONTANG!J19+MAHULU!J19</f>
        <v>207539.37316417709</v>
      </c>
      <c r="L17" s="31">
        <f>PASER!K19+KUKAR!K19+KUBAR!K19+KUTIM!K19+BERAU!K19+PPU!K19+SAMARINDA!K19+BALIKPAPAN!K19+BONTANG!K19+MAHULU!K19</f>
        <v>221974.4208373384</v>
      </c>
      <c r="M17" s="31">
        <f>PASER!L19+KUKAR!L19+KUBAR!L19+KUTIM!L19+BERAU!L19+PPU!L19+SAMARINDA!L19+BALIKPAPAN!L19+BONTANG!L19+MAHULU!L19</f>
        <v>236447.06201871939</v>
      </c>
      <c r="N17" s="31">
        <f>PASER!M19+KUKAR!M19+KUBAR!M19+KUTIM!M19+BERAU!M19+PPU!M19+SAMARINDA!M19+BALIKPAPAN!M19+BONTANG!M19+MAHULU!M19</f>
        <v>249257.63544935544</v>
      </c>
      <c r="O17" s="31">
        <f>PASER!N19+KUKAR!N19+KUBAR!N19+KUTIM!N19+BERAU!N19+PPU!N19+SAMARINDA!N19+BALIKPAPAN!N19+BONTANG!N19+MAHULU!N19</f>
        <v>265539.05156322394</v>
      </c>
      <c r="P17" s="31">
        <f>PASER!O19+KUKAR!O19+KUBAR!O19+KUTIM!O19+BERAU!O19+PPU!O19+SAMARINDA!O19+BALIKPAPAN!O19+BONTANG!O19+MAHULU!O19</f>
        <v>280391.09866992931</v>
      </c>
      <c r="Q17" s="31">
        <f>PASER!P19+KUKAR!P19+KUBAR!P19+KUTIM!P19+BERAU!P19+PPU!P19+SAMARINDA!P19+BALIKPAPAN!P19+BONTANG!P19+MAHULU!P19</f>
        <v>295223.18186346255</v>
      </c>
      <c r="R17" s="31">
        <f>PASER!Q19+KUKAR!Q19+KUBAR!Q19+KUTIM!Q19+BERAU!Q19+PPU!Q19+SAMARINDA!Q19+BALIKPAPAN!Q19+BONTANG!Q19+MAHULU!Q19</f>
        <v>310423.04174887546</v>
      </c>
      <c r="S17" s="31">
        <f>PASER!R19+KUKAR!R19+KUBAR!R19+KUTIM!R19+BERAU!R19+PPU!R19+SAMARINDA!R19+BALIKPAPAN!R19+BONTANG!R19+MAHULU!R19</f>
        <v>325662.56283420546</v>
      </c>
      <c r="T17" s="31">
        <f>PASER!S19+KUKAR!S19+KUBAR!S19+KUTIM!S19+BERAU!S19+PPU!S19+SAMARINDA!S19+BALIKPAPAN!S19+BONTANG!S19+MAHULU!S19</f>
        <v>341147.66738372896</v>
      </c>
      <c r="U17" s="31">
        <f>PASER!T19+KUKAR!T19+KUBAR!T19+KUTIM!T19+BERAU!T19+PPU!T19+SAMARINDA!T19+BALIKPAPAN!T19+BONTANG!T19+MAHULU!T19</f>
        <v>356740.80677512637</v>
      </c>
      <c r="V17" s="31">
        <f>PASER!U19+KUKAR!U19+KUBAR!U19+KUTIM!U19+BERAU!U19+PPU!U19+SAMARINDA!U19+BALIKPAPAN!U19+BONTANG!U19+MAHULU!U19</f>
        <v>372521.42459276185</v>
      </c>
    </row>
    <row r="18" spans="1:22" x14ac:dyDescent="0.25">
      <c r="A18" s="1" t="s">
        <v>5</v>
      </c>
      <c r="B18" s="31">
        <f t="shared" si="7"/>
        <v>4704.7127673876003</v>
      </c>
      <c r="C18" s="31">
        <f>PASER!B20+KUKAR!B20+KUBAR!B20+KUTIM!B20+BERAU!B20+PPU!B20+SAMARINDA!B20+BALIKPAPAN!B20+BONTANG!B20+MAHULU!B20</f>
        <v>4957.2453966161065</v>
      </c>
      <c r="D18" s="31">
        <f>PASER!C20+KUKAR!C20+KUBAR!C20+KUTIM!C20+BERAU!C20+PPU!C20+SAMARINDA!C20+BALIKPAPAN!C20+BONTANG!C20+MAHULU!C20</f>
        <v>5075.5549031412374</v>
      </c>
      <c r="E18" s="31">
        <f>PASER!D20+KUKAR!D20+KUBAR!D20+KUTIM!D20+BERAU!D20+PPU!D20+SAMARINDA!D20+BALIKPAPAN!D20+BONTANG!D20+MAHULU!D20</f>
        <v>5007.4399102080733</v>
      </c>
      <c r="F18" s="31">
        <f>PASER!E20+KUKAR!E20+KUBAR!E20+KUTIM!E20+BERAU!E20+PPU!E20+SAMARINDA!E20+BALIKPAPAN!E20+BONTANG!E20+MAHULU!E20</f>
        <v>6116.369198270927</v>
      </c>
      <c r="G18" s="31">
        <f>PASER!F20+KUKAR!F20+KUBAR!F20+KUTIM!F20+BERAU!F20+PPU!F20+SAMARINDA!F20+BALIKPAPAN!F20+BONTANG!F20+MAHULU!F20</f>
        <v>7117.4388565579047</v>
      </c>
      <c r="H18" s="31">
        <f>PASER!G20+KUKAR!G20+KUBAR!G20+KUTIM!G20+BERAU!G20+PPU!G20+SAMARINDA!G20+BALIKPAPAN!G20+BONTANG!G20+MAHULU!G20</f>
        <v>6598.8886024535404</v>
      </c>
      <c r="I18" s="31">
        <f>PASER!H20+KUKAR!H20+KUBAR!H20+KUTIM!H20+BERAU!H20+PPU!H20+SAMARINDA!H20+BALIKPAPAN!H20+BONTANG!H20+MAHULU!H20</f>
        <v>5665.8847066966537</v>
      </c>
      <c r="J18" s="31">
        <f>PASER!I20+KUKAR!I20+KUBAR!I20+KUTIM!I20+BERAU!I20+PPU!I20+SAMARINDA!I20+BALIKPAPAN!I20+BONTANG!I20+MAHULU!I20</f>
        <v>5955.0216236408833</v>
      </c>
      <c r="K18" s="31">
        <f>PASER!J20+KUKAR!J20+KUBAR!J20+KUTIM!J20+BERAU!J20+PPU!J20+SAMARINDA!J20+BALIKPAPAN!J20+BONTANG!J20+MAHULU!J20</f>
        <v>4748.2020787310948</v>
      </c>
      <c r="L18" s="31">
        <f>PASER!K20+KUKAR!K20+KUBAR!K20+KUTIM!K20+BERAU!K20+PPU!K20+SAMARINDA!K20+BALIKPAPAN!K20+BONTANG!K20+MAHULU!K20</f>
        <v>6503.2134480435943</v>
      </c>
      <c r="M18" s="31">
        <f>PASER!L20+KUKAR!L20+KUBAR!L20+KUTIM!L20+BERAU!L20+PPU!L20+SAMARINDA!L20+BALIKPAPAN!L20+BONTANG!L20+MAHULU!L20</f>
        <v>6777.7039185596996</v>
      </c>
      <c r="N18" s="31">
        <f>PASER!M20+KUKAR!M20+KUBAR!M20+KUTIM!M20+BERAU!M20+PPU!M20+SAMARINDA!M20+BALIKPAPAN!M20+BONTANG!M20+MAHULU!M20</f>
        <v>7057.5686886067151</v>
      </c>
      <c r="O18" s="31">
        <f>PASER!N20+KUKAR!N20+KUBAR!N20+KUTIM!N20+BERAU!N20+PPU!N20+SAMARINDA!N20+BALIKPAPAN!N20+BONTANG!N20+MAHULU!N20</f>
        <v>7344.7892404114091</v>
      </c>
      <c r="P18" s="31">
        <f>PASER!O20+KUKAR!O20+KUBAR!O20+KUTIM!O20+BERAU!O20+PPU!O20+SAMARINDA!O20+BALIKPAPAN!O20+BONTANG!O20+MAHULU!O20</f>
        <v>7640.1811966085606</v>
      </c>
      <c r="Q18" s="31">
        <f>PASER!P20+KUKAR!P20+KUBAR!P20+KUTIM!P20+BERAU!P20+PPU!P20+SAMARINDA!P20+BALIKPAPAN!P20+BONTANG!P20+MAHULU!P20</f>
        <v>7941.9629385108028</v>
      </c>
      <c r="R18" s="31">
        <f>PASER!Q20+KUKAR!Q20+KUBAR!Q20+KUTIM!Q20+BERAU!Q20+PPU!Q20+SAMARINDA!Q20+BALIKPAPAN!Q20+BONTANG!Q20+MAHULU!Q20</f>
        <v>8281.6116057597974</v>
      </c>
      <c r="S18" s="31">
        <f>PASER!R20+KUKAR!R20+KUBAR!R20+KUTIM!R20+BERAU!R20+PPU!R20+SAMARINDA!R20+BALIKPAPAN!R20+BONTANG!R20+MAHULU!R20</f>
        <v>8601.7665313471753</v>
      </c>
      <c r="T18" s="31">
        <f>PASER!S20+KUKAR!S20+KUBAR!S20+KUTIM!S20+BERAU!S20+PPU!S20+SAMARINDA!S20+BALIKPAPAN!S20+BONTANG!S20+MAHULU!S20</f>
        <v>8949.9082270802373</v>
      </c>
      <c r="U18" s="31">
        <f>PASER!T20+KUKAR!T20+KUBAR!T20+KUTIM!T20+BERAU!T20+PPU!T20+SAMARINDA!T20+BALIKPAPAN!T20+BONTANG!T20+MAHULU!T20</f>
        <v>7101.7568444269637</v>
      </c>
      <c r="V18" s="31">
        <f>PASER!U20+KUKAR!U20+KUBAR!U20+KUTIM!U20+BERAU!U20+PPU!U20+SAMARINDA!U20+BALIKPAPAN!U20+BONTANG!U20+MAHULU!U20</f>
        <v>9649.1500575554492</v>
      </c>
    </row>
    <row r="19" spans="1:22" x14ac:dyDescent="0.25">
      <c r="A19" s="1" t="s">
        <v>6</v>
      </c>
      <c r="B19" s="31">
        <f t="shared" si="7"/>
        <v>0</v>
      </c>
      <c r="C19" s="31">
        <f>PASER!B21+KUKAR!B21+KUBAR!B21+KUTIM!B21+BERAU!B21+PPU!B21+SAMARINDA!B21+BALIKPAPAN!B21+BONTANG!B21+MAHULU!B21</f>
        <v>0</v>
      </c>
      <c r="D19" s="31">
        <f>PASER!C21+KUKAR!C21+KUBAR!C21+KUTIM!C21+BERAU!C21+PPU!C21+SAMARINDA!C21+BALIKPAPAN!C21+BONTANG!C21+MAHULU!C21</f>
        <v>0</v>
      </c>
      <c r="E19" s="31">
        <f>PASER!D21+KUKAR!D21+KUBAR!D21+KUTIM!D21+BERAU!D21+PPU!D21+SAMARINDA!D21+BALIKPAPAN!D21+BONTANG!D21+MAHULU!D21</f>
        <v>0</v>
      </c>
      <c r="F19" s="31">
        <f>PASER!E21+KUKAR!E21+KUBAR!E21+KUTIM!E21+BERAU!E21+PPU!E21+SAMARINDA!E21+BALIKPAPAN!E21+BONTANG!E21+MAHULU!E21</f>
        <v>0</v>
      </c>
      <c r="G19" s="31">
        <f>PASER!F21+KUKAR!F21+KUBAR!F21+KUTIM!F21+BERAU!F21+PPU!F21+SAMARINDA!F21+BALIKPAPAN!F21+BONTANG!F21+MAHULU!F21</f>
        <v>0</v>
      </c>
      <c r="H19" s="31">
        <f>PASER!G21+KUKAR!G21+KUBAR!G21+KUTIM!G21+BERAU!G21+PPU!G21+SAMARINDA!G21+BALIKPAPAN!G21+BONTANG!G21+MAHULU!G21</f>
        <v>0</v>
      </c>
      <c r="I19" s="31">
        <f>PASER!H21+KUKAR!H21+KUBAR!H21+KUTIM!H21+BERAU!H21+PPU!H21+SAMARINDA!H21+BALIKPAPAN!H21+BONTANG!H21+MAHULU!H21</f>
        <v>0</v>
      </c>
      <c r="J19" s="31">
        <f>PASER!I21+KUKAR!I21+KUBAR!I21+KUTIM!I21+BERAU!I21+PPU!I21+SAMARINDA!I21+BALIKPAPAN!I21+BONTANG!I21+MAHULU!I21</f>
        <v>0</v>
      </c>
      <c r="K19" s="31">
        <f>PASER!J21+KUKAR!J21+KUBAR!J21+KUTIM!J21+BERAU!J21+PPU!J21+SAMARINDA!J21+BALIKPAPAN!J21+BONTANG!J21+MAHULU!J21</f>
        <v>0</v>
      </c>
      <c r="L19" s="31">
        <f>PASER!K21+KUKAR!K21+KUBAR!K21+KUTIM!K21+BERAU!K21+PPU!K21+SAMARINDA!K21+BALIKPAPAN!K21+BONTANG!K21+MAHULU!K21</f>
        <v>0</v>
      </c>
      <c r="M19" s="31">
        <f>PASER!L21+KUKAR!L21+KUBAR!L21+KUTIM!L21+BERAU!L21+PPU!L21+SAMARINDA!L21+BALIKPAPAN!L21+BONTANG!L21+MAHULU!L21</f>
        <v>0</v>
      </c>
      <c r="N19" s="31">
        <f>PASER!M21+KUKAR!M21+KUBAR!M21+KUTIM!M21+BERAU!M21+PPU!M21+SAMARINDA!M21+BALIKPAPAN!M21+BONTANG!M21+MAHULU!M21</f>
        <v>0</v>
      </c>
      <c r="O19" s="31">
        <f>PASER!N21+KUKAR!N21+KUBAR!N21+KUTIM!N21+BERAU!N21+PPU!N21+SAMARINDA!N21+BALIKPAPAN!N21+BONTANG!N21+MAHULU!N21</f>
        <v>0</v>
      </c>
      <c r="P19" s="31">
        <f>PASER!O21+KUKAR!O21+KUBAR!O21+KUTIM!O21+BERAU!O21+PPU!O21+SAMARINDA!O21+BALIKPAPAN!O21+BONTANG!O21+MAHULU!O21</f>
        <v>0</v>
      </c>
      <c r="Q19" s="31">
        <f>PASER!P21+KUKAR!P21+KUBAR!P21+KUTIM!P21+BERAU!P21+PPU!P21+SAMARINDA!P21+BALIKPAPAN!P21+BONTANG!P21+MAHULU!P21</f>
        <v>0</v>
      </c>
      <c r="R19" s="31">
        <f>PASER!Q21+KUKAR!Q21+KUBAR!Q21+KUTIM!Q21+BERAU!Q21+PPU!Q21+SAMARINDA!Q21+BALIKPAPAN!Q21+BONTANG!Q21+MAHULU!Q21</f>
        <v>0</v>
      </c>
      <c r="S19" s="31">
        <f>PASER!R21+KUKAR!R21+KUBAR!R21+KUTIM!R21+BERAU!R21+PPU!R21+SAMARINDA!R21+BALIKPAPAN!R21+BONTANG!R21+MAHULU!R21</f>
        <v>0</v>
      </c>
      <c r="T19" s="31">
        <f>PASER!S21+KUKAR!S21+KUBAR!S21+KUTIM!S21+BERAU!S21+PPU!S21+SAMARINDA!S21+BALIKPAPAN!S21+BONTANG!S21+MAHULU!S21</f>
        <v>0</v>
      </c>
      <c r="U19" s="31">
        <f>PASER!T21+KUKAR!T21+KUBAR!T21+KUTIM!T21+BERAU!T21+PPU!T21+SAMARINDA!T21+BALIKPAPAN!T21+BONTANG!T21+MAHULU!T21</f>
        <v>0</v>
      </c>
      <c r="V19" s="31">
        <f>PASER!U21+KUKAR!U21+KUBAR!U21+KUTIM!U21+BERAU!U21+PPU!U21+SAMARINDA!U21+BALIKPAPAN!U21+BONTANG!U21+MAHULU!U21</f>
        <v>0</v>
      </c>
    </row>
    <row r="20" spans="1:22" x14ac:dyDescent="0.25">
      <c r="A20" s="1" t="s">
        <v>7</v>
      </c>
      <c r="B20" s="31">
        <f>B8</f>
        <v>148305.40413333336</v>
      </c>
      <c r="C20" s="31">
        <f>PASER!B22+KUKAR!B22+KUBAR!B22+KUTIM!B22+BERAU!B22+PPU!B22+SAMARINDA!B22+BALIKPAPAN!B22+BONTANG!B22+MAHULU!B22</f>
        <v>183678.35340592239</v>
      </c>
      <c r="D20" s="31">
        <f>PASER!C22+KUKAR!C22+KUBAR!C22+KUTIM!C22+BERAU!C22+PPU!C22+SAMARINDA!C22+BALIKPAPAN!C22+BONTANG!C22+MAHULU!C22</f>
        <v>208824.73033129037</v>
      </c>
      <c r="E20" s="31">
        <f>PASER!D22+KUKAR!D22+KUBAR!D22+KUTIM!D22+BERAU!D22+PPU!D22+SAMARINDA!D22+BALIKPAPAN!D22+BONTANG!D22+MAHULU!D22</f>
        <v>237988.37777765986</v>
      </c>
      <c r="F20" s="31">
        <f>PASER!E22+KUKAR!E22+KUBAR!E22+KUTIM!E22+BERAU!E22+PPU!E22+SAMARINDA!E22+BALIKPAPAN!E22+BONTANG!E22+MAHULU!E22</f>
        <v>255384.57228616063</v>
      </c>
      <c r="G20" s="31">
        <f>PASER!F22+KUKAR!F22+KUBAR!F22+KUTIM!F22+BERAU!F22+PPU!F22+SAMARINDA!F22+BALIKPAPAN!F22+BONTANG!F22+MAHULU!F22</f>
        <v>268476.15927874093</v>
      </c>
      <c r="H20" s="31">
        <f>PASER!G22+KUKAR!G22+KUBAR!G22+KUTIM!G22+BERAU!G22+PPU!G22+SAMARINDA!G22+BALIKPAPAN!G22+BONTANG!G22+MAHULU!G35</f>
        <v>276128.59647781873</v>
      </c>
      <c r="I20" s="31">
        <f>PASER!H22+KUKAR!H22+KUBAR!H22+KUTIM!H22+BERAU!H22+PPU!H22+SAMARINDA!H22+BALIKPAPAN!H22+BONTANG!H22+MAHULU!H35</f>
        <v>285713.1734069204</v>
      </c>
      <c r="J20" s="31">
        <f>PASER!I22+KUKAR!I22+KUBAR!I22+KUTIM!I22+BERAU!I22+PPU!I22+SAMARINDA!I22+BALIKPAPAN!I22+BONTANG!I22+MAHULU!I35</f>
        <v>297528.03317064774</v>
      </c>
      <c r="K20" s="31">
        <f>PASER!J22+KUKAR!J22+KUBAR!J22+KUTIM!J22+BERAU!J22+PPU!J22+SAMARINDA!J22+BALIKPAPAN!J22+BONTANG!J22+MAHULU!J35</f>
        <v>309060.25003540475</v>
      </c>
      <c r="L20" s="31">
        <f>PASER!K22+KUKAR!K22+KUBAR!K22+KUTIM!K22+BERAU!K22+PPU!K22+SAMARINDA!K22+BALIKPAPAN!K22+BONTANG!K22+MAHULU!K35</f>
        <v>320200.60169694107</v>
      </c>
      <c r="M20" s="31">
        <f>PASER!L22+KUKAR!L22+KUBAR!L22+KUTIM!L22+BERAU!L22+PPU!L22+SAMARINDA!L22+BALIKPAPAN!L22+BONTANG!L22+MAHULU!L35</f>
        <v>325996.12923168758</v>
      </c>
      <c r="N20" s="31">
        <f>PASER!M22+KUKAR!M22+KUBAR!M22+KUTIM!M22+BERAU!M22+PPU!M22+SAMARINDA!M22+BALIKPAPAN!M22+BONTANG!M22+MAHULU!M35</f>
        <v>334569.54863612732</v>
      </c>
      <c r="O20" s="31">
        <f>PASER!N22+KUKAR!N22+KUBAR!N22+KUTIM!N22+BERAU!N22+PPU!N22+SAMARINDA!N22+BALIKPAPAN!N22+BONTANG!N22+MAHULU!N35</f>
        <v>342495.95932976535</v>
      </c>
      <c r="P20" s="31">
        <f>PASER!O22+KUKAR!O22+KUBAR!O22+KUTIM!O22+BERAU!O22+PPU!O22+SAMARINDA!O22+BALIKPAPAN!O22+BONTANG!O22+MAHULU!O35</f>
        <v>349957.69972009305</v>
      </c>
      <c r="Q20" s="31">
        <f>PASER!P22+KUKAR!P22+KUBAR!P22+KUTIM!P22+BERAU!P22+PPU!P22+SAMARINDA!P22+BALIKPAPAN!P22+BONTANG!P22+MAHULU!P35</f>
        <v>356955.4750919693</v>
      </c>
      <c r="R20" s="31">
        <f>PASER!Q22+KUKAR!Q22+KUBAR!Q22+KUTIM!Q22+BERAU!Q22+PPU!Q22+SAMARINDA!Q22+BALIKPAPAN!Q22+BONTANG!Q22+MAHULU!Q35</f>
        <v>350951.69054649904</v>
      </c>
      <c r="S20" s="31">
        <f>PASER!R22+KUKAR!R22+KUBAR!R22+KUTIM!R22+BERAU!R22+PPU!R22+SAMARINDA!R22+BALIKPAPAN!R22+BONTANG!R22+MAHULU!R35</f>
        <v>344989.28093073092</v>
      </c>
      <c r="T20" s="31">
        <f>PASER!S22+KUKAR!S22+KUBAR!S22+KUTIM!S22+BERAU!S22+PPU!S22+SAMARINDA!S22+BALIKPAPAN!S22+BONTANG!S22+MAHULU!S35</f>
        <v>339069.70007360558</v>
      </c>
      <c r="U20" s="31">
        <f>PASER!T22+KUKAR!T22+KUBAR!T22+KUTIM!T22+BERAU!T22+PPU!T22+SAMARINDA!T22+BALIKPAPAN!T22+BONTANG!T22+MAHULU!T35</f>
        <v>333186.83477041469</v>
      </c>
      <c r="V20" s="31">
        <f>PASER!U22+KUKAR!U22+KUBAR!U22+KUTIM!U22+BERAU!U22+PPU!U22+SAMARINDA!U22+BALIKPAPAN!U22+BONTANG!U22+MAHULU!U35</f>
        <v>327354.58131767443</v>
      </c>
    </row>
    <row r="21" spans="1:22" x14ac:dyDescent="0.25">
      <c r="A21" s="1" t="s">
        <v>8</v>
      </c>
      <c r="B21" s="31">
        <f t="shared" si="7"/>
        <v>449057.52504422859</v>
      </c>
      <c r="C21" s="31">
        <f>PASER!B23+KUKAR!B23+KUBAR!B23+KUTIM!B23+BERAU!B23+PPU!B23+SAMARINDA!B23+BALIKPAPAN!B23+BONTANG!B23+MAHULU!B23</f>
        <v>552329.12952651107</v>
      </c>
      <c r="D21" s="31">
        <f>PASER!C23+KUKAR!C23+KUBAR!C23+KUTIM!C23+BERAU!C23+PPU!C23+SAMARINDA!C23+BALIKPAPAN!C23+BONTANG!C23+MAHULU!C23</f>
        <v>625856.09187414194</v>
      </c>
      <c r="E21" s="31">
        <f>PASER!D23+KUKAR!D23+KUBAR!D23+KUTIM!D23+BERAU!D23+PPU!D23+SAMARINDA!D23+BALIKPAPAN!D23+BONTANG!D23+MAHULU!D23</f>
        <v>712158.44078446308</v>
      </c>
      <c r="F21" s="31">
        <f>PASER!E23+KUKAR!E23+KUBAR!E23+KUTIM!E23+BERAU!E23+PPU!E23+SAMARINDA!E23+BALIKPAPAN!E23+BONTANG!E23+MAHULU!E23</f>
        <v>762850.66495429073</v>
      </c>
      <c r="G21" s="31">
        <f>PASER!F23+KUKAR!F23+KUBAR!F23+KUTIM!F23+BERAU!F23+PPU!F23+SAMARINDA!F23+BALIKPAPAN!F23+BONTANG!F23+MAHULU!F23</f>
        <v>800899.30059021036</v>
      </c>
      <c r="H21" s="31">
        <f>PASER!G23+KUKAR!G23+KUBAR!G23+KUTIM!G23+BERAU!G23+PPU!G23+SAMARINDA!G23+BALIKPAPAN!G23+BONTANG!G23+MAHULU!G36</f>
        <v>822540.74318578397</v>
      </c>
      <c r="I21" s="31">
        <f>PASER!H23+KUKAR!H23+KUBAR!H23+KUTIM!H23+BERAU!H23+PPU!H23+SAMARINDA!H23+BALIKPAPAN!H23+BONTANG!H23+MAHULU!H36</f>
        <v>848765.5218691359</v>
      </c>
      <c r="J21" s="31">
        <f>PASER!I23+KUKAR!I23+KUBAR!I23+KUTIM!I23+BERAU!I23+PPU!I23+SAMARINDA!I23+BALIKPAPAN!I23+BONTANG!I23+MAHULU!I36</f>
        <v>883826.49410729972</v>
      </c>
      <c r="K21" s="31">
        <f>PASER!J23+KUKAR!J23+KUBAR!J23+KUTIM!J23+BERAU!J23+PPU!J23+SAMARINDA!J23+BALIKPAPAN!J23+BONTANG!J23+MAHULU!J36</f>
        <v>918127.65809820918</v>
      </c>
      <c r="L21" s="31">
        <f>PASER!K23+KUKAR!K23+KUBAR!K23+KUTIM!K23+BERAU!K23+PPU!K23+SAMARINDA!K23+BALIKPAPAN!K23+BONTANG!K23+MAHULU!K36</f>
        <v>951251.93130957964</v>
      </c>
      <c r="M21" s="31">
        <f>PASER!L23+KUKAR!L23+KUBAR!L23+KUTIM!L23+BERAU!L23+PPU!L23+SAMARINDA!L23+BALIKPAPAN!L23+BONTANG!L23+MAHULU!L36</f>
        <v>968673.4295444173</v>
      </c>
      <c r="N21" s="31">
        <f>PASER!M23+KUKAR!M23+KUBAR!M23+KUTIM!M23+BERAU!M23+PPU!M23+SAMARINDA!M23+BALIKPAPAN!M23+BONTANG!M23+MAHULU!M36</f>
        <v>994512.21118883928</v>
      </c>
      <c r="O21" s="31">
        <f>PASER!N23+KUKAR!N23+KUBAR!N23+KUTIM!N23+BERAU!N23+PPU!N23+SAMARINDA!N23+BALIKPAPAN!N23+BONTANG!N23+MAHULU!N36</f>
        <v>1018323.7105177896</v>
      </c>
      <c r="P21" s="31">
        <f>PASER!O23+KUKAR!O23+KUBAR!O23+KUTIM!O23+BERAU!O23+PPU!O23+SAMARINDA!O23+BALIKPAPAN!O23+BONTANG!O23+MAHULU!O36</f>
        <v>1040804.2153934535</v>
      </c>
      <c r="Q21" s="31">
        <f>PASER!P23+KUKAR!P23+KUBAR!P23+KUTIM!P23+BERAU!P23+PPU!P23+SAMARINDA!P23+BALIKPAPAN!P23+BONTANG!P23+MAHULU!P36</f>
        <v>1061956.4190568938</v>
      </c>
      <c r="R21" s="31">
        <f>PASER!Q23+KUKAR!Q23+KUBAR!Q23+KUTIM!Q23+BERAU!Q23+PPU!Q23+SAMARINDA!Q23+BALIKPAPAN!Q23+BONTANG!Q23+MAHULU!Q36</f>
        <v>1044953.3449612402</v>
      </c>
      <c r="S21" s="31">
        <f>PASER!R23+KUKAR!R23+KUBAR!R23+KUTIM!R23+BERAU!R23+PPU!R23+SAMARINDA!R23+BALIKPAPAN!R23+BONTANG!R23+MAHULU!R36</f>
        <v>1028108.2675364286</v>
      </c>
      <c r="T21" s="31">
        <f>PASER!S23+KUKAR!S23+KUBAR!S23+KUTIM!S23+BERAU!S23+PPU!S23+SAMARINDA!S23+BALIKPAPAN!S23+BONTANG!S23+MAHULU!S36</f>
        <v>1011426.7384567279</v>
      </c>
      <c r="U21" s="31">
        <f>PASER!T23+KUKAR!T23+KUBAR!T23+KUTIM!T23+BERAU!T23+PPU!T23+SAMARINDA!T23+BALIKPAPAN!T23+BONTANG!T23+MAHULU!T36</f>
        <v>994885.41348931333</v>
      </c>
      <c r="V21" s="31">
        <f>PASER!U23+KUKAR!U23+KUBAR!U23+KUTIM!U23+BERAU!U23+PPU!U23+SAMARINDA!U23+BALIKPAPAN!U23+BONTANG!U23+MAHULU!U36</f>
        <v>978537.35782613489</v>
      </c>
    </row>
    <row r="22" spans="1:22" x14ac:dyDescent="0.25">
      <c r="A22" s="43" t="s">
        <v>73</v>
      </c>
      <c r="B22" s="31">
        <f t="shared" si="7"/>
        <v>141581.87270451718</v>
      </c>
      <c r="C22" s="31">
        <f>PASER!B24+KUKAR!B24+KUBAR!B24+KUTIM!B24+BERAU!B24+PPU!B24+SAMARINDA!B24+BALIKPAPAN!B24+BONTANG!B24+MAHULU!B24</f>
        <v>175351.16405544107</v>
      </c>
      <c r="D22" s="31">
        <f>PASER!C24+KUKAR!C24+KUBAR!C24+KUTIM!C24+BERAU!C24+PPU!C24+SAMARINDA!C24+BALIKPAPAN!C24+BONTANG!C24+MAHULU!C24</f>
        <v>199357.51202119965</v>
      </c>
      <c r="E22" s="31">
        <f>PASER!D24+KUKAR!D24+KUBAR!D24+KUTIM!D24+BERAU!D24+PPU!D24+SAMARINDA!D24+BALIKPAPAN!D24+BONTANG!D24+MAHULU!D24</f>
        <v>227199.00467941124</v>
      </c>
      <c r="F22" s="31">
        <f>PASER!E24+KUKAR!E24+KUBAR!E24+KUTIM!E24+BERAU!E24+PPU!E24+SAMARINDA!E24+BALIKPAPAN!E24+BONTANG!E24+MAHULU!E24</f>
        <v>243806.53028401587</v>
      </c>
      <c r="G22" s="31">
        <f>PASER!F24+KUKAR!F24+KUBAR!F24+KUTIM!F24+BERAU!F24+PPU!F24+SAMARINDA!F24+BALIKPAPAN!F24+BONTANG!F24+MAHULU!F24</f>
        <v>256304.60082915405</v>
      </c>
      <c r="H22" s="31">
        <f>PASER!G24+KUKAR!G24+KUBAR!G24+KUTIM!G24+BERAU!G24+PPU!G24+SAMARINDA!G24+BALIKPAPAN!G24+BONTANG!G24+MAHULU!G37</f>
        <v>263610.1093217851</v>
      </c>
      <c r="I22" s="31">
        <f>PASER!H24+KUKAR!H24+KUBAR!H24+KUTIM!H24+BERAU!H24+PPU!H24+SAMARINDA!H24+BALIKPAPAN!H24+BONTANG!H24+MAHULU!H37</f>
        <v>272760.16260967945</v>
      </c>
      <c r="J22" s="31">
        <f>PASER!I24+KUKAR!I24+KUBAR!I24+KUTIM!I24+BERAU!I24+PPU!I24+SAMARINDA!I24+BALIKPAPAN!I24+BONTANG!I24+MAHULU!I37</f>
        <v>284039.38726683281</v>
      </c>
      <c r="K22" s="31">
        <f>PASER!J24+KUKAR!J24+KUBAR!J24+KUTIM!J24+BERAU!J24+PPU!J24+SAMARINDA!J24+BALIKPAPAN!J24+BONTANG!J24+MAHULU!J37</f>
        <v>295048.78284272831</v>
      </c>
      <c r="L22" s="31">
        <f>PASER!K24+KUKAR!K24+KUBAR!K24+KUTIM!K24+BERAU!K24+PPU!K24+SAMARINDA!K24+BALIKPAPAN!K24+BONTANG!K24+MAHULU!K37</f>
        <v>305684.07870429475</v>
      </c>
      <c r="M22" s="31">
        <f>PASER!L24+KUKAR!L24+KUBAR!L24+KUTIM!L24+BERAU!L24+PPU!L24+SAMARINDA!L24+BALIKPAPAN!L24+BONTANG!L24+MAHULU!L37</f>
        <v>311216.86185859103</v>
      </c>
      <c r="N22" s="31">
        <f>PASER!M24+KUKAR!M24+KUBAR!M24+KUTIM!M24+BERAU!M24+PPU!M24+SAMARINDA!M24+BALIKPAPAN!M24+BONTANG!M24+MAHULU!M37</f>
        <v>319401.59917045955</v>
      </c>
      <c r="O22" s="31">
        <f>PASER!N24+KUKAR!N24+KUBAR!N24+KUTIM!N24+BERAU!N24+PPU!N24+SAMARINDA!N24+BALIKPAPAN!N24+BONTANG!N24+MAHULU!N37</f>
        <v>326968.66037357936</v>
      </c>
      <c r="P22" s="31">
        <f>PASER!O24+KUKAR!O24+KUBAR!O24+KUTIM!O24+BERAU!O24+PPU!O24+SAMARINDA!O24+BALIKPAPAN!O24+BONTANG!O24+MAHULU!O37</f>
        <v>334092.1174334971</v>
      </c>
      <c r="Q22" s="31">
        <f>PASER!P24+KUKAR!P24+KUBAR!P24+KUTIM!P24+BERAU!P24+PPU!P24+SAMARINDA!P24+BALIKPAPAN!P24+BONTANG!P24+MAHULU!P37</f>
        <v>340772.64366047835</v>
      </c>
      <c r="R22" s="31">
        <f>PASER!Q24+KUKAR!Q24+KUBAR!Q24+KUTIM!Q24+BERAU!Q24+PPU!Q24+SAMARINDA!Q24+BALIKPAPAN!Q24+BONTANG!Q24+MAHULU!Q37</f>
        <v>335041.04497579456</v>
      </c>
      <c r="S22" s="31">
        <f>PASER!R24+KUKAR!R24+KUBAR!R24+KUTIM!R24+BERAU!R24+PPU!R24+SAMARINDA!R24+BALIKPAPAN!R24+BONTANG!R24+MAHULU!R37</f>
        <v>329348.94545882137</v>
      </c>
      <c r="T22" s="31">
        <f>PASER!S24+KUKAR!S24+KUBAR!S24+KUTIM!S24+BERAU!S24+PPU!S24+SAMARINDA!S24+BALIKPAPAN!S24+BONTANG!S24+MAHULU!S37</f>
        <v>323697.73302812583</v>
      </c>
      <c r="U22" s="31">
        <f>PASER!T24+KUKAR!T24+KUBAR!T24+KUTIM!T24+BERAU!T24+PPU!T24+SAMARINDA!T24+BALIKPAPAN!T24+BONTANG!T24+MAHULU!T37</f>
        <v>318081.57162550173</v>
      </c>
      <c r="V22" s="31">
        <f>PASER!U24+KUKAR!U24+KUBAR!U24+KUTIM!U24+BERAU!U24+PPU!U24+SAMARINDA!U24+BALIKPAPAN!U24+BONTANG!U24+MAHULU!U37</f>
        <v>312513.72754893673</v>
      </c>
    </row>
    <row r="23" spans="1:22" x14ac:dyDescent="0.25">
      <c r="A23" s="4" t="s">
        <v>9</v>
      </c>
      <c r="B23" s="31">
        <f>SUM(B16:B22)</f>
        <v>959274.32689996809</v>
      </c>
      <c r="C23" s="31">
        <f>SUM(C16:C22)</f>
        <v>1128377.8087788497</v>
      </c>
      <c r="D23" s="31">
        <f t="shared" ref="D23:V23" si="8">SUM(D16:D22)</f>
        <v>1256709.1327329776</v>
      </c>
      <c r="E23" s="31">
        <f t="shared" si="8"/>
        <v>1407242.4227695388</v>
      </c>
      <c r="F23" s="31">
        <f t="shared" si="8"/>
        <v>1500925.7317780799</v>
      </c>
      <c r="G23" s="31">
        <f t="shared" si="8"/>
        <v>1577914.041778492</v>
      </c>
      <c r="H23" s="31">
        <f t="shared" si="8"/>
        <v>1615430.0081393081</v>
      </c>
      <c r="I23" s="31">
        <f t="shared" si="8"/>
        <v>1627760.9274847358</v>
      </c>
      <c r="J23" s="31">
        <f t="shared" si="8"/>
        <v>1700556.826642375</v>
      </c>
      <c r="K23" s="31">
        <f t="shared" si="8"/>
        <v>1771983.1848329387</v>
      </c>
      <c r="L23" s="31">
        <f t="shared" si="8"/>
        <v>1844531.0075968846</v>
      </c>
      <c r="M23" s="31">
        <f t="shared" si="8"/>
        <v>1889475.8270839876</v>
      </c>
      <c r="N23" s="31">
        <f t="shared" si="8"/>
        <v>1947548.6234647864</v>
      </c>
      <c r="O23" s="31">
        <f t="shared" si="8"/>
        <v>2005346.0619855667</v>
      </c>
      <c r="P23" s="31">
        <f t="shared" si="8"/>
        <v>2059606.6486139954</v>
      </c>
      <c r="Q23" s="31">
        <f t="shared" si="8"/>
        <v>2111744.3422295353</v>
      </c>
      <c r="R23" s="31">
        <f t="shared" si="8"/>
        <v>2100849.3767345571</v>
      </c>
      <c r="S23" s="31">
        <f t="shared" si="8"/>
        <v>2090346.2397346226</v>
      </c>
      <c r="T23" s="31">
        <f t="shared" si="8"/>
        <v>2080501.3934013313</v>
      </c>
      <c r="U23" s="31">
        <f t="shared" si="8"/>
        <v>2068898.095817057</v>
      </c>
      <c r="V23" s="31">
        <f t="shared" si="8"/>
        <v>2062332.4553278438</v>
      </c>
    </row>
    <row r="26" spans="1:22" x14ac:dyDescent="0.25">
      <c r="A26" s="74" t="s">
        <v>116</v>
      </c>
      <c r="B26" s="74"/>
      <c r="C26" s="93" t="s">
        <v>1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</row>
    <row r="27" spans="1:22" x14ac:dyDescent="0.25">
      <c r="A27" s="71" t="s">
        <v>0</v>
      </c>
      <c r="B27" s="71">
        <v>2010</v>
      </c>
      <c r="C27" s="71" t="s">
        <v>85</v>
      </c>
      <c r="D27" s="71" t="s">
        <v>86</v>
      </c>
      <c r="E27" s="71" t="s">
        <v>87</v>
      </c>
      <c r="F27" s="71" t="s">
        <v>88</v>
      </c>
      <c r="G27" s="71" t="s">
        <v>89</v>
      </c>
      <c r="H27" s="71" t="s">
        <v>90</v>
      </c>
      <c r="I27" s="71" t="s">
        <v>91</v>
      </c>
      <c r="J27" s="71" t="s">
        <v>92</v>
      </c>
      <c r="K27" s="71" t="s">
        <v>93</v>
      </c>
      <c r="L27" s="71" t="s">
        <v>94</v>
      </c>
      <c r="M27" s="71" t="s">
        <v>95</v>
      </c>
      <c r="N27" s="71" t="s">
        <v>96</v>
      </c>
      <c r="O27" s="71" t="s">
        <v>97</v>
      </c>
      <c r="P27" s="71" t="s">
        <v>98</v>
      </c>
      <c r="Q27" s="71" t="s">
        <v>99</v>
      </c>
      <c r="R27" s="71" t="s">
        <v>100</v>
      </c>
      <c r="S27" s="71" t="s">
        <v>101</v>
      </c>
      <c r="T27" s="71" t="s">
        <v>102</v>
      </c>
      <c r="U27" s="71" t="s">
        <v>103</v>
      </c>
      <c r="V27" s="71" t="s">
        <v>104</v>
      </c>
    </row>
    <row r="28" spans="1:22" x14ac:dyDescent="0.25">
      <c r="A28" s="72" t="s">
        <v>3</v>
      </c>
      <c r="B28" s="38">
        <f>B4</f>
        <v>91409.573270501351</v>
      </c>
      <c r="C28" s="38">
        <f>B28+C4</f>
        <v>178501.64193486026</v>
      </c>
      <c r="D28" s="38">
        <f t="shared" ref="D28:V34" si="9">C28+D4</f>
        <v>263286.68402806483</v>
      </c>
      <c r="E28" s="38">
        <f t="shared" si="9"/>
        <v>352404.96595586144</v>
      </c>
      <c r="F28" s="38">
        <f t="shared" si="9"/>
        <v>438745.37486120308</v>
      </c>
      <c r="G28" s="38">
        <f t="shared" si="9"/>
        <v>522313.96275503188</v>
      </c>
      <c r="H28" s="38">
        <f t="shared" si="9"/>
        <v>600181.48744535865</v>
      </c>
      <c r="I28" s="38">
        <f t="shared" si="9"/>
        <v>689182.00134646171</v>
      </c>
      <c r="J28" s="38">
        <f t="shared" si="9"/>
        <v>781513.3383796569</v>
      </c>
      <c r="K28" s="38">
        <f t="shared" si="9"/>
        <v>877835.12599343387</v>
      </c>
      <c r="L28" s="38">
        <f t="shared" si="9"/>
        <v>977905.60811748519</v>
      </c>
      <c r="M28" s="38">
        <f t="shared" si="9"/>
        <v>1081699.1631477627</v>
      </c>
      <c r="N28" s="38">
        <f t="shared" si="9"/>
        <v>1191626.5818803571</v>
      </c>
      <c r="O28" s="38">
        <f t="shared" si="9"/>
        <v>1306500.9348050705</v>
      </c>
      <c r="P28" s="38">
        <f t="shared" si="9"/>
        <v>1426640.084280774</v>
      </c>
      <c r="Q28" s="38">
        <f t="shared" si="9"/>
        <v>1552367.7132004509</v>
      </c>
      <c r="R28" s="38">
        <f t="shared" si="9"/>
        <v>1684019.8000649503</v>
      </c>
      <c r="S28" s="38">
        <f t="shared" si="9"/>
        <v>1821937.8015023931</v>
      </c>
      <c r="T28" s="38">
        <f t="shared" si="9"/>
        <v>1966475.1722163411</v>
      </c>
      <c r="U28" s="38">
        <f t="shared" si="9"/>
        <v>2117934.9162079208</v>
      </c>
      <c r="V28" s="38">
        <f t="shared" si="9"/>
        <v>2276734.7200308554</v>
      </c>
    </row>
    <row r="29" spans="1:22" x14ac:dyDescent="0.25">
      <c r="A29" s="72" t="s">
        <v>4</v>
      </c>
      <c r="B29" s="38">
        <f t="shared" ref="B29:B34" si="10">B5</f>
        <v>124215.23897999998</v>
      </c>
      <c r="C29" s="38">
        <f t="shared" ref="C29:R34" si="11">B29+C5</f>
        <v>249185.08670999997</v>
      </c>
      <c r="D29" s="38">
        <f t="shared" si="11"/>
        <v>381995.28821999999</v>
      </c>
      <c r="E29" s="38">
        <f t="shared" si="11"/>
        <v>517766.16590999998</v>
      </c>
      <c r="F29" s="38">
        <f t="shared" si="11"/>
        <v>664193.35205999995</v>
      </c>
      <c r="G29" s="38">
        <f t="shared" si="11"/>
        <v>825741.30638999993</v>
      </c>
      <c r="H29" s="38">
        <f t="shared" si="11"/>
        <v>994425.45225113991</v>
      </c>
      <c r="I29" s="38">
        <f t="shared" si="11"/>
        <v>1174737.1440011831</v>
      </c>
      <c r="J29" s="38">
        <f t="shared" si="11"/>
        <v>1368107.8152161038</v>
      </c>
      <c r="K29" s="38">
        <f t="shared" si="11"/>
        <v>1575719.4850359648</v>
      </c>
      <c r="L29" s="38">
        <f t="shared" si="11"/>
        <v>1797769.0187920267</v>
      </c>
      <c r="M29" s="38">
        <f t="shared" si="11"/>
        <v>2034294.3529021409</v>
      </c>
      <c r="N29" s="38">
        <f t="shared" si="11"/>
        <v>2283633.6495989668</v>
      </c>
      <c r="O29" s="38">
        <f t="shared" si="11"/>
        <v>2549258.017513989</v>
      </c>
      <c r="P29" s="38">
        <f t="shared" si="11"/>
        <v>2829738.3558240416</v>
      </c>
      <c r="Q29" s="38">
        <f t="shared" si="11"/>
        <v>3125054.9702419639</v>
      </c>
      <c r="R29" s="38">
        <f t="shared" si="11"/>
        <v>3435575.9098759415</v>
      </c>
      <c r="S29" s="38">
        <f t="shared" si="9"/>
        <v>3761341.1146307318</v>
      </c>
      <c r="T29" s="38">
        <f t="shared" si="9"/>
        <v>4102596.4460216109</v>
      </c>
      <c r="U29" s="38">
        <f t="shared" si="9"/>
        <v>4459450.2241163533</v>
      </c>
      <c r="V29" s="38">
        <f t="shared" si="9"/>
        <v>4832090.2171549946</v>
      </c>
    </row>
    <row r="30" spans="1:22" x14ac:dyDescent="0.25">
      <c r="A30" s="72" t="s">
        <v>5</v>
      </c>
      <c r="B30" s="38">
        <f t="shared" si="10"/>
        <v>4704.7127673876003</v>
      </c>
      <c r="C30" s="38">
        <f t="shared" si="11"/>
        <v>8696.9305677946068</v>
      </c>
      <c r="D30" s="38">
        <f t="shared" si="9"/>
        <v>12793.852384311242</v>
      </c>
      <c r="E30" s="38">
        <f t="shared" si="9"/>
        <v>16842.688660874814</v>
      </c>
      <c r="F30" s="38">
        <f t="shared" si="9"/>
        <v>21754.764730171315</v>
      </c>
      <c r="G30" s="38">
        <f t="shared" si="9"/>
        <v>27454.893454755173</v>
      </c>
      <c r="H30" s="38">
        <f t="shared" si="9"/>
        <v>32770.757052329267</v>
      </c>
      <c r="I30" s="38">
        <f t="shared" si="9"/>
        <v>38350.996500969588</v>
      </c>
      <c r="J30" s="38">
        <f t="shared" si="9"/>
        <v>44235.3694758817</v>
      </c>
      <c r="K30" s="38">
        <f t="shared" si="9"/>
        <v>50410.706514434387</v>
      </c>
      <c r="L30" s="38">
        <f t="shared" si="9"/>
        <v>56897.103002416923</v>
      </c>
      <c r="M30" s="38">
        <f t="shared" si="9"/>
        <v>63686.707812208268</v>
      </c>
      <c r="N30" s="38">
        <f t="shared" si="9"/>
        <v>70784.45831577279</v>
      </c>
      <c r="O30" s="38">
        <f t="shared" si="9"/>
        <v>78197.620630678866</v>
      </c>
      <c r="P30" s="38">
        <f t="shared" si="9"/>
        <v>85935.658079301313</v>
      </c>
      <c r="Q30" s="38">
        <f t="shared" si="9"/>
        <v>94002.158185914377</v>
      </c>
      <c r="R30" s="38">
        <f t="shared" si="9"/>
        <v>102429.50103681874</v>
      </c>
      <c r="S30" s="38">
        <f t="shared" si="9"/>
        <v>111204.47682858241</v>
      </c>
      <c r="T30" s="38">
        <f t="shared" si="9"/>
        <v>120350.43526916302</v>
      </c>
      <c r="U30" s="38">
        <f t="shared" si="9"/>
        <v>129865.63055675279</v>
      </c>
      <c r="V30" s="38">
        <f t="shared" si="9"/>
        <v>139761.56157997495</v>
      </c>
    </row>
    <row r="31" spans="1:22" x14ac:dyDescent="0.25">
      <c r="A31" s="72" t="s">
        <v>6</v>
      </c>
      <c r="B31" s="38">
        <f t="shared" si="10"/>
        <v>0</v>
      </c>
      <c r="C31" s="38">
        <f t="shared" si="11"/>
        <v>0</v>
      </c>
      <c r="D31" s="38">
        <f t="shared" si="9"/>
        <v>0</v>
      </c>
      <c r="E31" s="38">
        <f t="shared" si="9"/>
        <v>0</v>
      </c>
      <c r="F31" s="38">
        <f t="shared" si="9"/>
        <v>0</v>
      </c>
      <c r="G31" s="38">
        <f t="shared" si="9"/>
        <v>0</v>
      </c>
      <c r="H31" s="38">
        <f t="shared" si="9"/>
        <v>0</v>
      </c>
      <c r="I31" s="38">
        <f t="shared" si="9"/>
        <v>0</v>
      </c>
      <c r="J31" s="38">
        <f t="shared" si="9"/>
        <v>0</v>
      </c>
      <c r="K31" s="38">
        <f t="shared" si="9"/>
        <v>0</v>
      </c>
      <c r="L31" s="38">
        <f t="shared" si="9"/>
        <v>0</v>
      </c>
      <c r="M31" s="38">
        <f t="shared" si="9"/>
        <v>0</v>
      </c>
      <c r="N31" s="38">
        <f t="shared" si="9"/>
        <v>0</v>
      </c>
      <c r="O31" s="38">
        <f t="shared" si="9"/>
        <v>0</v>
      </c>
      <c r="P31" s="38">
        <f t="shared" si="9"/>
        <v>0</v>
      </c>
      <c r="Q31" s="38">
        <f t="shared" si="9"/>
        <v>0</v>
      </c>
      <c r="R31" s="38">
        <f t="shared" si="9"/>
        <v>0</v>
      </c>
      <c r="S31" s="38">
        <f t="shared" si="9"/>
        <v>0</v>
      </c>
      <c r="T31" s="38">
        <f t="shared" si="9"/>
        <v>0</v>
      </c>
      <c r="U31" s="38">
        <f t="shared" si="9"/>
        <v>0</v>
      </c>
      <c r="V31" s="38">
        <f t="shared" si="9"/>
        <v>0</v>
      </c>
    </row>
    <row r="32" spans="1:22" x14ac:dyDescent="0.25">
      <c r="A32" s="72" t="s">
        <v>7</v>
      </c>
      <c r="B32" s="38">
        <f t="shared" si="10"/>
        <v>148305.40413333336</v>
      </c>
      <c r="C32" s="38">
        <f t="shared" si="11"/>
        <v>331983.75753925578</v>
      </c>
      <c r="D32" s="38">
        <f t="shared" si="9"/>
        <v>540808.48787054617</v>
      </c>
      <c r="E32" s="38">
        <f t="shared" si="9"/>
        <v>778796.86564820609</v>
      </c>
      <c r="F32" s="38">
        <f t="shared" si="9"/>
        <v>1034181.4379343668</v>
      </c>
      <c r="G32" s="38">
        <f t="shared" si="9"/>
        <v>1302657.5972131076</v>
      </c>
      <c r="H32" s="38">
        <f t="shared" si="9"/>
        <v>1586857.2582675931</v>
      </c>
      <c r="I32" s="38">
        <f t="shared" si="9"/>
        <v>1888499.8741928043</v>
      </c>
      <c r="J32" s="38">
        <f t="shared" si="9"/>
        <v>2206285.5160552813</v>
      </c>
      <c r="K32" s="38">
        <f t="shared" si="9"/>
        <v>2540324.0852333014</v>
      </c>
      <c r="L32" s="38">
        <f t="shared" si="9"/>
        <v>2890575.3024367979</v>
      </c>
      <c r="M32" s="38">
        <f t="shared" si="9"/>
        <v>3257034.8988173399</v>
      </c>
      <c r="N32" s="38">
        <f t="shared" si="9"/>
        <v>3640104.5393326776</v>
      </c>
      <c r="O32" s="38">
        <f t="shared" si="9"/>
        <v>4039586.46812928</v>
      </c>
      <c r="P32" s="38">
        <f t="shared" si="9"/>
        <v>4455533.6446639169</v>
      </c>
      <c r="Q32" s="38">
        <f t="shared" si="9"/>
        <v>4887999.9981600381</v>
      </c>
      <c r="R32" s="38">
        <f t="shared" si="9"/>
        <v>5321453.4332204163</v>
      </c>
      <c r="S32" s="38">
        <f t="shared" si="9"/>
        <v>5755950.8403733922</v>
      </c>
      <c r="T32" s="38">
        <f t="shared" si="9"/>
        <v>6191551.1091620997</v>
      </c>
      <c r="U32" s="38">
        <f t="shared" si="9"/>
        <v>6628304.7234731987</v>
      </c>
      <c r="V32" s="38">
        <f t="shared" si="9"/>
        <v>7066281.2746010581</v>
      </c>
    </row>
    <row r="33" spans="1:22" x14ac:dyDescent="0.25">
      <c r="A33" s="72" t="s">
        <v>8</v>
      </c>
      <c r="B33" s="38">
        <f t="shared" si="10"/>
        <v>449057.52504422859</v>
      </c>
      <c r="C33" s="38">
        <f t="shared" si="11"/>
        <v>1001386.6545707397</v>
      </c>
      <c r="D33" s="38">
        <f t="shared" si="9"/>
        <v>1627242.7464448817</v>
      </c>
      <c r="E33" s="38">
        <f t="shared" si="9"/>
        <v>2339401.1872293446</v>
      </c>
      <c r="F33" s="38">
        <f t="shared" si="9"/>
        <v>3102251.8521836353</v>
      </c>
      <c r="G33" s="38">
        <f t="shared" si="9"/>
        <v>3903151.1527738459</v>
      </c>
      <c r="H33" s="38">
        <f t="shared" si="9"/>
        <v>4749400.0716489758</v>
      </c>
      <c r="I33" s="38">
        <f t="shared" si="9"/>
        <v>5648520.9992495636</v>
      </c>
      <c r="J33" s="38">
        <f t="shared" si="9"/>
        <v>6595549.9526686464</v>
      </c>
      <c r="K33" s="38">
        <f t="shared" si="9"/>
        <v>7590906.6075893929</v>
      </c>
      <c r="L33" s="38">
        <f t="shared" si="9"/>
        <v>8634437.1512130797</v>
      </c>
      <c r="M33" s="38">
        <f t="shared" si="9"/>
        <v>9726125.2822711542</v>
      </c>
      <c r="N33" s="38">
        <f t="shared" si="9"/>
        <v>10867504.821523566</v>
      </c>
      <c r="O33" s="38">
        <f t="shared" si="9"/>
        <v>12057820.607167687</v>
      </c>
      <c r="P33" s="38">
        <f t="shared" si="9"/>
        <v>13297274.873211391</v>
      </c>
      <c r="Q33" s="38">
        <f t="shared" si="9"/>
        <v>14586073.556869017</v>
      </c>
      <c r="R33" s="38">
        <f t="shared" si="9"/>
        <v>15878641.566592576</v>
      </c>
      <c r="S33" s="38">
        <f t="shared" si="9"/>
        <v>17175196.147804476</v>
      </c>
      <c r="T33" s="38">
        <f t="shared" si="9"/>
        <v>18475962.179479245</v>
      </c>
      <c r="U33" s="38">
        <f t="shared" si="9"/>
        <v>19781132.442271274</v>
      </c>
      <c r="V33" s="38">
        <f t="shared" si="9"/>
        <v>21090972.681473888</v>
      </c>
    </row>
    <row r="34" spans="1:22" x14ac:dyDescent="0.25">
      <c r="A34" s="73" t="s">
        <v>73</v>
      </c>
      <c r="B34" s="38">
        <f t="shared" si="10"/>
        <v>141581.87270451718</v>
      </c>
      <c r="C34" s="38">
        <f t="shared" si="11"/>
        <v>316933.03675995825</v>
      </c>
      <c r="D34" s="38">
        <f t="shared" si="9"/>
        <v>516290.54878115794</v>
      </c>
      <c r="E34" s="38">
        <f t="shared" si="9"/>
        <v>743489.55346056912</v>
      </c>
      <c r="F34" s="38">
        <f t="shared" si="9"/>
        <v>987296.08374458505</v>
      </c>
      <c r="G34" s="38">
        <f t="shared" si="9"/>
        <v>1243600.6845737391</v>
      </c>
      <c r="H34" s="38">
        <f t="shared" si="9"/>
        <v>1514915.9509945614</v>
      </c>
      <c r="I34" s="38">
        <f t="shared" si="9"/>
        <v>1802883.3834677918</v>
      </c>
      <c r="J34" s="38">
        <f t="shared" si="9"/>
        <v>2106261.9862666894</v>
      </c>
      <c r="K34" s="38">
        <f t="shared" si="9"/>
        <v>2425156.678312046</v>
      </c>
      <c r="L34" s="38">
        <f t="shared" si="9"/>
        <v>2759529.006404181</v>
      </c>
      <c r="M34" s="38">
        <f t="shared" si="9"/>
        <v>3109374.8952259566</v>
      </c>
      <c r="N34" s="38">
        <f t="shared" si="9"/>
        <v>3475077.7999673598</v>
      </c>
      <c r="O34" s="38">
        <f t="shared" si="9"/>
        <v>3856448.9301777333</v>
      </c>
      <c r="P34" s="38">
        <f t="shared" si="9"/>
        <v>4253538.8443590458</v>
      </c>
      <c r="Q34" s="38">
        <f t="shared" si="9"/>
        <v>4666399.0268148826</v>
      </c>
      <c r="R34" s="38">
        <f t="shared" si="9"/>
        <v>5080201.5407872023</v>
      </c>
      <c r="S34" s="38">
        <f t="shared" si="9"/>
        <v>5495000.6976316068</v>
      </c>
      <c r="T34" s="38">
        <f t="shared" si="9"/>
        <v>5910852.7170917289</v>
      </c>
      <c r="U34" s="38">
        <f t="shared" si="9"/>
        <v>6327805.794331166</v>
      </c>
      <c r="V34" s="38">
        <f t="shared" si="9"/>
        <v>6745926.3656732505</v>
      </c>
    </row>
    <row r="35" spans="1:22" x14ac:dyDescent="0.25">
      <c r="A35" s="75" t="s">
        <v>9</v>
      </c>
      <c r="B35" s="76">
        <f>SUM(B28:B34)</f>
        <v>959274.32689996809</v>
      </c>
      <c r="C35" s="76">
        <f t="shared" ref="C35:U35" si="12">SUM(C28:C34)</f>
        <v>2086687.1080826083</v>
      </c>
      <c r="D35" s="76">
        <f t="shared" si="12"/>
        <v>3342417.6077289619</v>
      </c>
      <c r="E35" s="76">
        <f t="shared" si="12"/>
        <v>4748701.4268648559</v>
      </c>
      <c r="F35" s="76">
        <f t="shared" si="12"/>
        <v>6248422.8655139618</v>
      </c>
      <c r="G35" s="76">
        <f t="shared" si="12"/>
        <v>7824919.59716048</v>
      </c>
      <c r="H35" s="76">
        <f t="shared" si="12"/>
        <v>9478550.9776599593</v>
      </c>
      <c r="I35" s="76">
        <f t="shared" si="12"/>
        <v>11242174.398758775</v>
      </c>
      <c r="J35" s="76">
        <f t="shared" si="12"/>
        <v>13101953.978062259</v>
      </c>
      <c r="K35" s="76">
        <f t="shared" si="12"/>
        <v>15060352.688678574</v>
      </c>
      <c r="L35" s="76">
        <f t="shared" si="12"/>
        <v>17117113.189965986</v>
      </c>
      <c r="M35" s="76">
        <f t="shared" si="12"/>
        <v>19272215.300176561</v>
      </c>
      <c r="N35" s="76">
        <f t="shared" si="12"/>
        <v>21528731.850618701</v>
      </c>
      <c r="O35" s="76">
        <f t="shared" si="12"/>
        <v>23887812.578424439</v>
      </c>
      <c r="P35" s="76">
        <f t="shared" si="12"/>
        <v>26348661.46041847</v>
      </c>
      <c r="Q35" s="76">
        <f t="shared" si="12"/>
        <v>28911897.423472267</v>
      </c>
      <c r="R35" s="76">
        <f t="shared" si="12"/>
        <v>31502321.751577903</v>
      </c>
      <c r="S35" s="76">
        <f t="shared" si="12"/>
        <v>34120631.078771181</v>
      </c>
      <c r="T35" s="76">
        <f t="shared" si="12"/>
        <v>36767788.059240192</v>
      </c>
      <c r="U35" s="76">
        <f t="shared" si="12"/>
        <v>39444493.730956666</v>
      </c>
      <c r="V35" s="76">
        <f>SUM(V28:V34)</f>
        <v>42151766.820514023</v>
      </c>
    </row>
    <row r="37" spans="1:22" x14ac:dyDescent="0.25">
      <c r="A37" s="74" t="s">
        <v>72</v>
      </c>
      <c r="B37" s="74"/>
      <c r="C37" s="93" t="s">
        <v>1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</row>
    <row r="38" spans="1:22" x14ac:dyDescent="0.25">
      <c r="A38" s="71" t="s">
        <v>0</v>
      </c>
      <c r="B38" s="71">
        <v>2010</v>
      </c>
      <c r="C38" s="71" t="s">
        <v>85</v>
      </c>
      <c r="D38" s="71" t="s">
        <v>86</v>
      </c>
      <c r="E38" s="71" t="s">
        <v>87</v>
      </c>
      <c r="F38" s="71" t="s">
        <v>88</v>
      </c>
      <c r="G38" s="71" t="s">
        <v>89</v>
      </c>
      <c r="H38" s="71" t="s">
        <v>90</v>
      </c>
      <c r="I38" s="71" t="s">
        <v>91</v>
      </c>
      <c r="J38" s="71" t="s">
        <v>92</v>
      </c>
      <c r="K38" s="71" t="s">
        <v>93</v>
      </c>
      <c r="L38" s="71" t="s">
        <v>94</v>
      </c>
      <c r="M38" s="71" t="s">
        <v>95</v>
      </c>
      <c r="N38" s="71" t="s">
        <v>96</v>
      </c>
      <c r="O38" s="71" t="s">
        <v>97</v>
      </c>
      <c r="P38" s="71" t="s">
        <v>98</v>
      </c>
      <c r="Q38" s="71" t="s">
        <v>99</v>
      </c>
      <c r="R38" s="71" t="s">
        <v>100</v>
      </c>
      <c r="S38" s="71" t="s">
        <v>101</v>
      </c>
      <c r="T38" s="71" t="s">
        <v>102</v>
      </c>
      <c r="U38" s="71" t="s">
        <v>103</v>
      </c>
      <c r="V38" s="71" t="s">
        <v>104</v>
      </c>
    </row>
    <row r="39" spans="1:22" x14ac:dyDescent="0.25">
      <c r="A39" s="72" t="s">
        <v>3</v>
      </c>
      <c r="B39" s="38">
        <f>B16</f>
        <v>91409.573270501351</v>
      </c>
      <c r="C39" s="38">
        <f>B39+C16</f>
        <v>178501.64193486026</v>
      </c>
      <c r="D39" s="38">
        <f t="shared" ref="D39:V45" si="13">C39+D16</f>
        <v>263286.68402806483</v>
      </c>
      <c r="E39" s="38">
        <f t="shared" si="13"/>
        <v>352404.96595586144</v>
      </c>
      <c r="F39" s="38">
        <f t="shared" si="13"/>
        <v>438745.37486120308</v>
      </c>
      <c r="G39" s="38">
        <f t="shared" si="13"/>
        <v>522313.96275503188</v>
      </c>
      <c r="H39" s="38">
        <f t="shared" si="13"/>
        <v>600181.48744535865</v>
      </c>
      <c r="I39" s="38">
        <f t="shared" si="13"/>
        <v>634793.2101862788</v>
      </c>
      <c r="J39" s="38">
        <f t="shared" si="13"/>
        <v>670700.26844486932</v>
      </c>
      <c r="K39" s="38">
        <f t="shared" si="13"/>
        <v>708159.18705855752</v>
      </c>
      <c r="L39" s="38">
        <f t="shared" si="13"/>
        <v>747075.94865924469</v>
      </c>
      <c r="M39" s="38">
        <f t="shared" si="13"/>
        <v>787440.58917125734</v>
      </c>
      <c r="N39" s="38">
        <f t="shared" si="13"/>
        <v>830190.64950265537</v>
      </c>
      <c r="O39" s="38">
        <f t="shared" si="13"/>
        <v>874864.54046345258</v>
      </c>
      <c r="P39" s="38">
        <f t="shared" si="13"/>
        <v>921585.8766638661</v>
      </c>
      <c r="Q39" s="38">
        <f t="shared" si="13"/>
        <v>970480.53628208674</v>
      </c>
      <c r="R39" s="38">
        <f t="shared" si="13"/>
        <v>1021679.1791784747</v>
      </c>
      <c r="S39" s="38">
        <f t="shared" si="13"/>
        <v>1075314.5956215637</v>
      </c>
      <c r="T39" s="38">
        <f t="shared" si="13"/>
        <v>1131524.2418536262</v>
      </c>
      <c r="U39" s="38">
        <f t="shared" si="13"/>
        <v>1190425.9541659001</v>
      </c>
      <c r="V39" s="38">
        <f t="shared" si="13"/>
        <v>1252182.1681506804</v>
      </c>
    </row>
    <row r="40" spans="1:22" x14ac:dyDescent="0.25">
      <c r="A40" s="72" t="s">
        <v>4</v>
      </c>
      <c r="B40" s="38">
        <f t="shared" ref="B40:B45" si="14">B17</f>
        <v>124215.23897999998</v>
      </c>
      <c r="C40" s="38">
        <f t="shared" ref="C40:R45" si="15">B40+C17</f>
        <v>249185.08670999997</v>
      </c>
      <c r="D40" s="38">
        <f t="shared" si="15"/>
        <v>381995.28821999999</v>
      </c>
      <c r="E40" s="38">
        <f t="shared" si="15"/>
        <v>517766.16590999998</v>
      </c>
      <c r="F40" s="38">
        <f t="shared" si="15"/>
        <v>664193.35205999995</v>
      </c>
      <c r="G40" s="38">
        <f t="shared" si="15"/>
        <v>825741.30638999993</v>
      </c>
      <c r="H40" s="38">
        <f t="shared" si="15"/>
        <v>994425.45225113991</v>
      </c>
      <c r="I40" s="38">
        <f t="shared" si="15"/>
        <v>1174669.9144025233</v>
      </c>
      <c r="J40" s="38">
        <f t="shared" si="15"/>
        <v>1367970.7466178865</v>
      </c>
      <c r="K40" s="38">
        <f t="shared" si="15"/>
        <v>1575510.1197820636</v>
      </c>
      <c r="L40" s="38">
        <f t="shared" si="15"/>
        <v>1797484.540619402</v>
      </c>
      <c r="M40" s="38">
        <f t="shared" si="15"/>
        <v>2033931.6026381212</v>
      </c>
      <c r="N40" s="38">
        <f t="shared" si="15"/>
        <v>2283189.2380874767</v>
      </c>
      <c r="O40" s="38">
        <f t="shared" si="15"/>
        <v>2548728.2896507005</v>
      </c>
      <c r="P40" s="38">
        <f t="shared" si="15"/>
        <v>2829119.38832063</v>
      </c>
      <c r="Q40" s="38">
        <f t="shared" si="15"/>
        <v>3124342.5701840925</v>
      </c>
      <c r="R40" s="38">
        <f t="shared" si="15"/>
        <v>3434765.6119329678</v>
      </c>
      <c r="S40" s="38">
        <f t="shared" si="13"/>
        <v>3760428.1747671734</v>
      </c>
      <c r="T40" s="38">
        <f t="shared" si="13"/>
        <v>4101575.8421509024</v>
      </c>
      <c r="U40" s="38">
        <f t="shared" si="13"/>
        <v>4458316.648926029</v>
      </c>
      <c r="V40" s="38">
        <f t="shared" si="13"/>
        <v>4830838.0735187912</v>
      </c>
    </row>
    <row r="41" spans="1:22" x14ac:dyDescent="0.25">
      <c r="A41" s="72" t="s">
        <v>5</v>
      </c>
      <c r="B41" s="38">
        <f t="shared" si="14"/>
        <v>4704.7127673876003</v>
      </c>
      <c r="C41" s="38">
        <f t="shared" si="15"/>
        <v>9661.9581640037068</v>
      </c>
      <c r="D41" s="38">
        <f t="shared" si="13"/>
        <v>14737.513067144944</v>
      </c>
      <c r="E41" s="38">
        <f t="shared" si="13"/>
        <v>19744.952977353016</v>
      </c>
      <c r="F41" s="38">
        <f t="shared" si="13"/>
        <v>25861.322175623944</v>
      </c>
      <c r="G41" s="38">
        <f t="shared" si="13"/>
        <v>32978.76103218185</v>
      </c>
      <c r="H41" s="38">
        <f t="shared" si="13"/>
        <v>39577.649634635389</v>
      </c>
      <c r="I41" s="38">
        <f t="shared" si="13"/>
        <v>45243.534341332044</v>
      </c>
      <c r="J41" s="38">
        <f t="shared" si="13"/>
        <v>51198.555964972926</v>
      </c>
      <c r="K41" s="38">
        <f t="shared" si="13"/>
        <v>55946.758043704023</v>
      </c>
      <c r="L41" s="38">
        <f t="shared" si="13"/>
        <v>62449.971491747616</v>
      </c>
      <c r="M41" s="38">
        <f t="shared" si="13"/>
        <v>69227.675410307318</v>
      </c>
      <c r="N41" s="38">
        <f t="shared" si="13"/>
        <v>76285.24409891403</v>
      </c>
      <c r="O41" s="38">
        <f t="shared" si="13"/>
        <v>83630.03333932544</v>
      </c>
      <c r="P41" s="38">
        <f t="shared" si="13"/>
        <v>91270.214535934007</v>
      </c>
      <c r="Q41" s="38">
        <f t="shared" si="13"/>
        <v>99212.177474444805</v>
      </c>
      <c r="R41" s="38">
        <f t="shared" si="13"/>
        <v>107493.7890802046</v>
      </c>
      <c r="S41" s="38">
        <f t="shared" si="13"/>
        <v>116095.55561155178</v>
      </c>
      <c r="T41" s="38">
        <f t="shared" si="13"/>
        <v>125045.46383863201</v>
      </c>
      <c r="U41" s="38">
        <f t="shared" si="13"/>
        <v>132147.22068305899</v>
      </c>
      <c r="V41" s="38">
        <f t="shared" si="13"/>
        <v>141796.37074061442</v>
      </c>
    </row>
    <row r="42" spans="1:22" x14ac:dyDescent="0.25">
      <c r="A42" s="72" t="s">
        <v>6</v>
      </c>
      <c r="B42" s="38">
        <f t="shared" si="14"/>
        <v>0</v>
      </c>
      <c r="C42" s="38">
        <f t="shared" si="15"/>
        <v>0</v>
      </c>
      <c r="D42" s="38">
        <f t="shared" si="13"/>
        <v>0</v>
      </c>
      <c r="E42" s="38">
        <f t="shared" si="13"/>
        <v>0</v>
      </c>
      <c r="F42" s="38">
        <f t="shared" si="13"/>
        <v>0</v>
      </c>
      <c r="G42" s="38">
        <f t="shared" si="13"/>
        <v>0</v>
      </c>
      <c r="H42" s="38">
        <f t="shared" si="13"/>
        <v>0</v>
      </c>
      <c r="I42" s="38">
        <f t="shared" si="13"/>
        <v>0</v>
      </c>
      <c r="J42" s="38">
        <f t="shared" si="13"/>
        <v>0</v>
      </c>
      <c r="K42" s="38">
        <f t="shared" si="13"/>
        <v>0</v>
      </c>
      <c r="L42" s="38">
        <f t="shared" si="13"/>
        <v>0</v>
      </c>
      <c r="M42" s="38">
        <f t="shared" si="13"/>
        <v>0</v>
      </c>
      <c r="N42" s="38">
        <f t="shared" si="13"/>
        <v>0</v>
      </c>
      <c r="O42" s="38">
        <f t="shared" si="13"/>
        <v>0</v>
      </c>
      <c r="P42" s="38">
        <f t="shared" si="13"/>
        <v>0</v>
      </c>
      <c r="Q42" s="38">
        <f t="shared" si="13"/>
        <v>0</v>
      </c>
      <c r="R42" s="38">
        <f t="shared" si="13"/>
        <v>0</v>
      </c>
      <c r="S42" s="38">
        <f t="shared" si="13"/>
        <v>0</v>
      </c>
      <c r="T42" s="38">
        <f t="shared" si="13"/>
        <v>0</v>
      </c>
      <c r="U42" s="38">
        <f t="shared" si="13"/>
        <v>0</v>
      </c>
      <c r="V42" s="38">
        <f t="shared" si="13"/>
        <v>0</v>
      </c>
    </row>
    <row r="43" spans="1:22" x14ac:dyDescent="0.25">
      <c r="A43" s="72" t="s">
        <v>7</v>
      </c>
      <c r="B43" s="38">
        <f t="shared" si="14"/>
        <v>148305.40413333336</v>
      </c>
      <c r="C43" s="38">
        <f t="shared" si="15"/>
        <v>331983.75753925578</v>
      </c>
      <c r="D43" s="38">
        <f t="shared" si="13"/>
        <v>540808.48787054617</v>
      </c>
      <c r="E43" s="38">
        <f t="shared" si="13"/>
        <v>778796.86564820609</v>
      </c>
      <c r="F43" s="38">
        <f t="shared" si="13"/>
        <v>1034181.4379343668</v>
      </c>
      <c r="G43" s="38">
        <f t="shared" si="13"/>
        <v>1302657.5972131076</v>
      </c>
      <c r="H43" s="38">
        <f t="shared" si="13"/>
        <v>1578786.1936909263</v>
      </c>
      <c r="I43" s="38">
        <f t="shared" si="13"/>
        <v>1864499.3670978467</v>
      </c>
      <c r="J43" s="38">
        <f t="shared" si="13"/>
        <v>2162027.4002684946</v>
      </c>
      <c r="K43" s="38">
        <f t="shared" si="13"/>
        <v>2471087.6503038993</v>
      </c>
      <c r="L43" s="38">
        <f t="shared" si="13"/>
        <v>2791288.2520008404</v>
      </c>
      <c r="M43" s="38">
        <f t="shared" si="13"/>
        <v>3117284.381232528</v>
      </c>
      <c r="N43" s="38">
        <f t="shared" si="13"/>
        <v>3451853.9298686553</v>
      </c>
      <c r="O43" s="38">
        <f t="shared" si="13"/>
        <v>3794349.8891984206</v>
      </c>
      <c r="P43" s="38">
        <f t="shared" si="13"/>
        <v>4144307.5889185136</v>
      </c>
      <c r="Q43" s="38">
        <f t="shared" si="13"/>
        <v>4501263.0640104832</v>
      </c>
      <c r="R43" s="38">
        <f t="shared" si="13"/>
        <v>4852214.7545569818</v>
      </c>
      <c r="S43" s="38">
        <f t="shared" si="13"/>
        <v>5197204.0354877124</v>
      </c>
      <c r="T43" s="38">
        <f t="shared" si="13"/>
        <v>5536273.7355613178</v>
      </c>
      <c r="U43" s="38">
        <f t="shared" si="13"/>
        <v>5869460.5703317327</v>
      </c>
      <c r="V43" s="38">
        <f t="shared" si="13"/>
        <v>6196815.1516494071</v>
      </c>
    </row>
    <row r="44" spans="1:22" x14ac:dyDescent="0.25">
      <c r="A44" s="72" t="s">
        <v>8</v>
      </c>
      <c r="B44" s="38">
        <f t="shared" si="14"/>
        <v>449057.52504422859</v>
      </c>
      <c r="C44" s="38">
        <f t="shared" si="15"/>
        <v>1001386.6545707397</v>
      </c>
      <c r="D44" s="38">
        <f t="shared" si="13"/>
        <v>1627242.7464448817</v>
      </c>
      <c r="E44" s="38">
        <f t="shared" si="13"/>
        <v>2339401.1872293446</v>
      </c>
      <c r="F44" s="38">
        <f t="shared" si="13"/>
        <v>3102251.8521836353</v>
      </c>
      <c r="G44" s="38">
        <f t="shared" si="13"/>
        <v>3903151.1527738459</v>
      </c>
      <c r="H44" s="38">
        <f t="shared" si="13"/>
        <v>4725691.8959596297</v>
      </c>
      <c r="I44" s="38">
        <f t="shared" si="13"/>
        <v>5574457.4178287657</v>
      </c>
      <c r="J44" s="38">
        <f t="shared" si="13"/>
        <v>6458283.9119360652</v>
      </c>
      <c r="K44" s="38">
        <f t="shared" si="13"/>
        <v>7376411.5700342748</v>
      </c>
      <c r="L44" s="38">
        <f t="shared" si="13"/>
        <v>8327663.5013438547</v>
      </c>
      <c r="M44" s="38">
        <f t="shared" si="13"/>
        <v>9296336.9308882728</v>
      </c>
      <c r="N44" s="38">
        <f t="shared" si="13"/>
        <v>10290849.142077113</v>
      </c>
      <c r="O44" s="38">
        <f t="shared" si="13"/>
        <v>11309172.852594903</v>
      </c>
      <c r="P44" s="38">
        <f t="shared" si="13"/>
        <v>12349977.067988357</v>
      </c>
      <c r="Q44" s="38">
        <f t="shared" si="13"/>
        <v>13411933.487045251</v>
      </c>
      <c r="R44" s="38">
        <f t="shared" si="13"/>
        <v>14456886.832006492</v>
      </c>
      <c r="S44" s="38">
        <f t="shared" si="13"/>
        <v>15484995.09954292</v>
      </c>
      <c r="T44" s="38">
        <f t="shared" si="13"/>
        <v>16496421.837999647</v>
      </c>
      <c r="U44" s="38">
        <f t="shared" si="13"/>
        <v>17491307.251488961</v>
      </c>
      <c r="V44" s="38">
        <f t="shared" si="13"/>
        <v>18469844.609315097</v>
      </c>
    </row>
    <row r="45" spans="1:22" x14ac:dyDescent="0.25">
      <c r="A45" s="73" t="s">
        <v>73</v>
      </c>
      <c r="B45" s="38">
        <f t="shared" si="14"/>
        <v>141581.87270451718</v>
      </c>
      <c r="C45" s="38">
        <f t="shared" si="15"/>
        <v>316933.03675995825</v>
      </c>
      <c r="D45" s="38">
        <f t="shared" si="13"/>
        <v>516290.54878115794</v>
      </c>
      <c r="E45" s="38">
        <f t="shared" si="13"/>
        <v>743489.55346056912</v>
      </c>
      <c r="F45" s="38">
        <f t="shared" si="13"/>
        <v>987296.08374458505</v>
      </c>
      <c r="G45" s="38">
        <f t="shared" si="13"/>
        <v>1243600.6845737391</v>
      </c>
      <c r="H45" s="38">
        <f t="shared" si="13"/>
        <v>1507210.7938955242</v>
      </c>
      <c r="I45" s="38">
        <f t="shared" si="13"/>
        <v>1779970.9565052036</v>
      </c>
      <c r="J45" s="38">
        <f t="shared" si="13"/>
        <v>2064010.3437720365</v>
      </c>
      <c r="K45" s="38">
        <f t="shared" si="13"/>
        <v>2359059.1266147648</v>
      </c>
      <c r="L45" s="38">
        <f t="shared" si="13"/>
        <v>2664743.2053190595</v>
      </c>
      <c r="M45" s="38">
        <f t="shared" si="13"/>
        <v>2975960.0671776505</v>
      </c>
      <c r="N45" s="38">
        <f t="shared" si="13"/>
        <v>3295361.66634811</v>
      </c>
      <c r="O45" s="38">
        <f t="shared" si="13"/>
        <v>3622330.3267216892</v>
      </c>
      <c r="P45" s="38">
        <f t="shared" si="13"/>
        <v>3956422.4441551864</v>
      </c>
      <c r="Q45" s="38">
        <f t="shared" si="13"/>
        <v>4297195.0878156647</v>
      </c>
      <c r="R45" s="38">
        <f t="shared" si="13"/>
        <v>4632236.1327914596</v>
      </c>
      <c r="S45" s="38">
        <f t="shared" si="13"/>
        <v>4961585.0782502806</v>
      </c>
      <c r="T45" s="38">
        <f t="shared" si="13"/>
        <v>5285282.8112784065</v>
      </c>
      <c r="U45" s="38">
        <f t="shared" si="13"/>
        <v>5603364.3829039084</v>
      </c>
      <c r="V45" s="38">
        <f t="shared" si="13"/>
        <v>5915878.1104528448</v>
      </c>
    </row>
    <row r="46" spans="1:22" x14ac:dyDescent="0.25">
      <c r="A46" s="75" t="s">
        <v>9</v>
      </c>
      <c r="B46" s="76">
        <f>SUM(B39:B45)</f>
        <v>959274.32689996809</v>
      </c>
      <c r="C46" s="76">
        <f t="shared" ref="C46:V46" si="16">SUM(C39:C45)</f>
        <v>2087652.1356788175</v>
      </c>
      <c r="D46" s="76">
        <f t="shared" si="16"/>
        <v>3344361.2684117951</v>
      </c>
      <c r="E46" s="76">
        <f t="shared" si="16"/>
        <v>4751603.6911813337</v>
      </c>
      <c r="F46" s="76">
        <f t="shared" si="16"/>
        <v>6252529.4229594134</v>
      </c>
      <c r="G46" s="76">
        <f t="shared" si="16"/>
        <v>7830443.4647379061</v>
      </c>
      <c r="H46" s="76">
        <f t="shared" si="16"/>
        <v>9445873.4728772137</v>
      </c>
      <c r="I46" s="76">
        <f t="shared" si="16"/>
        <v>11073634.40036195</v>
      </c>
      <c r="J46" s="76">
        <f t="shared" si="16"/>
        <v>12774191.227004325</v>
      </c>
      <c r="K46" s="76">
        <f t="shared" si="16"/>
        <v>14546174.411837263</v>
      </c>
      <c r="L46" s="76">
        <f t="shared" si="16"/>
        <v>16390705.419434151</v>
      </c>
      <c r="M46" s="76">
        <f t="shared" si="16"/>
        <v>18280181.246518139</v>
      </c>
      <c r="N46" s="76">
        <f t="shared" si="16"/>
        <v>20227729.869982924</v>
      </c>
      <c r="O46" s="76">
        <f t="shared" si="16"/>
        <v>22233075.931968492</v>
      </c>
      <c r="P46" s="76">
        <f t="shared" si="16"/>
        <v>24292682.580582485</v>
      </c>
      <c r="Q46" s="76">
        <f t="shared" si="16"/>
        <v>26404426.922812022</v>
      </c>
      <c r="R46" s="76">
        <f t="shared" si="16"/>
        <v>28505276.299546581</v>
      </c>
      <c r="S46" s="76">
        <f t="shared" si="16"/>
        <v>30595622.539281204</v>
      </c>
      <c r="T46" s="76">
        <f t="shared" si="16"/>
        <v>32676123.932682533</v>
      </c>
      <c r="U46" s="76">
        <f t="shared" si="16"/>
        <v>34745022.028499588</v>
      </c>
      <c r="V46" s="76">
        <f t="shared" si="16"/>
        <v>36807354.483827434</v>
      </c>
    </row>
    <row r="48" spans="1:22" x14ac:dyDescent="0.25">
      <c r="A48" s="77"/>
      <c r="B48" s="77"/>
      <c r="C48" s="94" t="s">
        <v>1</v>
      </c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</row>
    <row r="49" spans="1:23" x14ac:dyDescent="0.25">
      <c r="A49" s="77" t="s">
        <v>117</v>
      </c>
      <c r="B49" s="77"/>
      <c r="C49" s="78" t="s">
        <v>85</v>
      </c>
      <c r="D49" s="78" t="s">
        <v>86</v>
      </c>
      <c r="E49" s="78" t="s">
        <v>87</v>
      </c>
      <c r="F49" s="78" t="s">
        <v>88</v>
      </c>
      <c r="G49" s="78" t="s">
        <v>89</v>
      </c>
      <c r="H49" s="78" t="s">
        <v>90</v>
      </c>
      <c r="I49" s="78" t="s">
        <v>91</v>
      </c>
      <c r="J49" s="78" t="s">
        <v>92</v>
      </c>
      <c r="K49" s="78" t="s">
        <v>93</v>
      </c>
      <c r="L49" s="78" t="s">
        <v>94</v>
      </c>
      <c r="M49" s="78" t="s">
        <v>95</v>
      </c>
      <c r="N49" s="78" t="s">
        <v>96</v>
      </c>
      <c r="O49" s="78" t="s">
        <v>97</v>
      </c>
      <c r="P49" s="78" t="s">
        <v>98</v>
      </c>
      <c r="Q49" s="78" t="s">
        <v>99</v>
      </c>
      <c r="R49" s="78" t="s">
        <v>100</v>
      </c>
      <c r="S49" s="78" t="s">
        <v>101</v>
      </c>
      <c r="T49" s="78" t="s">
        <v>102</v>
      </c>
      <c r="U49" s="78" t="s">
        <v>103</v>
      </c>
      <c r="V49" s="78" t="s">
        <v>104</v>
      </c>
    </row>
    <row r="50" spans="1:23" x14ac:dyDescent="0.25">
      <c r="A50" s="77" t="s">
        <v>118</v>
      </c>
      <c r="B50" s="77"/>
      <c r="C50" s="79">
        <f>C28+C32+C33+C34</f>
        <v>1828805.0908048139</v>
      </c>
      <c r="D50" s="79">
        <f t="shared" ref="D50:V50" si="17">D28+D32+D33+D34</f>
        <v>2947628.4671246507</v>
      </c>
      <c r="E50" s="79">
        <f t="shared" si="17"/>
        <v>4214092.572293981</v>
      </c>
      <c r="F50" s="79">
        <f t="shared" si="17"/>
        <v>5562474.74872379</v>
      </c>
      <c r="G50" s="79">
        <f t="shared" si="17"/>
        <v>6971723.3973157248</v>
      </c>
      <c r="H50" s="79">
        <f t="shared" si="17"/>
        <v>8451354.768356489</v>
      </c>
      <c r="I50" s="79">
        <f t="shared" si="17"/>
        <v>10029086.258256622</v>
      </c>
      <c r="J50" s="79">
        <f t="shared" si="17"/>
        <v>11689610.793370275</v>
      </c>
      <c r="K50" s="79">
        <f t="shared" si="17"/>
        <v>13434222.497128176</v>
      </c>
      <c r="L50" s="79">
        <f t="shared" si="17"/>
        <v>15262447.068171542</v>
      </c>
      <c r="M50" s="79">
        <f t="shared" si="17"/>
        <v>17174234.239462212</v>
      </c>
      <c r="N50" s="79">
        <f t="shared" si="17"/>
        <v>19174313.742703959</v>
      </c>
      <c r="O50" s="79">
        <f t="shared" si="17"/>
        <v>21260356.940279771</v>
      </c>
      <c r="P50" s="79">
        <f t="shared" si="17"/>
        <v>23432987.446515128</v>
      </c>
      <c r="Q50" s="79">
        <f t="shared" si="17"/>
        <v>25692840.295044389</v>
      </c>
      <c r="R50" s="79">
        <f t="shared" si="17"/>
        <v>27964316.340665143</v>
      </c>
      <c r="S50" s="79">
        <f t="shared" si="17"/>
        <v>30248085.48731187</v>
      </c>
      <c r="T50" s="79">
        <f t="shared" si="17"/>
        <v>32544841.177949414</v>
      </c>
      <c r="U50" s="79">
        <f t="shared" si="17"/>
        <v>34855177.876283556</v>
      </c>
      <c r="V50" s="79">
        <f t="shared" si="17"/>
        <v>37179915.041779049</v>
      </c>
    </row>
    <row r="51" spans="1:23" x14ac:dyDescent="0.25">
      <c r="A51" s="77" t="s">
        <v>72</v>
      </c>
      <c r="B51" s="77"/>
      <c r="C51" s="79">
        <f>C39+C43+C44+C45</f>
        <v>1828805.0908048139</v>
      </c>
      <c r="D51" s="79">
        <f t="shared" ref="D51:V51" si="18">D39+D43+D44+D45</f>
        <v>2947628.4671246507</v>
      </c>
      <c r="E51" s="79">
        <f t="shared" si="18"/>
        <v>4214092.572293981</v>
      </c>
      <c r="F51" s="79">
        <f t="shared" si="18"/>
        <v>5562474.74872379</v>
      </c>
      <c r="G51" s="79">
        <f t="shared" si="18"/>
        <v>6971723.3973157248</v>
      </c>
      <c r="H51" s="79">
        <f t="shared" si="18"/>
        <v>8411870.3709914386</v>
      </c>
      <c r="I51" s="79">
        <f t="shared" si="18"/>
        <v>9853720.951618094</v>
      </c>
      <c r="J51" s="79">
        <f t="shared" si="18"/>
        <v>11355021.924421465</v>
      </c>
      <c r="K51" s="79">
        <f t="shared" si="18"/>
        <v>12914717.534011496</v>
      </c>
      <c r="L51" s="79">
        <f t="shared" si="18"/>
        <v>14530770.907323001</v>
      </c>
      <c r="M51" s="79">
        <f t="shared" si="18"/>
        <v>16177021.968469709</v>
      </c>
      <c r="N51" s="79">
        <f t="shared" si="18"/>
        <v>17868255.387796532</v>
      </c>
      <c r="O51" s="79">
        <f t="shared" si="18"/>
        <v>19600717.608978465</v>
      </c>
      <c r="P51" s="79">
        <f t="shared" si="18"/>
        <v>21372292.977725923</v>
      </c>
      <c r="Q51" s="79">
        <f t="shared" si="18"/>
        <v>23180872.175153486</v>
      </c>
      <c r="R51" s="79">
        <f t="shared" si="18"/>
        <v>24963016.898533408</v>
      </c>
      <c r="S51" s="79">
        <f t="shared" si="18"/>
        <v>26719098.808902476</v>
      </c>
      <c r="T51" s="79">
        <f t="shared" si="18"/>
        <v>28449502.626692999</v>
      </c>
      <c r="U51" s="79">
        <f t="shared" si="18"/>
        <v>30154558.158890501</v>
      </c>
      <c r="V51" s="79">
        <f t="shared" si="18"/>
        <v>31834720.039568029</v>
      </c>
      <c r="W51" s="11">
        <f>(V50-V51)/V50</f>
        <v>0.14376565939445066</v>
      </c>
    </row>
    <row r="52" spans="1:23" x14ac:dyDescent="0.25">
      <c r="W52" s="29">
        <f>V50-V51</f>
        <v>5345195.0022110194</v>
      </c>
    </row>
    <row r="53" spans="1:23" x14ac:dyDescent="0.25">
      <c r="A53" s="77"/>
      <c r="B53" s="77"/>
      <c r="C53" s="94" t="s">
        <v>1</v>
      </c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</row>
    <row r="54" spans="1:23" x14ac:dyDescent="0.25">
      <c r="A54" s="77" t="s">
        <v>62</v>
      </c>
      <c r="B54" s="77"/>
      <c r="C54" s="78" t="s">
        <v>85</v>
      </c>
      <c r="D54" s="78" t="s">
        <v>86</v>
      </c>
      <c r="E54" s="78" t="s">
        <v>87</v>
      </c>
      <c r="F54" s="78" t="s">
        <v>88</v>
      </c>
      <c r="G54" s="78" t="s">
        <v>89</v>
      </c>
      <c r="H54" s="78" t="s">
        <v>90</v>
      </c>
      <c r="I54" s="78" t="s">
        <v>91</v>
      </c>
      <c r="J54" s="78" t="s">
        <v>92</v>
      </c>
      <c r="K54" s="78" t="s">
        <v>93</v>
      </c>
      <c r="L54" s="78" t="s">
        <v>94</v>
      </c>
      <c r="M54" s="78" t="s">
        <v>95</v>
      </c>
      <c r="N54" s="78" t="s">
        <v>96</v>
      </c>
      <c r="O54" s="78" t="s">
        <v>97</v>
      </c>
      <c r="P54" s="78" t="s">
        <v>98</v>
      </c>
      <c r="Q54" s="78" t="s">
        <v>99</v>
      </c>
      <c r="R54" s="78" t="s">
        <v>100</v>
      </c>
      <c r="S54" s="78" t="s">
        <v>101</v>
      </c>
      <c r="T54" s="78" t="s">
        <v>102</v>
      </c>
      <c r="U54" s="78" t="s">
        <v>103</v>
      </c>
      <c r="V54" s="78" t="s">
        <v>104</v>
      </c>
    </row>
    <row r="55" spans="1:23" x14ac:dyDescent="0.25">
      <c r="A55" s="77" t="s">
        <v>118</v>
      </c>
      <c r="B55" s="77"/>
      <c r="C55" s="79">
        <f t="shared" ref="C55:V55" si="19">C29+C30</f>
        <v>257882.01727779457</v>
      </c>
      <c r="D55" s="79">
        <f t="shared" si="19"/>
        <v>394789.14060431125</v>
      </c>
      <c r="E55" s="79">
        <f t="shared" si="19"/>
        <v>534608.85457087483</v>
      </c>
      <c r="F55" s="79">
        <f t="shared" si="19"/>
        <v>685948.11679017125</v>
      </c>
      <c r="G55" s="79">
        <f t="shared" si="19"/>
        <v>853196.19984475512</v>
      </c>
      <c r="H55" s="79">
        <f t="shared" si="19"/>
        <v>1027196.2093034692</v>
      </c>
      <c r="I55" s="79">
        <f t="shared" si="19"/>
        <v>1213088.1405021527</v>
      </c>
      <c r="J55" s="79">
        <f t="shared" si="19"/>
        <v>1412343.1846919856</v>
      </c>
      <c r="K55" s="79">
        <f t="shared" si="19"/>
        <v>1626130.1915503992</v>
      </c>
      <c r="L55" s="79">
        <f t="shared" si="19"/>
        <v>1854666.1217944436</v>
      </c>
      <c r="M55" s="79">
        <f t="shared" si="19"/>
        <v>2097981.0607143492</v>
      </c>
      <c r="N55" s="79">
        <f t="shared" si="19"/>
        <v>2354418.1079147398</v>
      </c>
      <c r="O55" s="79">
        <f t="shared" si="19"/>
        <v>2627455.6381446677</v>
      </c>
      <c r="P55" s="79">
        <f t="shared" si="19"/>
        <v>2915674.0139033431</v>
      </c>
      <c r="Q55" s="79">
        <f t="shared" si="19"/>
        <v>3219057.128427878</v>
      </c>
      <c r="R55" s="79">
        <f t="shared" si="19"/>
        <v>3538005.4109127601</v>
      </c>
      <c r="S55" s="79">
        <f t="shared" si="19"/>
        <v>3872545.5914593143</v>
      </c>
      <c r="T55" s="79">
        <f t="shared" si="19"/>
        <v>4222946.8812907739</v>
      </c>
      <c r="U55" s="79">
        <f t="shared" si="19"/>
        <v>4589315.8546731062</v>
      </c>
      <c r="V55" s="79">
        <f t="shared" si="19"/>
        <v>4971851.7787349699</v>
      </c>
    </row>
    <row r="56" spans="1:23" x14ac:dyDescent="0.25">
      <c r="A56" s="77" t="s">
        <v>72</v>
      </c>
      <c r="B56" s="77"/>
      <c r="C56" s="79">
        <f>C40+C41</f>
        <v>258847.04487400368</v>
      </c>
      <c r="D56" s="79">
        <f t="shared" ref="D56:V56" si="20">D40+D41</f>
        <v>396732.80128714495</v>
      </c>
      <c r="E56" s="79">
        <f t="shared" si="20"/>
        <v>537511.11888735299</v>
      </c>
      <c r="F56" s="79">
        <f t="shared" si="20"/>
        <v>690054.67423562391</v>
      </c>
      <c r="G56" s="79">
        <f t="shared" si="20"/>
        <v>858720.06742218183</v>
      </c>
      <c r="H56" s="79">
        <f t="shared" si="20"/>
        <v>1034003.1018857753</v>
      </c>
      <c r="I56" s="79">
        <f t="shared" si="20"/>
        <v>1219913.4487438553</v>
      </c>
      <c r="J56" s="79">
        <f t="shared" si="20"/>
        <v>1419169.3025828593</v>
      </c>
      <c r="K56" s="79">
        <f t="shared" si="20"/>
        <v>1631456.8778257677</v>
      </c>
      <c r="L56" s="79">
        <f t="shared" si="20"/>
        <v>1859934.5121111495</v>
      </c>
      <c r="M56" s="79">
        <f t="shared" si="20"/>
        <v>2103159.2780484287</v>
      </c>
      <c r="N56" s="79">
        <f t="shared" si="20"/>
        <v>2359474.4821863906</v>
      </c>
      <c r="O56" s="79">
        <f t="shared" si="20"/>
        <v>2632358.3229900259</v>
      </c>
      <c r="P56" s="79">
        <f t="shared" si="20"/>
        <v>2920389.6028565639</v>
      </c>
      <c r="Q56" s="79">
        <f t="shared" si="20"/>
        <v>3223554.7476585372</v>
      </c>
      <c r="R56" s="79">
        <f t="shared" si="20"/>
        <v>3542259.4010131722</v>
      </c>
      <c r="S56" s="79">
        <f t="shared" si="20"/>
        <v>3876523.7303787251</v>
      </c>
      <c r="T56" s="79">
        <f t="shared" si="20"/>
        <v>4226621.3059895346</v>
      </c>
      <c r="U56" s="79">
        <f t="shared" si="20"/>
        <v>4590463.8696090877</v>
      </c>
      <c r="V56" s="79">
        <f t="shared" si="20"/>
        <v>4972634.4442594061</v>
      </c>
      <c r="W56" s="14">
        <f>(V55-V56)/V55</f>
        <v>-1.5741931965544256E-4</v>
      </c>
    </row>
    <row r="57" spans="1:23" x14ac:dyDescent="0.25">
      <c r="W57" s="29">
        <f>V55-V56</f>
        <v>-782.66552443616092</v>
      </c>
    </row>
    <row r="77" spans="1:22" x14ac:dyDescent="0.25">
      <c r="A77" s="77"/>
    </row>
    <row r="78" spans="1:22" x14ac:dyDescent="0.25">
      <c r="A78" s="77" t="s">
        <v>117</v>
      </c>
      <c r="B78" s="80">
        <v>2010</v>
      </c>
      <c r="C78" s="80">
        <v>2011</v>
      </c>
      <c r="D78" s="80">
        <v>2012</v>
      </c>
      <c r="E78" s="80">
        <v>2013</v>
      </c>
      <c r="F78" s="80">
        <v>2014</v>
      </c>
      <c r="G78" s="80">
        <v>2015</v>
      </c>
      <c r="H78" s="80">
        <v>2016</v>
      </c>
      <c r="I78" s="80">
        <v>2017</v>
      </c>
      <c r="J78" s="80">
        <v>2018</v>
      </c>
      <c r="K78" s="80">
        <v>2019</v>
      </c>
      <c r="L78" s="80">
        <v>2020</v>
      </c>
      <c r="M78" s="3">
        <v>2021</v>
      </c>
      <c r="N78" s="80">
        <v>2022</v>
      </c>
      <c r="O78" s="80">
        <v>2023</v>
      </c>
      <c r="P78" s="80">
        <v>2024</v>
      </c>
      <c r="Q78" s="80">
        <v>2025</v>
      </c>
      <c r="R78" s="3">
        <v>2026</v>
      </c>
      <c r="S78" s="80">
        <v>2027</v>
      </c>
      <c r="T78" s="80">
        <v>2028</v>
      </c>
      <c r="U78" s="80">
        <v>2029</v>
      </c>
      <c r="V78" s="80">
        <v>2030</v>
      </c>
    </row>
    <row r="79" spans="1:22" x14ac:dyDescent="0.25">
      <c r="A79" s="77" t="s">
        <v>119</v>
      </c>
      <c r="B79" s="31">
        <f>B4+B8+B9+B10</f>
        <v>830354.37515258056</v>
      </c>
      <c r="C79" s="31">
        <f t="shared" ref="C79:V79" si="21">C4+C8+C9+C10</f>
        <v>998450.71565223346</v>
      </c>
      <c r="D79" s="31">
        <f t="shared" si="21"/>
        <v>1118823.3763198364</v>
      </c>
      <c r="E79" s="31">
        <f t="shared" si="21"/>
        <v>1266464.1051693307</v>
      </c>
      <c r="F79" s="31">
        <f t="shared" si="21"/>
        <v>1348382.1764298091</v>
      </c>
      <c r="G79" s="31">
        <f t="shared" si="21"/>
        <v>1409248.648591934</v>
      </c>
      <c r="H79" s="31">
        <f t="shared" si="21"/>
        <v>1479631.3710407643</v>
      </c>
      <c r="I79" s="31">
        <f t="shared" si="21"/>
        <v>1577731.4899001326</v>
      </c>
      <c r="J79" s="31">
        <f t="shared" si="21"/>
        <v>1660524.5351136522</v>
      </c>
      <c r="K79" s="31">
        <f t="shared" si="21"/>
        <v>1744611.7037579003</v>
      </c>
      <c r="L79" s="31">
        <f t="shared" si="21"/>
        <v>1828224.5710433703</v>
      </c>
      <c r="M79" s="31">
        <f t="shared" si="21"/>
        <v>1911787.1712906703</v>
      </c>
      <c r="N79" s="31">
        <f t="shared" si="21"/>
        <v>2000079.5032417481</v>
      </c>
      <c r="O79" s="31">
        <f t="shared" si="21"/>
        <v>2086043.1975758099</v>
      </c>
      <c r="P79" s="31">
        <f t="shared" si="21"/>
        <v>2172630.5062353574</v>
      </c>
      <c r="Q79" s="31">
        <f t="shared" si="21"/>
        <v>2259852.8485292601</v>
      </c>
      <c r="R79" s="31">
        <f t="shared" si="21"/>
        <v>2271476.0456207562</v>
      </c>
      <c r="S79" s="31">
        <f t="shared" si="21"/>
        <v>2283769.1466467227</v>
      </c>
      <c r="T79" s="31">
        <f>T4+T8+T9+T10</f>
        <v>2296755.6906375452</v>
      </c>
      <c r="U79" s="31">
        <f t="shared" si="21"/>
        <v>2310336.6983341449</v>
      </c>
      <c r="V79" s="31">
        <f t="shared" si="21"/>
        <v>2324737.1654954948</v>
      </c>
    </row>
    <row r="80" spans="1:22" x14ac:dyDescent="0.25">
      <c r="A80" s="77" t="s">
        <v>120</v>
      </c>
      <c r="B80" s="31">
        <f>B16+B20+B21+B22</f>
        <v>830354.37515258056</v>
      </c>
      <c r="C80" s="31">
        <f t="shared" ref="C80:V80" si="22">C16+C20+C21+C22</f>
        <v>998450.71565223346</v>
      </c>
      <c r="D80" s="31">
        <f t="shared" si="22"/>
        <v>1118823.3763198364</v>
      </c>
      <c r="E80" s="31">
        <f t="shared" si="22"/>
        <v>1266464.1051693307</v>
      </c>
      <c r="F80" s="31">
        <f t="shared" si="22"/>
        <v>1348382.1764298091</v>
      </c>
      <c r="G80" s="31">
        <f t="shared" si="22"/>
        <v>1409248.648591934</v>
      </c>
      <c r="H80" s="31">
        <f t="shared" si="22"/>
        <v>1440146.9736757146</v>
      </c>
      <c r="I80" s="31">
        <f t="shared" si="22"/>
        <v>1441850.5806266558</v>
      </c>
      <c r="J80" s="31">
        <f t="shared" si="22"/>
        <v>1501300.9728033708</v>
      </c>
      <c r="K80" s="31">
        <f t="shared" si="22"/>
        <v>1559695.6095900305</v>
      </c>
      <c r="L80" s="31">
        <f t="shared" si="22"/>
        <v>1616053.3733115026</v>
      </c>
      <c r="M80" s="31">
        <f t="shared" si="22"/>
        <v>1646251.0611467084</v>
      </c>
      <c r="N80" s="31">
        <f t="shared" si="22"/>
        <v>1691233.4193268241</v>
      </c>
      <c r="O80" s="31">
        <f t="shared" si="22"/>
        <v>1732462.2211819314</v>
      </c>
      <c r="P80" s="31">
        <f t="shared" si="22"/>
        <v>1771575.3687474574</v>
      </c>
      <c r="Q80" s="31">
        <f t="shared" si="22"/>
        <v>1808579.197427562</v>
      </c>
      <c r="R80" s="31">
        <f t="shared" si="22"/>
        <v>1782144.7233799219</v>
      </c>
      <c r="S80" s="31">
        <f t="shared" si="22"/>
        <v>1756081.9103690698</v>
      </c>
      <c r="T80" s="31">
        <f t="shared" si="22"/>
        <v>1730403.8177905218</v>
      </c>
      <c r="U80" s="31">
        <f t="shared" si="22"/>
        <v>1705055.5321975038</v>
      </c>
      <c r="V80" s="31">
        <f t="shared" si="22"/>
        <v>1680161.8806775264</v>
      </c>
    </row>
    <row r="82" spans="1:22" x14ac:dyDescent="0.25">
      <c r="A82" s="77"/>
    </row>
    <row r="83" spans="1:22" x14ac:dyDescent="0.25">
      <c r="A83" s="77" t="s">
        <v>62</v>
      </c>
      <c r="B83" s="80">
        <v>2010</v>
      </c>
      <c r="C83" s="80">
        <v>2011</v>
      </c>
      <c r="D83" s="80">
        <v>2012</v>
      </c>
      <c r="E83" s="80">
        <v>2013</v>
      </c>
      <c r="F83" s="80">
        <v>2014</v>
      </c>
      <c r="G83" s="80">
        <v>2015</v>
      </c>
      <c r="H83" s="80">
        <v>2016</v>
      </c>
      <c r="I83" s="80">
        <v>2017</v>
      </c>
      <c r="J83" s="80">
        <v>2018</v>
      </c>
      <c r="K83" s="80">
        <v>2019</v>
      </c>
      <c r="L83" s="80">
        <v>2020</v>
      </c>
      <c r="M83" s="3">
        <v>2021</v>
      </c>
      <c r="N83" s="80">
        <v>2022</v>
      </c>
      <c r="O83" s="80">
        <v>2023</v>
      </c>
      <c r="P83" s="80">
        <v>2024</v>
      </c>
      <c r="Q83" s="80">
        <v>2025</v>
      </c>
      <c r="R83" s="3">
        <v>2026</v>
      </c>
      <c r="S83" s="80">
        <v>2027</v>
      </c>
      <c r="T83" s="80">
        <v>2028</v>
      </c>
      <c r="U83" s="80">
        <v>2029</v>
      </c>
      <c r="V83" s="80">
        <v>2030</v>
      </c>
    </row>
    <row r="84" spans="1:22" x14ac:dyDescent="0.25">
      <c r="A84" s="77" t="s">
        <v>119</v>
      </c>
      <c r="B84" s="31">
        <f>B5+B6</f>
        <v>128919.95174738757</v>
      </c>
      <c r="C84" s="31">
        <f t="shared" ref="C84:V84" si="23">C5+C6</f>
        <v>128962.065530407</v>
      </c>
      <c r="D84" s="31">
        <f t="shared" si="23"/>
        <v>136907.12332651662</v>
      </c>
      <c r="E84" s="31">
        <f t="shared" si="23"/>
        <v>139819.71396656358</v>
      </c>
      <c r="F84" s="31">
        <f t="shared" si="23"/>
        <v>151339.26221929651</v>
      </c>
      <c r="G84" s="31">
        <f t="shared" si="23"/>
        <v>167248.08305458384</v>
      </c>
      <c r="H84" s="31">
        <f t="shared" si="23"/>
        <v>174000.00945871408</v>
      </c>
      <c r="I84" s="31">
        <f t="shared" si="23"/>
        <v>185891.9311986836</v>
      </c>
      <c r="J84" s="31">
        <f t="shared" si="23"/>
        <v>199255.04418983284</v>
      </c>
      <c r="K84" s="31">
        <f t="shared" si="23"/>
        <v>213787.00685841369</v>
      </c>
      <c r="L84" s="31">
        <f t="shared" si="23"/>
        <v>228535.93024404455</v>
      </c>
      <c r="M84" s="31">
        <f t="shared" si="23"/>
        <v>243314.93891990569</v>
      </c>
      <c r="N84" s="31">
        <f t="shared" si="23"/>
        <v>256437.04720039034</v>
      </c>
      <c r="O84" s="31">
        <f t="shared" si="23"/>
        <v>273037.53022992815</v>
      </c>
      <c r="P84" s="31">
        <f t="shared" si="23"/>
        <v>288218.37575867516</v>
      </c>
      <c r="Q84" s="31">
        <f t="shared" si="23"/>
        <v>303383.11452453554</v>
      </c>
      <c r="R84" s="31">
        <f t="shared" si="23"/>
        <v>318948.2824848821</v>
      </c>
      <c r="S84" s="31">
        <f t="shared" si="23"/>
        <v>334540.18054655381</v>
      </c>
      <c r="T84" s="31">
        <f t="shared" si="23"/>
        <v>350401.28983145993</v>
      </c>
      <c r="U84" s="31">
        <f t="shared" si="23"/>
        <v>366368.97338233242</v>
      </c>
      <c r="V84" s="31">
        <f t="shared" si="23"/>
        <v>382535.92406186374</v>
      </c>
    </row>
    <row r="85" spans="1:22" x14ac:dyDescent="0.25">
      <c r="A85" s="77" t="s">
        <v>120</v>
      </c>
      <c r="B85" s="31">
        <f>B17+B18</f>
        <v>128919.95174738757</v>
      </c>
      <c r="C85" s="31">
        <f t="shared" ref="C85:V85" si="24">C17+C18</f>
        <v>129927.09312661611</v>
      </c>
      <c r="D85" s="31">
        <f t="shared" si="24"/>
        <v>137885.75641314121</v>
      </c>
      <c r="E85" s="31">
        <f t="shared" si="24"/>
        <v>140778.31760020807</v>
      </c>
      <c r="F85" s="31">
        <f t="shared" si="24"/>
        <v>152543.55534827092</v>
      </c>
      <c r="G85" s="31">
        <f t="shared" si="24"/>
        <v>168665.39318655789</v>
      </c>
      <c r="H85" s="31">
        <f t="shared" si="24"/>
        <v>175283.03446359353</v>
      </c>
      <c r="I85" s="31">
        <f t="shared" si="24"/>
        <v>185910.34685807995</v>
      </c>
      <c r="J85" s="31">
        <f t="shared" si="24"/>
        <v>199255.853839004</v>
      </c>
      <c r="K85" s="31">
        <f t="shared" si="24"/>
        <v>212287.57524290818</v>
      </c>
      <c r="L85" s="31">
        <f t="shared" si="24"/>
        <v>228477.634285382</v>
      </c>
      <c r="M85" s="31">
        <f t="shared" si="24"/>
        <v>243224.76593727909</v>
      </c>
      <c r="N85" s="31">
        <f t="shared" si="24"/>
        <v>256315.20413796217</v>
      </c>
      <c r="O85" s="31">
        <f t="shared" si="24"/>
        <v>272883.84080363536</v>
      </c>
      <c r="P85" s="31">
        <f t="shared" si="24"/>
        <v>288031.27986653789</v>
      </c>
      <c r="Q85" s="31">
        <f t="shared" si="24"/>
        <v>303165.14480197337</v>
      </c>
      <c r="R85" s="31">
        <f t="shared" si="24"/>
        <v>318704.65335463523</v>
      </c>
      <c r="S85" s="31">
        <f t="shared" si="24"/>
        <v>334264.32936555264</v>
      </c>
      <c r="T85" s="31">
        <f t="shared" si="24"/>
        <v>350097.5756108092</v>
      </c>
      <c r="U85" s="31">
        <f t="shared" si="24"/>
        <v>363842.56361955334</v>
      </c>
      <c r="V85" s="31">
        <f t="shared" si="24"/>
        <v>382170.57465031731</v>
      </c>
    </row>
    <row r="88" spans="1:22" x14ac:dyDescent="0.25">
      <c r="E88" s="42">
        <f>AVERAGE(E89:E109)</f>
        <v>0.88315359065632937</v>
      </c>
      <c r="F88" s="42">
        <f>AVERAGE(F89:F109)</f>
        <v>0.11684640934367058</v>
      </c>
    </row>
    <row r="89" spans="1:22" x14ac:dyDescent="0.25">
      <c r="A89" s="80">
        <v>2010</v>
      </c>
      <c r="B89" s="30">
        <v>830354.37515258056</v>
      </c>
      <c r="C89" s="30">
        <v>128919.95174738757</v>
      </c>
      <c r="D89" s="29">
        <f>B89+C89</f>
        <v>959274.32689996809</v>
      </c>
      <c r="E89" s="41">
        <f>B89/D89</f>
        <v>0.86560679449849265</v>
      </c>
      <c r="F89" s="41">
        <f>C89/D89</f>
        <v>0.13439320550150738</v>
      </c>
      <c r="G89" s="30">
        <v>959274.32689996809</v>
      </c>
    </row>
    <row r="90" spans="1:22" x14ac:dyDescent="0.25">
      <c r="A90" s="80">
        <v>2011</v>
      </c>
      <c r="B90" s="30">
        <v>998450.71565223346</v>
      </c>
      <c r="C90" s="30">
        <v>129927.09312661611</v>
      </c>
      <c r="D90" s="29">
        <f t="shared" ref="D90:D109" si="25">B90+C90</f>
        <v>1128377.8087788497</v>
      </c>
      <c r="E90" s="41">
        <f t="shared" ref="E90:E109" si="26">B90/D90</f>
        <v>0.88485497311647276</v>
      </c>
      <c r="F90" s="41">
        <f t="shared" ref="F90:F109" si="27">C90/D90</f>
        <v>0.11514502688352715</v>
      </c>
      <c r="G90" s="30">
        <v>1128377.8087788497</v>
      </c>
    </row>
    <row r="91" spans="1:22" x14ac:dyDescent="0.25">
      <c r="A91" s="80">
        <v>2012</v>
      </c>
      <c r="B91" s="30">
        <v>1118823.3763198364</v>
      </c>
      <c r="C91" s="30">
        <v>137885.75641314121</v>
      </c>
      <c r="D91" s="29">
        <f t="shared" si="25"/>
        <v>1256709.1327329776</v>
      </c>
      <c r="E91" s="41">
        <f t="shared" si="26"/>
        <v>0.89028029412559473</v>
      </c>
      <c r="F91" s="41">
        <f t="shared" si="27"/>
        <v>0.10971970587440524</v>
      </c>
      <c r="G91" s="30">
        <v>1256709.1327329776</v>
      </c>
    </row>
    <row r="92" spans="1:22" x14ac:dyDescent="0.25">
      <c r="A92" s="80">
        <v>2013</v>
      </c>
      <c r="B92" s="30">
        <v>1266464.1051693307</v>
      </c>
      <c r="C92" s="30">
        <v>140778.31760020807</v>
      </c>
      <c r="D92" s="29">
        <f t="shared" si="25"/>
        <v>1407242.4227695388</v>
      </c>
      <c r="E92" s="41">
        <f t="shared" si="26"/>
        <v>0.89996157355521744</v>
      </c>
      <c r="F92" s="41">
        <f t="shared" si="27"/>
        <v>0.10003842644478253</v>
      </c>
      <c r="G92" s="30">
        <v>1407242.4227695388</v>
      </c>
    </row>
    <row r="93" spans="1:22" x14ac:dyDescent="0.25">
      <c r="A93" s="80">
        <v>2014</v>
      </c>
      <c r="B93" s="30">
        <v>1348382.1764298091</v>
      </c>
      <c r="C93" s="30">
        <v>152543.55534827092</v>
      </c>
      <c r="D93" s="29">
        <f t="shared" si="25"/>
        <v>1500925.7317780801</v>
      </c>
      <c r="E93" s="41">
        <f t="shared" si="26"/>
        <v>0.89836701968753685</v>
      </c>
      <c r="F93" s="41">
        <f t="shared" si="27"/>
        <v>0.10163298031246312</v>
      </c>
      <c r="G93" s="30">
        <v>1500925.7317780799</v>
      </c>
    </row>
    <row r="94" spans="1:22" x14ac:dyDescent="0.25">
      <c r="A94" s="80">
        <v>2015</v>
      </c>
      <c r="B94" s="30">
        <v>1409248.648591934</v>
      </c>
      <c r="C94" s="30">
        <v>168665.39318655789</v>
      </c>
      <c r="D94" s="29">
        <f t="shared" si="25"/>
        <v>1577914.0417784918</v>
      </c>
      <c r="E94" s="41">
        <f t="shared" si="26"/>
        <v>0.89310863030507515</v>
      </c>
      <c r="F94" s="41">
        <f t="shared" si="27"/>
        <v>0.10689136969492487</v>
      </c>
      <c r="G94" s="30">
        <v>1577914.041778492</v>
      </c>
    </row>
    <row r="95" spans="1:22" x14ac:dyDescent="0.25">
      <c r="A95" s="80">
        <v>2016</v>
      </c>
      <c r="B95" s="30">
        <v>1479631.3710407643</v>
      </c>
      <c r="C95" s="30">
        <v>175283.03446359353</v>
      </c>
      <c r="D95" s="29">
        <f t="shared" si="25"/>
        <v>1654914.4055043578</v>
      </c>
      <c r="E95" s="41">
        <f t="shared" si="26"/>
        <v>0.89408332305248528</v>
      </c>
      <c r="F95" s="41">
        <f t="shared" si="27"/>
        <v>0.10591667694751478</v>
      </c>
      <c r="G95" s="30">
        <v>1654914.4055043578</v>
      </c>
    </row>
    <row r="96" spans="1:22" x14ac:dyDescent="0.25">
      <c r="A96" s="80">
        <v>2017</v>
      </c>
      <c r="B96" s="30">
        <v>1577731.4899001326</v>
      </c>
      <c r="C96" s="30">
        <v>187232.91726168766</v>
      </c>
      <c r="D96" s="29">
        <f t="shared" si="25"/>
        <v>1764964.4071618202</v>
      </c>
      <c r="E96" s="41">
        <f t="shared" si="26"/>
        <v>0.89391688778428657</v>
      </c>
      <c r="F96" s="41">
        <f t="shared" si="27"/>
        <v>0.10608311221571352</v>
      </c>
      <c r="G96" s="30">
        <v>1764964.4071618202</v>
      </c>
    </row>
    <row r="97" spans="1:7" x14ac:dyDescent="0.25">
      <c r="A97" s="80">
        <v>2018</v>
      </c>
      <c r="B97" s="30">
        <v>1660524.5351136522</v>
      </c>
      <c r="C97" s="30">
        <v>200663.0955693041</v>
      </c>
      <c r="D97" s="29">
        <f t="shared" si="25"/>
        <v>1861187.6306829564</v>
      </c>
      <c r="E97" s="41">
        <f t="shared" si="26"/>
        <v>0.89218545607050292</v>
      </c>
      <c r="F97" s="41">
        <f t="shared" si="27"/>
        <v>0.10781454392949703</v>
      </c>
      <c r="G97" s="30">
        <v>1861187.6306829564</v>
      </c>
    </row>
    <row r="98" spans="1:7" x14ac:dyDescent="0.25">
      <c r="A98" s="80">
        <v>2019</v>
      </c>
      <c r="B98" s="30">
        <v>1744611.7037579003</v>
      </c>
      <c r="C98" s="30">
        <v>213787.00685841369</v>
      </c>
      <c r="D98" s="29">
        <f t="shared" si="25"/>
        <v>1958398.7106163139</v>
      </c>
      <c r="E98" s="41">
        <f t="shared" si="26"/>
        <v>0.89083581106365506</v>
      </c>
      <c r="F98" s="41">
        <f t="shared" si="27"/>
        <v>0.10916418893634498</v>
      </c>
      <c r="G98" s="30">
        <v>1958398.7106163143</v>
      </c>
    </row>
    <row r="99" spans="1:7" x14ac:dyDescent="0.25">
      <c r="A99" s="80">
        <v>2020</v>
      </c>
      <c r="B99" s="30">
        <v>1828224.5710433703</v>
      </c>
      <c r="C99" s="30">
        <v>230071.19232761956</v>
      </c>
      <c r="D99" s="29">
        <f t="shared" si="25"/>
        <v>2058295.7633709898</v>
      </c>
      <c r="E99" s="41">
        <f t="shared" si="26"/>
        <v>0.88822248171428064</v>
      </c>
      <c r="F99" s="41">
        <f t="shared" si="27"/>
        <v>0.11177751828571938</v>
      </c>
      <c r="G99" s="30">
        <v>2058295.7633709898</v>
      </c>
    </row>
    <row r="100" spans="1:7" x14ac:dyDescent="0.25">
      <c r="A100" s="3">
        <v>2021</v>
      </c>
      <c r="B100" s="30">
        <v>1911787.1712906703</v>
      </c>
      <c r="C100" s="30">
        <v>244914.14432817453</v>
      </c>
      <c r="D100" s="29">
        <f t="shared" si="25"/>
        <v>2156701.3156188447</v>
      </c>
      <c r="E100" s="41">
        <f t="shared" si="26"/>
        <v>0.88644039740018488</v>
      </c>
      <c r="F100" s="41">
        <f t="shared" si="27"/>
        <v>0.11355960259981517</v>
      </c>
      <c r="G100" s="30">
        <v>2156701.3156188447</v>
      </c>
    </row>
    <row r="101" spans="1:7" x14ac:dyDescent="0.25">
      <c r="A101" s="80">
        <v>2022</v>
      </c>
      <c r="B101" s="30">
        <v>2000079.5032417481</v>
      </c>
      <c r="C101" s="30">
        <v>258101.54093398285</v>
      </c>
      <c r="D101" s="29">
        <f t="shared" si="25"/>
        <v>2258181.044175731</v>
      </c>
      <c r="E101" s="41">
        <f t="shared" si="26"/>
        <v>0.88570378730276089</v>
      </c>
      <c r="F101" s="41">
        <f t="shared" si="27"/>
        <v>0.11429621269723911</v>
      </c>
      <c r="G101" s="30">
        <v>2258181.044175731</v>
      </c>
    </row>
    <row r="102" spans="1:7" x14ac:dyDescent="0.25">
      <c r="A102" s="80">
        <v>2023</v>
      </c>
      <c r="B102" s="30">
        <v>2086043.1975758099</v>
      </c>
      <c r="C102" s="30">
        <v>274769.21949310426</v>
      </c>
      <c r="D102" s="29">
        <f t="shared" si="25"/>
        <v>2360812.417068914</v>
      </c>
      <c r="E102" s="41">
        <f t="shared" si="26"/>
        <v>0.88361243040467985</v>
      </c>
      <c r="F102" s="41">
        <f t="shared" si="27"/>
        <v>0.11638756959532016</v>
      </c>
      <c r="G102" s="30">
        <v>2360812.4170689145</v>
      </c>
    </row>
    <row r="103" spans="1:7" x14ac:dyDescent="0.25">
      <c r="A103" s="80">
        <v>2024</v>
      </c>
      <c r="B103" s="30">
        <v>2172630.5062353574</v>
      </c>
      <c r="C103" s="30">
        <v>290019.56073318707</v>
      </c>
      <c r="D103" s="29">
        <f t="shared" si="25"/>
        <v>2462650.0669685444</v>
      </c>
      <c r="E103" s="41">
        <f t="shared" si="26"/>
        <v>0.88223273593629437</v>
      </c>
      <c r="F103" s="41">
        <f t="shared" si="27"/>
        <v>0.11776726406370569</v>
      </c>
      <c r="G103" s="30">
        <v>2462650.0669685444</v>
      </c>
    </row>
    <row r="104" spans="1:7" x14ac:dyDescent="0.25">
      <c r="A104" s="80">
        <v>2025</v>
      </c>
      <c r="B104" s="30">
        <v>2259852.8485292601</v>
      </c>
      <c r="C104" s="30">
        <v>305255.09659864148</v>
      </c>
      <c r="D104" s="29">
        <f t="shared" si="25"/>
        <v>2565107.9451279016</v>
      </c>
      <c r="E104" s="41">
        <f t="shared" si="26"/>
        <v>0.8809971731683125</v>
      </c>
      <c r="F104" s="41">
        <f t="shared" si="27"/>
        <v>0.11900282683168752</v>
      </c>
      <c r="G104" s="30">
        <v>2565107.9451279016</v>
      </c>
    </row>
    <row r="105" spans="1:7" x14ac:dyDescent="0.25">
      <c r="A105" s="3">
        <v>2026</v>
      </c>
      <c r="B105" s="30">
        <v>2271476.0456207562</v>
      </c>
      <c r="C105" s="30">
        <v>320900.22431227524</v>
      </c>
      <c r="D105" s="29">
        <f t="shared" si="25"/>
        <v>2592376.2699330314</v>
      </c>
      <c r="E105" s="41">
        <f t="shared" si="26"/>
        <v>0.87621387063515865</v>
      </c>
      <c r="F105" s="41">
        <f t="shared" si="27"/>
        <v>0.1237861293648414</v>
      </c>
      <c r="G105" s="30">
        <v>2592376.2699330314</v>
      </c>
    </row>
    <row r="106" spans="1:7" x14ac:dyDescent="0.25">
      <c r="A106" s="80">
        <v>2027</v>
      </c>
      <c r="B106" s="30">
        <v>2283769.1466467227</v>
      </c>
      <c r="C106" s="30">
        <v>336567.8164474392</v>
      </c>
      <c r="D106" s="29">
        <f t="shared" si="25"/>
        <v>2620336.9630941618</v>
      </c>
      <c r="E106" s="41">
        <f t="shared" si="26"/>
        <v>0.87155552084033838</v>
      </c>
      <c r="F106" s="41">
        <f t="shared" si="27"/>
        <v>0.12844447915966167</v>
      </c>
      <c r="G106" s="30">
        <v>2620336.9630941618</v>
      </c>
    </row>
    <row r="107" spans="1:7" x14ac:dyDescent="0.25">
      <c r="A107" s="80">
        <v>2028</v>
      </c>
      <c r="B107" s="30">
        <v>2296755.6906375452</v>
      </c>
      <c r="C107" s="30">
        <v>352511.31586819899</v>
      </c>
      <c r="D107" s="29">
        <f t="shared" si="25"/>
        <v>2649267.0065057441</v>
      </c>
      <c r="E107" s="41">
        <f t="shared" si="26"/>
        <v>0.86694005738094915</v>
      </c>
      <c r="F107" s="41">
        <f t="shared" si="27"/>
        <v>0.13305994261905088</v>
      </c>
      <c r="G107" s="30">
        <v>2649267.0065057441</v>
      </c>
    </row>
    <row r="108" spans="1:7" x14ac:dyDescent="0.25">
      <c r="A108" s="80">
        <v>2029</v>
      </c>
      <c r="B108" s="30">
        <v>2310336.6983341449</v>
      </c>
      <c r="C108" s="30">
        <v>366368.97338233242</v>
      </c>
      <c r="D108" s="29">
        <f t="shared" si="25"/>
        <v>2676705.6717164773</v>
      </c>
      <c r="E108" s="41">
        <f t="shared" si="26"/>
        <v>0.86312691109314499</v>
      </c>
      <c r="F108" s="41">
        <f t="shared" si="27"/>
        <v>0.13687308890685501</v>
      </c>
      <c r="G108" s="30">
        <v>2676705.6717164773</v>
      </c>
    </row>
    <row r="109" spans="1:7" x14ac:dyDescent="0.25">
      <c r="A109" s="80">
        <v>2030</v>
      </c>
      <c r="B109" s="30">
        <v>2324737.1654954948</v>
      </c>
      <c r="C109" s="30">
        <v>384812.16068213835</v>
      </c>
      <c r="D109" s="29">
        <f t="shared" si="25"/>
        <v>2709549.3261776334</v>
      </c>
      <c r="E109" s="41">
        <f t="shared" si="26"/>
        <v>0.85797927464749502</v>
      </c>
      <c r="F109" s="41">
        <f t="shared" si="27"/>
        <v>0.14202072535250487</v>
      </c>
      <c r="G109" s="30">
        <v>2709549.3261776329</v>
      </c>
    </row>
    <row r="114" spans="1:2" x14ac:dyDescent="0.25">
      <c r="A114" s="82" t="s">
        <v>85</v>
      </c>
      <c r="B114" s="30">
        <v>2087652.1356788175</v>
      </c>
    </row>
    <row r="115" spans="1:2" x14ac:dyDescent="0.25">
      <c r="A115" s="82" t="s">
        <v>86</v>
      </c>
      <c r="B115" s="30">
        <v>3344361.2684117951</v>
      </c>
    </row>
    <row r="116" spans="1:2" x14ac:dyDescent="0.25">
      <c r="A116" s="82" t="s">
        <v>87</v>
      </c>
      <c r="B116" s="30">
        <v>4751603.6911813337</v>
      </c>
    </row>
    <row r="117" spans="1:2" x14ac:dyDescent="0.25">
      <c r="A117" s="82" t="s">
        <v>88</v>
      </c>
      <c r="B117" s="30">
        <v>6252529.4229594134</v>
      </c>
    </row>
    <row r="118" spans="1:2" x14ac:dyDescent="0.25">
      <c r="A118" s="82" t="s">
        <v>89</v>
      </c>
      <c r="B118" s="30">
        <v>7830443.4647379061</v>
      </c>
    </row>
    <row r="119" spans="1:2" x14ac:dyDescent="0.25">
      <c r="A119" s="82" t="s">
        <v>90</v>
      </c>
      <c r="B119" s="30">
        <v>9485357.8702422641</v>
      </c>
    </row>
    <row r="120" spans="1:2" x14ac:dyDescent="0.25">
      <c r="A120" s="82" t="s">
        <v>91</v>
      </c>
      <c r="B120" s="30">
        <v>11250322.277404083</v>
      </c>
    </row>
    <row r="121" spans="1:2" x14ac:dyDescent="0.25">
      <c r="A121" s="82" t="s">
        <v>92</v>
      </c>
      <c r="B121" s="30">
        <v>13111509.908087041</v>
      </c>
    </row>
    <row r="122" spans="1:2" x14ac:dyDescent="0.25">
      <c r="A122" s="82" t="s">
        <v>93</v>
      </c>
      <c r="B122" s="30">
        <v>15069908.618703356</v>
      </c>
    </row>
    <row r="123" spans="1:2" x14ac:dyDescent="0.25">
      <c r="A123" s="82" t="s">
        <v>94</v>
      </c>
      <c r="B123" s="30">
        <v>17128204.382074345</v>
      </c>
    </row>
    <row r="124" spans="1:2" x14ac:dyDescent="0.25">
      <c r="A124" s="81" t="s">
        <v>95</v>
      </c>
      <c r="B124" s="30">
        <v>19284905.697693188</v>
      </c>
    </row>
    <row r="125" spans="1:2" x14ac:dyDescent="0.25">
      <c r="A125" s="81" t="s">
        <v>96</v>
      </c>
      <c r="B125" s="30">
        <v>21543086.741868917</v>
      </c>
    </row>
    <row r="126" spans="1:2" x14ac:dyDescent="0.25">
      <c r="A126" s="81" t="s">
        <v>97</v>
      </c>
      <c r="B126" s="30">
        <v>23903899.158937834</v>
      </c>
    </row>
    <row r="127" spans="1:2" x14ac:dyDescent="0.25">
      <c r="A127" s="81" t="s">
        <v>98</v>
      </c>
      <c r="B127" s="30">
        <v>26366549.22590638</v>
      </c>
    </row>
    <row r="128" spans="1:2" x14ac:dyDescent="0.25">
      <c r="A128" s="81" t="s">
        <v>99</v>
      </c>
      <c r="B128" s="30">
        <v>28931657.17103428</v>
      </c>
    </row>
    <row r="129" spans="1:22" x14ac:dyDescent="0.25">
      <c r="A129" s="81" t="s">
        <v>100</v>
      </c>
      <c r="B129" s="30">
        <v>31524033.44096731</v>
      </c>
    </row>
    <row r="130" spans="1:22" x14ac:dyDescent="0.25">
      <c r="A130" s="81" t="s">
        <v>101</v>
      </c>
      <c r="B130" s="30">
        <v>34144370.404061474</v>
      </c>
    </row>
    <row r="131" spans="1:22" x14ac:dyDescent="0.25">
      <c r="A131" s="81" t="s">
        <v>102</v>
      </c>
      <c r="B131" s="30">
        <v>36793637.410567217</v>
      </c>
    </row>
    <row r="132" spans="1:22" x14ac:dyDescent="0.25">
      <c r="A132" s="81" t="s">
        <v>103</v>
      </c>
      <c r="B132" s="30">
        <v>39470343.082283691</v>
      </c>
    </row>
    <row r="133" spans="1:22" x14ac:dyDescent="0.25">
      <c r="A133" s="81" t="s">
        <v>104</v>
      </c>
      <c r="B133" s="30">
        <v>42179892.408461325</v>
      </c>
    </row>
    <row r="137" spans="1:22" x14ac:dyDescent="0.25">
      <c r="A137" s="77" t="s">
        <v>121</v>
      </c>
      <c r="B137" s="86">
        <v>2010</v>
      </c>
      <c r="C137" s="86">
        <v>2011</v>
      </c>
      <c r="D137" s="86">
        <v>2012</v>
      </c>
      <c r="E137" s="86">
        <v>2013</v>
      </c>
      <c r="F137" s="86">
        <v>2014</v>
      </c>
      <c r="G137" s="86">
        <v>2015</v>
      </c>
      <c r="H137" s="86">
        <v>2016</v>
      </c>
      <c r="I137" s="86">
        <v>2017</v>
      </c>
      <c r="J137" s="86">
        <v>2018</v>
      </c>
      <c r="K137" s="86">
        <v>2019</v>
      </c>
      <c r="L137" s="86">
        <v>2020</v>
      </c>
      <c r="M137" s="3">
        <v>2021</v>
      </c>
      <c r="N137" s="86">
        <v>2022</v>
      </c>
      <c r="O137" s="86">
        <v>2023</v>
      </c>
      <c r="P137" s="86">
        <v>2024</v>
      </c>
      <c r="Q137" s="86">
        <v>2025</v>
      </c>
      <c r="R137" s="3">
        <v>2026</v>
      </c>
      <c r="S137" s="86">
        <v>2027</v>
      </c>
      <c r="T137" s="86">
        <v>2028</v>
      </c>
      <c r="U137" s="86">
        <v>2029</v>
      </c>
      <c r="V137" s="86">
        <v>2030</v>
      </c>
    </row>
    <row r="138" spans="1:22" x14ac:dyDescent="0.25">
      <c r="A138" s="77" t="s">
        <v>119</v>
      </c>
      <c r="B138" s="31">
        <f>B5</f>
        <v>124215.23897999998</v>
      </c>
      <c r="C138" s="31">
        <f t="shared" ref="C138:V138" si="28">C5</f>
        <v>124969.84772999999</v>
      </c>
      <c r="D138" s="31">
        <f t="shared" si="28"/>
        <v>132810.20150999998</v>
      </c>
      <c r="E138" s="31">
        <f t="shared" si="28"/>
        <v>135770.87768999999</v>
      </c>
      <c r="F138" s="31">
        <f t="shared" si="28"/>
        <v>146427.18614999999</v>
      </c>
      <c r="G138" s="31">
        <f t="shared" si="28"/>
        <v>161547.95432999998</v>
      </c>
      <c r="H138" s="31">
        <f t="shared" si="28"/>
        <v>168684.14586113999</v>
      </c>
      <c r="I138" s="31">
        <f t="shared" si="28"/>
        <v>180311.69175004328</v>
      </c>
      <c r="J138" s="31">
        <f t="shared" si="28"/>
        <v>193370.67121492073</v>
      </c>
      <c r="K138" s="31">
        <f t="shared" si="28"/>
        <v>207611.66981986101</v>
      </c>
      <c r="L138" s="31">
        <f t="shared" si="28"/>
        <v>222049.53375606201</v>
      </c>
      <c r="M138" s="31">
        <f t="shared" si="28"/>
        <v>236525.33411011435</v>
      </c>
      <c r="N138" s="31">
        <f t="shared" si="28"/>
        <v>249339.29669682583</v>
      </c>
      <c r="O138" s="31">
        <f t="shared" si="28"/>
        <v>265624.36791502207</v>
      </c>
      <c r="P138" s="31">
        <f t="shared" si="28"/>
        <v>280480.3383100527</v>
      </c>
      <c r="Q138" s="31">
        <f t="shared" si="28"/>
        <v>295316.61441792245</v>
      </c>
      <c r="R138" s="31">
        <f t="shared" si="28"/>
        <v>310520.93963397777</v>
      </c>
      <c r="S138" s="31">
        <f t="shared" si="28"/>
        <v>325765.20475479012</v>
      </c>
      <c r="T138" s="31">
        <f t="shared" si="28"/>
        <v>341255.33139087929</v>
      </c>
      <c r="U138" s="31">
        <f t="shared" si="28"/>
        <v>356853.77809474268</v>
      </c>
      <c r="V138" s="31">
        <f t="shared" si="28"/>
        <v>372639.99303864158</v>
      </c>
    </row>
    <row r="139" spans="1:22" x14ac:dyDescent="0.25">
      <c r="A139" s="77" t="s">
        <v>120</v>
      </c>
      <c r="B139" s="31">
        <f>B17</f>
        <v>124215.23897999998</v>
      </c>
      <c r="C139" s="31">
        <f t="shared" ref="C139:V139" si="29">C17</f>
        <v>124969.84772999999</v>
      </c>
      <c r="D139" s="31">
        <f t="shared" si="29"/>
        <v>132810.20150999998</v>
      </c>
      <c r="E139" s="31">
        <f t="shared" si="29"/>
        <v>135770.87768999999</v>
      </c>
      <c r="F139" s="31">
        <f t="shared" si="29"/>
        <v>146427.18614999999</v>
      </c>
      <c r="G139" s="31">
        <f t="shared" si="29"/>
        <v>161547.95432999998</v>
      </c>
      <c r="H139" s="31">
        <f t="shared" si="29"/>
        <v>168684.14586113999</v>
      </c>
      <c r="I139" s="31">
        <f t="shared" si="29"/>
        <v>180244.46215138331</v>
      </c>
      <c r="J139" s="31">
        <f t="shared" si="29"/>
        <v>193300.83221536313</v>
      </c>
      <c r="K139" s="31">
        <f t="shared" si="29"/>
        <v>207539.37316417709</v>
      </c>
      <c r="L139" s="31">
        <f t="shared" si="29"/>
        <v>221974.4208373384</v>
      </c>
      <c r="M139" s="31">
        <f t="shared" si="29"/>
        <v>236447.06201871939</v>
      </c>
      <c r="N139" s="31">
        <f t="shared" si="29"/>
        <v>249257.63544935544</v>
      </c>
      <c r="O139" s="31">
        <f t="shared" si="29"/>
        <v>265539.05156322394</v>
      </c>
      <c r="P139" s="31">
        <f t="shared" si="29"/>
        <v>280391.09866992931</v>
      </c>
      <c r="Q139" s="31">
        <f t="shared" si="29"/>
        <v>295223.18186346255</v>
      </c>
      <c r="R139" s="31">
        <f t="shared" si="29"/>
        <v>310423.04174887546</v>
      </c>
      <c r="S139" s="31">
        <f t="shared" si="29"/>
        <v>325662.56283420546</v>
      </c>
      <c r="T139" s="31">
        <f t="shared" si="29"/>
        <v>341147.66738372896</v>
      </c>
      <c r="U139" s="31">
        <f t="shared" si="29"/>
        <v>356740.80677512637</v>
      </c>
      <c r="V139" s="31">
        <f t="shared" si="29"/>
        <v>372521.42459276185</v>
      </c>
    </row>
    <row r="140" spans="1:22" x14ac:dyDescent="0.25">
      <c r="B140" s="29">
        <f>B138-B139</f>
        <v>0</v>
      </c>
      <c r="C140" s="29">
        <f t="shared" ref="C140" si="30">C138-C139</f>
        <v>0</v>
      </c>
      <c r="D140" s="29">
        <f t="shared" ref="D140" si="31">D138-D139</f>
        <v>0</v>
      </c>
      <c r="E140" s="29">
        <f t="shared" ref="E140" si="32">E138-E139</f>
        <v>0</v>
      </c>
      <c r="F140" s="29">
        <f t="shared" ref="F140" si="33">F138-F139</f>
        <v>0</v>
      </c>
      <c r="G140" s="29">
        <f t="shared" ref="G140" si="34">G138-G139</f>
        <v>0</v>
      </c>
      <c r="H140" s="29">
        <f t="shared" ref="H140" si="35">H138-H139</f>
        <v>0</v>
      </c>
      <c r="I140" s="29">
        <f t="shared" ref="I140" si="36">I138-I139</f>
        <v>67.229598659963813</v>
      </c>
      <c r="J140" s="29">
        <f t="shared" ref="J140" si="37">J138-J139</f>
        <v>69.838999557599891</v>
      </c>
      <c r="K140" s="29">
        <f t="shared" ref="K140" si="38">K138-K139</f>
        <v>72.296655683923746</v>
      </c>
      <c r="L140" s="29">
        <f t="shared" ref="L140" si="39">L138-L139</f>
        <v>75.112918723607436</v>
      </c>
      <c r="M140" s="29">
        <f t="shared" ref="M140" si="40">M138-M139</f>
        <v>78.272091394959716</v>
      </c>
      <c r="N140" s="29">
        <f t="shared" ref="N140" si="41">N138-N139</f>
        <v>81.661247470387025</v>
      </c>
      <c r="O140" s="29">
        <f t="shared" ref="O140" si="42">O138-O139</f>
        <v>85.316351798130199</v>
      </c>
      <c r="P140" s="29">
        <f t="shared" ref="P140" si="43">P138-P139</f>
        <v>89.23964012338547</v>
      </c>
      <c r="Q140" s="29">
        <f t="shared" ref="Q140" si="44">Q138-Q139</f>
        <v>93.432554459897801</v>
      </c>
      <c r="R140" s="29">
        <f t="shared" ref="R140" si="45">R138-R139</f>
        <v>97.897885102313012</v>
      </c>
      <c r="S140" s="29">
        <f t="shared" ref="S140" si="46">S138-S139</f>
        <v>102.64192058466142</v>
      </c>
      <c r="T140" s="29">
        <f t="shared" ref="T140" si="47">T138-T139</f>
        <v>107.66400715033524</v>
      </c>
      <c r="U140" s="29">
        <f t="shared" ref="U140" si="48">U138-U139</f>
        <v>112.97131961630657</v>
      </c>
      <c r="V140" s="29">
        <f t="shared" ref="V140" si="49">V138-V139</f>
        <v>118.56844587973319</v>
      </c>
    </row>
    <row r="142" spans="1:22" x14ac:dyDescent="0.25">
      <c r="A142" s="77" t="s">
        <v>122</v>
      </c>
      <c r="B142" s="86">
        <v>2010</v>
      </c>
      <c r="C142" s="86">
        <v>2011</v>
      </c>
      <c r="D142" s="86">
        <v>2012</v>
      </c>
      <c r="E142" s="86">
        <v>2013</v>
      </c>
      <c r="F142" s="86">
        <v>2014</v>
      </c>
      <c r="G142" s="86">
        <v>2015</v>
      </c>
      <c r="H142" s="86">
        <v>2016</v>
      </c>
      <c r="I142" s="86">
        <v>2017</v>
      </c>
      <c r="J142" s="86">
        <v>2018</v>
      </c>
      <c r="K142" s="86">
        <v>2019</v>
      </c>
      <c r="L142" s="86">
        <v>2020</v>
      </c>
      <c r="M142" s="3">
        <v>2021</v>
      </c>
      <c r="N142" s="86">
        <v>2022</v>
      </c>
      <c r="O142" s="86">
        <v>2023</v>
      </c>
      <c r="P142" s="86">
        <v>2024</v>
      </c>
      <c r="Q142" s="86">
        <v>2025</v>
      </c>
      <c r="R142" s="3">
        <v>2026</v>
      </c>
      <c r="S142" s="86">
        <v>2027</v>
      </c>
      <c r="T142" s="86">
        <v>2028</v>
      </c>
      <c r="U142" s="86">
        <v>2029</v>
      </c>
      <c r="V142" s="86">
        <v>2030</v>
      </c>
    </row>
    <row r="143" spans="1:22" x14ac:dyDescent="0.25">
      <c r="A143" s="77" t="s">
        <v>119</v>
      </c>
      <c r="B143" s="31">
        <f>B6</f>
        <v>4704.7127673876003</v>
      </c>
      <c r="C143" s="31">
        <f t="shared" ref="C143:V143" si="50">C6</f>
        <v>3992.2178004070056</v>
      </c>
      <c r="D143" s="31">
        <f t="shared" si="50"/>
        <v>4096.921816516634</v>
      </c>
      <c r="E143" s="31">
        <f t="shared" si="50"/>
        <v>4048.836276563572</v>
      </c>
      <c r="F143" s="31">
        <f t="shared" si="50"/>
        <v>4912.0760692965032</v>
      </c>
      <c r="G143" s="31">
        <f t="shared" si="50"/>
        <v>5700.1287245838585</v>
      </c>
      <c r="H143" s="31">
        <f t="shared" si="50"/>
        <v>5315.8635975740972</v>
      </c>
      <c r="I143" s="31">
        <f t="shared" si="50"/>
        <v>5580.2394486403209</v>
      </c>
      <c r="J143" s="31">
        <f t="shared" si="50"/>
        <v>5884.3729749121103</v>
      </c>
      <c r="K143" s="31">
        <f t="shared" si="50"/>
        <v>6175.3370385526878</v>
      </c>
      <c r="L143" s="31">
        <f t="shared" si="50"/>
        <v>6486.3964879825371</v>
      </c>
      <c r="M143" s="31">
        <f t="shared" si="50"/>
        <v>6789.6048097913417</v>
      </c>
      <c r="N143" s="31">
        <f t="shared" si="50"/>
        <v>7097.7505035645163</v>
      </c>
      <c r="O143" s="31">
        <f t="shared" si="50"/>
        <v>7413.1623149060761</v>
      </c>
      <c r="P143" s="31">
        <f t="shared" si="50"/>
        <v>7738.0374486224482</v>
      </c>
      <c r="Q143" s="31">
        <f t="shared" si="50"/>
        <v>8066.500106613069</v>
      </c>
      <c r="R143" s="31">
        <f t="shared" si="50"/>
        <v>8427.3428509043533</v>
      </c>
      <c r="S143" s="31">
        <f t="shared" si="50"/>
        <v>8774.9757917636744</v>
      </c>
      <c r="T143" s="31">
        <f t="shared" si="50"/>
        <v>9145.9584405806163</v>
      </c>
      <c r="U143" s="31">
        <f t="shared" si="50"/>
        <v>9515.1952875897623</v>
      </c>
      <c r="V143" s="31">
        <f t="shared" si="50"/>
        <v>9895.9310232221596</v>
      </c>
    </row>
    <row r="144" spans="1:22" x14ac:dyDescent="0.25">
      <c r="A144" s="77" t="s">
        <v>120</v>
      </c>
      <c r="B144" s="31">
        <f>B18</f>
        <v>4704.7127673876003</v>
      </c>
      <c r="C144" s="31">
        <f t="shared" ref="C144:V144" si="51">C18</f>
        <v>4957.2453966161065</v>
      </c>
      <c r="D144" s="31">
        <f t="shared" si="51"/>
        <v>5075.5549031412374</v>
      </c>
      <c r="E144" s="31">
        <f t="shared" si="51"/>
        <v>5007.4399102080733</v>
      </c>
      <c r="F144" s="31">
        <f t="shared" si="51"/>
        <v>6116.369198270927</v>
      </c>
      <c r="G144" s="31">
        <f t="shared" si="51"/>
        <v>7117.4388565579047</v>
      </c>
      <c r="H144" s="31">
        <f t="shared" si="51"/>
        <v>6598.8886024535404</v>
      </c>
      <c r="I144" s="31">
        <f t="shared" si="51"/>
        <v>5665.8847066966537</v>
      </c>
      <c r="J144" s="31">
        <f t="shared" si="51"/>
        <v>5955.0216236408833</v>
      </c>
      <c r="K144" s="31">
        <f t="shared" si="51"/>
        <v>4748.2020787310948</v>
      </c>
      <c r="L144" s="31">
        <f t="shared" si="51"/>
        <v>6503.2134480435943</v>
      </c>
      <c r="M144" s="31">
        <f t="shared" si="51"/>
        <v>6777.7039185596996</v>
      </c>
      <c r="N144" s="31">
        <f t="shared" si="51"/>
        <v>7057.5686886067151</v>
      </c>
      <c r="O144" s="31">
        <f t="shared" si="51"/>
        <v>7344.7892404114091</v>
      </c>
      <c r="P144" s="31">
        <f t="shared" si="51"/>
        <v>7640.1811966085606</v>
      </c>
      <c r="Q144" s="31">
        <f t="shared" si="51"/>
        <v>7941.9629385108028</v>
      </c>
      <c r="R144" s="31">
        <f t="shared" si="51"/>
        <v>8281.6116057597974</v>
      </c>
      <c r="S144" s="31">
        <f t="shared" si="51"/>
        <v>8601.7665313471753</v>
      </c>
      <c r="T144" s="31">
        <f t="shared" si="51"/>
        <v>8949.9082270802373</v>
      </c>
      <c r="U144" s="31">
        <f t="shared" si="51"/>
        <v>7101.7568444269637</v>
      </c>
      <c r="V144" s="31">
        <f t="shared" si="51"/>
        <v>9649.1500575554492</v>
      </c>
    </row>
    <row r="145" spans="1:22" x14ac:dyDescent="0.25">
      <c r="B145" s="29">
        <f>B143-B144</f>
        <v>0</v>
      </c>
      <c r="C145" s="29">
        <f t="shared" ref="C145:V145" si="52">C143-C144</f>
        <v>-965.02759620910092</v>
      </c>
      <c r="D145" s="29">
        <f t="shared" si="52"/>
        <v>-978.63308662460349</v>
      </c>
      <c r="E145" s="29">
        <f t="shared" si="52"/>
        <v>-958.60363364450131</v>
      </c>
      <c r="F145" s="29">
        <f t="shared" si="52"/>
        <v>-1204.2931289744238</v>
      </c>
      <c r="G145" s="29">
        <f t="shared" si="52"/>
        <v>-1417.3101319740463</v>
      </c>
      <c r="H145" s="29">
        <f t="shared" si="52"/>
        <v>-1283.0250048794433</v>
      </c>
      <c r="I145" s="29">
        <f t="shared" si="52"/>
        <v>-85.64525805633275</v>
      </c>
      <c r="J145" s="29">
        <f t="shared" si="52"/>
        <v>-70.648648728772969</v>
      </c>
      <c r="K145" s="29">
        <f t="shared" si="52"/>
        <v>1427.1349598215929</v>
      </c>
      <c r="L145" s="29">
        <f t="shared" si="52"/>
        <v>-16.816960061057216</v>
      </c>
      <c r="M145" s="29">
        <f t="shared" si="52"/>
        <v>11.900891231642163</v>
      </c>
      <c r="N145" s="29">
        <f t="shared" si="52"/>
        <v>40.18181495780118</v>
      </c>
      <c r="O145" s="29">
        <f t="shared" si="52"/>
        <v>68.37307449466698</v>
      </c>
      <c r="P145" s="29">
        <f t="shared" si="52"/>
        <v>97.85625201388757</v>
      </c>
      <c r="Q145" s="29">
        <f t="shared" si="52"/>
        <v>124.53716810226615</v>
      </c>
      <c r="R145" s="29">
        <f t="shared" si="52"/>
        <v>145.73124514455594</v>
      </c>
      <c r="S145" s="29">
        <f t="shared" si="52"/>
        <v>173.20926041649909</v>
      </c>
      <c r="T145" s="29">
        <f t="shared" si="52"/>
        <v>196.05021350037896</v>
      </c>
      <c r="U145" s="29">
        <f t="shared" si="52"/>
        <v>2413.4384431627986</v>
      </c>
      <c r="V145" s="29">
        <f t="shared" si="52"/>
        <v>246.78096566671047</v>
      </c>
    </row>
    <row r="146" spans="1:22" x14ac:dyDescent="0.25">
      <c r="A146" s="77" t="s">
        <v>121</v>
      </c>
    </row>
    <row r="147" spans="1:22" x14ac:dyDescent="0.25">
      <c r="A147" s="77" t="s">
        <v>118</v>
      </c>
      <c r="B147" s="29">
        <f>B138</f>
        <v>124215.23897999998</v>
      </c>
      <c r="C147" s="29">
        <f>B147+C138</f>
        <v>249185.08670999997</v>
      </c>
      <c r="D147" s="29">
        <f t="shared" ref="D147:V147" si="53">C147+D138</f>
        <v>381995.28821999999</v>
      </c>
      <c r="E147" s="29">
        <f t="shared" si="53"/>
        <v>517766.16590999998</v>
      </c>
      <c r="F147" s="29">
        <f t="shared" si="53"/>
        <v>664193.35205999995</v>
      </c>
      <c r="G147" s="29">
        <f t="shared" si="53"/>
        <v>825741.30638999993</v>
      </c>
      <c r="H147" s="29">
        <f t="shared" si="53"/>
        <v>994425.45225113991</v>
      </c>
      <c r="I147" s="29">
        <f t="shared" si="53"/>
        <v>1174737.1440011831</v>
      </c>
      <c r="J147" s="29">
        <f t="shared" si="53"/>
        <v>1368107.8152161038</v>
      </c>
      <c r="K147" s="29">
        <f t="shared" si="53"/>
        <v>1575719.4850359648</v>
      </c>
      <c r="L147" s="29">
        <f t="shared" si="53"/>
        <v>1797769.0187920267</v>
      </c>
      <c r="M147" s="29">
        <f t="shared" si="53"/>
        <v>2034294.3529021409</v>
      </c>
      <c r="N147" s="29">
        <f t="shared" si="53"/>
        <v>2283633.6495989668</v>
      </c>
      <c r="O147" s="29">
        <f t="shared" si="53"/>
        <v>2549258.017513989</v>
      </c>
      <c r="P147" s="29">
        <f t="shared" si="53"/>
        <v>2829738.3558240416</v>
      </c>
      <c r="Q147" s="29">
        <f t="shared" si="53"/>
        <v>3125054.9702419639</v>
      </c>
      <c r="R147" s="29">
        <f t="shared" si="53"/>
        <v>3435575.9098759415</v>
      </c>
      <c r="S147" s="29">
        <f t="shared" si="53"/>
        <v>3761341.1146307318</v>
      </c>
      <c r="T147" s="29">
        <f t="shared" si="53"/>
        <v>4102596.4460216109</v>
      </c>
      <c r="U147" s="29">
        <f t="shared" si="53"/>
        <v>4459450.2241163533</v>
      </c>
      <c r="V147" s="29">
        <f t="shared" si="53"/>
        <v>4832090.2171549946</v>
      </c>
    </row>
    <row r="148" spans="1:22" x14ac:dyDescent="0.25">
      <c r="A148" s="77" t="s">
        <v>72</v>
      </c>
      <c r="B148" s="29">
        <f>B139</f>
        <v>124215.23897999998</v>
      </c>
      <c r="C148" s="29">
        <f>B148+C139</f>
        <v>249185.08670999997</v>
      </c>
      <c r="D148" s="29">
        <f t="shared" ref="D148:V148" si="54">C148+D139</f>
        <v>381995.28821999999</v>
      </c>
      <c r="E148" s="29">
        <f t="shared" si="54"/>
        <v>517766.16590999998</v>
      </c>
      <c r="F148" s="29">
        <f t="shared" si="54"/>
        <v>664193.35205999995</v>
      </c>
      <c r="G148" s="29">
        <f t="shared" si="54"/>
        <v>825741.30638999993</v>
      </c>
      <c r="H148" s="29">
        <f t="shared" si="54"/>
        <v>994425.45225113991</v>
      </c>
      <c r="I148" s="29">
        <f>H148+I139</f>
        <v>1174669.9144025233</v>
      </c>
      <c r="J148" s="29">
        <f t="shared" si="54"/>
        <v>1367970.7466178865</v>
      </c>
      <c r="K148" s="29">
        <f t="shared" si="54"/>
        <v>1575510.1197820636</v>
      </c>
      <c r="L148" s="29">
        <f t="shared" si="54"/>
        <v>1797484.540619402</v>
      </c>
      <c r="M148" s="29">
        <f t="shared" si="54"/>
        <v>2033931.6026381212</v>
      </c>
      <c r="N148" s="29">
        <f t="shared" si="54"/>
        <v>2283189.2380874767</v>
      </c>
      <c r="O148" s="29">
        <f t="shared" si="54"/>
        <v>2548728.2896507005</v>
      </c>
      <c r="P148" s="29">
        <f t="shared" si="54"/>
        <v>2829119.38832063</v>
      </c>
      <c r="Q148" s="29">
        <f t="shared" si="54"/>
        <v>3124342.5701840925</v>
      </c>
      <c r="R148" s="29">
        <f t="shared" si="54"/>
        <v>3434765.6119329678</v>
      </c>
      <c r="S148" s="29">
        <f t="shared" si="54"/>
        <v>3760428.1747671734</v>
      </c>
      <c r="T148" s="29">
        <f t="shared" si="54"/>
        <v>4101575.8421509024</v>
      </c>
      <c r="U148" s="29">
        <f t="shared" si="54"/>
        <v>4458316.648926029</v>
      </c>
      <c r="V148" s="29">
        <f t="shared" si="54"/>
        <v>4830838.0735187912</v>
      </c>
    </row>
    <row r="149" spans="1:22" x14ac:dyDescent="0.25">
      <c r="I149" s="29"/>
    </row>
    <row r="151" spans="1:22" x14ac:dyDescent="0.25">
      <c r="A151" s="77" t="s">
        <v>122</v>
      </c>
    </row>
    <row r="152" spans="1:22" x14ac:dyDescent="0.25">
      <c r="A152" s="77" t="s">
        <v>118</v>
      </c>
      <c r="B152" s="29">
        <f>B143</f>
        <v>4704.7127673876003</v>
      </c>
      <c r="C152" s="29">
        <f>B152+C143</f>
        <v>8696.9305677946068</v>
      </c>
      <c r="D152" s="29">
        <f t="shared" ref="D152:V152" si="55">C152+D143</f>
        <v>12793.852384311242</v>
      </c>
      <c r="E152" s="29">
        <f t="shared" si="55"/>
        <v>16842.688660874814</v>
      </c>
      <c r="F152" s="29">
        <f t="shared" si="55"/>
        <v>21754.764730171315</v>
      </c>
      <c r="G152" s="29">
        <f t="shared" si="55"/>
        <v>27454.893454755173</v>
      </c>
      <c r="H152" s="29">
        <f t="shared" si="55"/>
        <v>32770.757052329267</v>
      </c>
      <c r="I152" s="29">
        <f>H152+I143</f>
        <v>38350.996500969588</v>
      </c>
      <c r="J152" s="29">
        <f t="shared" si="55"/>
        <v>44235.3694758817</v>
      </c>
      <c r="K152" s="29">
        <f t="shared" si="55"/>
        <v>50410.706514434387</v>
      </c>
      <c r="L152" s="29">
        <f t="shared" si="55"/>
        <v>56897.103002416923</v>
      </c>
      <c r="M152" s="29">
        <f t="shared" si="55"/>
        <v>63686.707812208268</v>
      </c>
      <c r="N152" s="29">
        <f t="shared" si="55"/>
        <v>70784.45831577279</v>
      </c>
      <c r="O152" s="29">
        <f t="shared" si="55"/>
        <v>78197.620630678866</v>
      </c>
      <c r="P152" s="29">
        <f t="shared" si="55"/>
        <v>85935.658079301313</v>
      </c>
      <c r="Q152" s="29">
        <f t="shared" si="55"/>
        <v>94002.158185914377</v>
      </c>
      <c r="R152" s="29">
        <f t="shared" si="55"/>
        <v>102429.50103681874</v>
      </c>
      <c r="S152" s="29">
        <f t="shared" si="55"/>
        <v>111204.47682858241</v>
      </c>
      <c r="T152" s="29">
        <f t="shared" si="55"/>
        <v>120350.43526916302</v>
      </c>
      <c r="U152" s="29">
        <f t="shared" si="55"/>
        <v>129865.63055675279</v>
      </c>
      <c r="V152" s="29">
        <f t="shared" si="55"/>
        <v>139761.56157997495</v>
      </c>
    </row>
    <row r="153" spans="1:22" x14ac:dyDescent="0.25">
      <c r="A153" s="77" t="s">
        <v>72</v>
      </c>
      <c r="B153" s="29">
        <f>B144</f>
        <v>4704.7127673876003</v>
      </c>
      <c r="C153" s="29">
        <f>B153+C144</f>
        <v>9661.9581640037068</v>
      </c>
      <c r="D153" s="29">
        <f t="shared" ref="D153:V153" si="56">C153+D144</f>
        <v>14737.513067144944</v>
      </c>
      <c r="E153" s="29">
        <f t="shared" si="56"/>
        <v>19744.952977353016</v>
      </c>
      <c r="F153" s="29">
        <f t="shared" si="56"/>
        <v>25861.322175623944</v>
      </c>
      <c r="G153" s="29">
        <f t="shared" si="56"/>
        <v>32978.76103218185</v>
      </c>
      <c r="H153" s="29">
        <f t="shared" si="56"/>
        <v>39577.649634635389</v>
      </c>
      <c r="I153" s="29">
        <f>H153+I144</f>
        <v>45243.534341332044</v>
      </c>
      <c r="J153" s="29">
        <f t="shared" si="56"/>
        <v>51198.555964972926</v>
      </c>
      <c r="K153" s="29">
        <f t="shared" si="56"/>
        <v>55946.758043704023</v>
      </c>
      <c r="L153" s="29">
        <f t="shared" si="56"/>
        <v>62449.971491747616</v>
      </c>
      <c r="M153" s="29">
        <f t="shared" si="56"/>
        <v>69227.675410307318</v>
      </c>
      <c r="N153" s="29">
        <f t="shared" si="56"/>
        <v>76285.24409891403</v>
      </c>
      <c r="O153" s="29">
        <f t="shared" si="56"/>
        <v>83630.03333932544</v>
      </c>
      <c r="P153" s="29">
        <f t="shared" si="56"/>
        <v>91270.214535934007</v>
      </c>
      <c r="Q153" s="29">
        <f t="shared" si="56"/>
        <v>99212.177474444805</v>
      </c>
      <c r="R153" s="29">
        <f t="shared" si="56"/>
        <v>107493.7890802046</v>
      </c>
      <c r="S153" s="29">
        <f t="shared" si="56"/>
        <v>116095.55561155178</v>
      </c>
      <c r="T153" s="29">
        <f t="shared" si="56"/>
        <v>125045.46383863201</v>
      </c>
      <c r="U153" s="29">
        <f t="shared" si="56"/>
        <v>132147.22068305899</v>
      </c>
      <c r="V153" s="29">
        <f t="shared" si="56"/>
        <v>141796.37074061442</v>
      </c>
    </row>
    <row r="156" spans="1:22" x14ac:dyDescent="0.25">
      <c r="A156" s="87" t="s">
        <v>123</v>
      </c>
      <c r="B156" s="86">
        <v>2010</v>
      </c>
      <c r="C156" s="86">
        <v>2011</v>
      </c>
      <c r="D156" s="86">
        <v>2012</v>
      </c>
      <c r="E156" s="86">
        <v>2013</v>
      </c>
      <c r="F156" s="86">
        <v>2014</v>
      </c>
      <c r="G156" s="86">
        <v>2015</v>
      </c>
      <c r="H156" s="86">
        <v>2016</v>
      </c>
      <c r="I156" s="86">
        <v>2017</v>
      </c>
      <c r="J156" s="86">
        <v>2018</v>
      </c>
      <c r="K156" s="86">
        <v>2019</v>
      </c>
      <c r="L156" s="86">
        <v>2020</v>
      </c>
      <c r="M156" s="3">
        <v>2021</v>
      </c>
      <c r="N156" s="86">
        <v>2022</v>
      </c>
      <c r="O156" s="86">
        <v>2023</v>
      </c>
      <c r="P156" s="86">
        <v>2024</v>
      </c>
      <c r="Q156" s="86">
        <v>2025</v>
      </c>
      <c r="R156" s="3">
        <v>2026</v>
      </c>
      <c r="S156" s="86">
        <v>2027</v>
      </c>
      <c r="T156" s="86">
        <v>2028</v>
      </c>
      <c r="U156" s="86">
        <v>2029</v>
      </c>
      <c r="V156" s="86">
        <v>2030</v>
      </c>
    </row>
    <row r="157" spans="1:22" x14ac:dyDescent="0.25">
      <c r="A157" s="34" t="s">
        <v>119</v>
      </c>
      <c r="B157" s="29">
        <f>B4</f>
        <v>91409.573270501351</v>
      </c>
      <c r="C157" s="29">
        <f t="shared" ref="C157:V157" si="57">C4</f>
        <v>87092.0686643589</v>
      </c>
      <c r="D157" s="29">
        <f t="shared" si="57"/>
        <v>84785.042093204553</v>
      </c>
      <c r="E157" s="29">
        <f t="shared" si="57"/>
        <v>89118.281927796619</v>
      </c>
      <c r="F157" s="29">
        <f t="shared" si="57"/>
        <v>86340.408905341639</v>
      </c>
      <c r="G157" s="29">
        <f t="shared" si="57"/>
        <v>83568.587893828837</v>
      </c>
      <c r="H157" s="29">
        <f t="shared" si="57"/>
        <v>77867.524690326711</v>
      </c>
      <c r="I157" s="29">
        <f t="shared" si="57"/>
        <v>89000.513901103041</v>
      </c>
      <c r="J157" s="29">
        <f t="shared" si="57"/>
        <v>92331.33703319513</v>
      </c>
      <c r="K157" s="29">
        <f t="shared" si="57"/>
        <v>96321.787613776978</v>
      </c>
      <c r="L157" s="29">
        <f t="shared" si="57"/>
        <v>100070.48212405133</v>
      </c>
      <c r="M157" s="29">
        <f t="shared" si="57"/>
        <v>103793.55503027757</v>
      </c>
      <c r="N157" s="29">
        <f t="shared" si="57"/>
        <v>109927.41873259435</v>
      </c>
      <c r="O157" s="29">
        <f t="shared" si="57"/>
        <v>114874.35292471341</v>
      </c>
      <c r="P157" s="29">
        <f t="shared" si="57"/>
        <v>120139.14947570357</v>
      </c>
      <c r="Q157" s="29">
        <f t="shared" si="57"/>
        <v>125727.62891967689</v>
      </c>
      <c r="R157" s="29">
        <f t="shared" si="57"/>
        <v>131652.08686449943</v>
      </c>
      <c r="S157" s="29">
        <f t="shared" si="57"/>
        <v>137918.00143744276</v>
      </c>
      <c r="T157" s="29">
        <f t="shared" si="57"/>
        <v>144537.37071394801</v>
      </c>
      <c r="U157" s="29">
        <f t="shared" si="57"/>
        <v>151459.74399157954</v>
      </c>
      <c r="V157" s="29">
        <f t="shared" si="57"/>
        <v>158799.80382293486</v>
      </c>
    </row>
    <row r="158" spans="1:22" x14ac:dyDescent="0.25">
      <c r="A158" s="34" t="s">
        <v>120</v>
      </c>
      <c r="B158" s="29">
        <f>B16</f>
        <v>91409.573270501351</v>
      </c>
      <c r="C158" s="29">
        <f t="shared" ref="C158:V158" si="58">C16</f>
        <v>87092.0686643589</v>
      </c>
      <c r="D158" s="29">
        <f t="shared" si="58"/>
        <v>84785.042093204553</v>
      </c>
      <c r="E158" s="29">
        <f t="shared" si="58"/>
        <v>89118.281927796619</v>
      </c>
      <c r="F158" s="29">
        <f t="shared" si="58"/>
        <v>86340.408905341639</v>
      </c>
      <c r="G158" s="29">
        <f t="shared" si="58"/>
        <v>83568.587893828837</v>
      </c>
      <c r="H158" s="29">
        <f t="shared" si="58"/>
        <v>77867.524690326711</v>
      </c>
      <c r="I158" s="29">
        <f t="shared" si="58"/>
        <v>34611.722740920159</v>
      </c>
      <c r="J158" s="29">
        <f t="shared" si="58"/>
        <v>35907.058258590529</v>
      </c>
      <c r="K158" s="29">
        <f t="shared" si="58"/>
        <v>37458.918613688227</v>
      </c>
      <c r="L158" s="29">
        <f t="shared" si="58"/>
        <v>38916.761600687169</v>
      </c>
      <c r="M158" s="29">
        <f t="shared" si="58"/>
        <v>40364.640512012615</v>
      </c>
      <c r="N158" s="29">
        <f t="shared" si="58"/>
        <v>42750.060331398076</v>
      </c>
      <c r="O158" s="29">
        <f t="shared" si="58"/>
        <v>44673.89096079718</v>
      </c>
      <c r="P158" s="29">
        <f t="shared" si="58"/>
        <v>46721.336200413571</v>
      </c>
      <c r="Q158" s="29">
        <f t="shared" si="58"/>
        <v>48894.659618220692</v>
      </c>
      <c r="R158" s="29">
        <f t="shared" si="58"/>
        <v>51198.642896388017</v>
      </c>
      <c r="S158" s="29">
        <f t="shared" si="58"/>
        <v>53635.416443089023</v>
      </c>
      <c r="T158" s="29">
        <f t="shared" si="58"/>
        <v>56209.646232062507</v>
      </c>
      <c r="U158" s="29">
        <f t="shared" si="58"/>
        <v>58901.712312273834</v>
      </c>
      <c r="V158" s="29">
        <f t="shared" si="58"/>
        <v>61756.213984780319</v>
      </c>
    </row>
    <row r="160" spans="1:22" x14ac:dyDescent="0.25">
      <c r="A160" s="87" t="s">
        <v>123</v>
      </c>
    </row>
    <row r="161" spans="1:22" x14ac:dyDescent="0.25">
      <c r="A161" s="34" t="s">
        <v>118</v>
      </c>
      <c r="B161" s="29">
        <f>B157</f>
        <v>91409.573270501351</v>
      </c>
      <c r="C161" s="29">
        <f>B161+C157</f>
        <v>178501.64193486026</v>
      </c>
      <c r="D161" s="29">
        <f t="shared" ref="D161:V161" si="59">C161+D157</f>
        <v>263286.68402806483</v>
      </c>
      <c r="E161" s="29">
        <f t="shared" si="59"/>
        <v>352404.96595586144</v>
      </c>
      <c r="F161" s="29">
        <f t="shared" si="59"/>
        <v>438745.37486120308</v>
      </c>
      <c r="G161" s="29">
        <f t="shared" si="59"/>
        <v>522313.96275503188</v>
      </c>
      <c r="H161" s="29">
        <f t="shared" si="59"/>
        <v>600181.48744535865</v>
      </c>
      <c r="I161" s="29">
        <f t="shared" si="59"/>
        <v>689182.00134646171</v>
      </c>
      <c r="J161" s="29">
        <f t="shared" si="59"/>
        <v>781513.3383796569</v>
      </c>
      <c r="K161" s="29">
        <f t="shared" si="59"/>
        <v>877835.12599343387</v>
      </c>
      <c r="L161" s="29">
        <f t="shared" si="59"/>
        <v>977905.60811748519</v>
      </c>
      <c r="M161" s="29">
        <f t="shared" si="59"/>
        <v>1081699.1631477627</v>
      </c>
      <c r="N161" s="29">
        <f t="shared" si="59"/>
        <v>1191626.5818803571</v>
      </c>
      <c r="O161" s="29">
        <f t="shared" si="59"/>
        <v>1306500.9348050705</v>
      </c>
      <c r="P161" s="29">
        <f t="shared" si="59"/>
        <v>1426640.084280774</v>
      </c>
      <c r="Q161" s="29">
        <f t="shared" si="59"/>
        <v>1552367.7132004509</v>
      </c>
      <c r="R161" s="29">
        <f t="shared" si="59"/>
        <v>1684019.8000649503</v>
      </c>
      <c r="S161" s="29">
        <f t="shared" si="59"/>
        <v>1821937.8015023931</v>
      </c>
      <c r="T161" s="29">
        <f t="shared" si="59"/>
        <v>1966475.1722163411</v>
      </c>
      <c r="U161" s="29">
        <f t="shared" si="59"/>
        <v>2117934.9162079208</v>
      </c>
      <c r="V161" s="29">
        <f t="shared" si="59"/>
        <v>2276734.7200308554</v>
      </c>
    </row>
    <row r="162" spans="1:22" x14ac:dyDescent="0.25">
      <c r="A162" s="34" t="s">
        <v>72</v>
      </c>
      <c r="B162" s="29">
        <f>B158</f>
        <v>91409.573270501351</v>
      </c>
      <c r="C162" s="29">
        <f>B162+C158</f>
        <v>178501.64193486026</v>
      </c>
      <c r="D162" s="29">
        <f t="shared" ref="D162:V162" si="60">C162+D158</f>
        <v>263286.68402806483</v>
      </c>
      <c r="E162" s="29">
        <f t="shared" si="60"/>
        <v>352404.96595586144</v>
      </c>
      <c r="F162" s="29">
        <f t="shared" si="60"/>
        <v>438745.37486120308</v>
      </c>
      <c r="G162" s="29">
        <f t="shared" si="60"/>
        <v>522313.96275503188</v>
      </c>
      <c r="H162" s="29">
        <f t="shared" si="60"/>
        <v>600181.48744535865</v>
      </c>
      <c r="I162" s="29">
        <f t="shared" si="60"/>
        <v>634793.2101862788</v>
      </c>
      <c r="J162" s="29">
        <f t="shared" si="60"/>
        <v>670700.26844486932</v>
      </c>
      <c r="K162" s="29">
        <f t="shared" si="60"/>
        <v>708159.18705855752</v>
      </c>
      <c r="L162" s="29">
        <f t="shared" si="60"/>
        <v>747075.94865924469</v>
      </c>
      <c r="M162" s="29">
        <f t="shared" si="60"/>
        <v>787440.58917125734</v>
      </c>
      <c r="N162" s="29">
        <f t="shared" si="60"/>
        <v>830190.64950265537</v>
      </c>
      <c r="O162" s="29">
        <f t="shared" si="60"/>
        <v>874864.54046345258</v>
      </c>
      <c r="P162" s="29">
        <f t="shared" si="60"/>
        <v>921585.8766638661</v>
      </c>
      <c r="Q162" s="29">
        <f t="shared" si="60"/>
        <v>970480.53628208674</v>
      </c>
      <c r="R162" s="29">
        <f t="shared" si="60"/>
        <v>1021679.1791784747</v>
      </c>
      <c r="S162" s="29">
        <f t="shared" si="60"/>
        <v>1075314.5956215637</v>
      </c>
      <c r="T162" s="29">
        <f t="shared" si="60"/>
        <v>1131524.2418536262</v>
      </c>
      <c r="U162" s="29">
        <f t="shared" si="60"/>
        <v>1190425.9541659001</v>
      </c>
      <c r="V162" s="29">
        <f t="shared" si="60"/>
        <v>1252182.1681506804</v>
      </c>
    </row>
    <row r="163" spans="1:22" x14ac:dyDescent="0.25">
      <c r="B163" s="29">
        <f>B161-B162</f>
        <v>0</v>
      </c>
      <c r="C163" s="29">
        <f t="shared" ref="C163:V163" si="61">C161-C162</f>
        <v>0</v>
      </c>
      <c r="D163" s="29">
        <f t="shared" si="61"/>
        <v>0</v>
      </c>
      <c r="E163" s="29">
        <f t="shared" si="61"/>
        <v>0</v>
      </c>
      <c r="F163" s="29">
        <f t="shared" si="61"/>
        <v>0</v>
      </c>
      <c r="G163" s="29">
        <f t="shared" si="61"/>
        <v>0</v>
      </c>
      <c r="H163" s="29">
        <f t="shared" si="61"/>
        <v>0</v>
      </c>
      <c r="I163" s="29">
        <f t="shared" si="61"/>
        <v>54388.791160182911</v>
      </c>
      <c r="J163" s="29">
        <f t="shared" si="61"/>
        <v>110813.06993478758</v>
      </c>
      <c r="K163" s="29">
        <f t="shared" si="61"/>
        <v>169675.93893487635</v>
      </c>
      <c r="L163" s="29">
        <f t="shared" si="61"/>
        <v>230829.65945824049</v>
      </c>
      <c r="M163" s="29">
        <f t="shared" si="61"/>
        <v>294258.57397650531</v>
      </c>
      <c r="N163" s="29">
        <f t="shared" si="61"/>
        <v>361435.93237770174</v>
      </c>
      <c r="O163" s="29">
        <f t="shared" si="61"/>
        <v>431636.39434161794</v>
      </c>
      <c r="P163" s="29">
        <f t="shared" si="61"/>
        <v>505054.20761690789</v>
      </c>
      <c r="Q163" s="29">
        <f t="shared" si="61"/>
        <v>581887.17691836413</v>
      </c>
      <c r="R163" s="29">
        <f t="shared" si="61"/>
        <v>662340.62088647555</v>
      </c>
      <c r="S163" s="29">
        <f t="shared" si="61"/>
        <v>746623.20588082937</v>
      </c>
      <c r="T163" s="29">
        <f t="shared" si="61"/>
        <v>834950.93036271492</v>
      </c>
      <c r="U163" s="29">
        <f t="shared" si="61"/>
        <v>927508.96204202063</v>
      </c>
      <c r="V163" s="29">
        <f t="shared" si="61"/>
        <v>1024552.551880175</v>
      </c>
    </row>
    <row r="165" spans="1:22" x14ac:dyDescent="0.25">
      <c r="A165" s="87" t="s">
        <v>124</v>
      </c>
    </row>
    <row r="166" spans="1:22" x14ac:dyDescent="0.25">
      <c r="A166" s="34" t="s">
        <v>119</v>
      </c>
      <c r="B166" s="29">
        <f>B8+B9+B10</f>
        <v>738944.80188207922</v>
      </c>
      <c r="C166" s="29">
        <f t="shared" ref="C166:V166" si="62">C8+C9+C10</f>
        <v>911358.64698787453</v>
      </c>
      <c r="D166" s="29">
        <f t="shared" si="62"/>
        <v>1034038.334226632</v>
      </c>
      <c r="E166" s="29">
        <f t="shared" si="62"/>
        <v>1177345.8232415342</v>
      </c>
      <c r="F166" s="29">
        <f t="shared" si="62"/>
        <v>1262041.7675244673</v>
      </c>
      <c r="G166" s="29">
        <f t="shared" si="62"/>
        <v>1325680.0606981053</v>
      </c>
      <c r="H166" s="29">
        <f t="shared" si="62"/>
        <v>1401763.8463504377</v>
      </c>
      <c r="I166" s="29">
        <f t="shared" si="62"/>
        <v>1488730.9759990296</v>
      </c>
      <c r="J166" s="29">
        <f t="shared" si="62"/>
        <v>1568193.1980804573</v>
      </c>
      <c r="K166" s="29">
        <f t="shared" si="62"/>
        <v>1648289.9161441233</v>
      </c>
      <c r="L166" s="29">
        <f t="shared" si="62"/>
        <v>1728154.0889193192</v>
      </c>
      <c r="M166" s="29">
        <f t="shared" si="62"/>
        <v>1807993.6162603926</v>
      </c>
      <c r="N166" s="29">
        <f t="shared" si="62"/>
        <v>1890152.0845091539</v>
      </c>
      <c r="O166" s="29">
        <f t="shared" si="62"/>
        <v>1971168.8446510965</v>
      </c>
      <c r="P166" s="29">
        <f t="shared" si="62"/>
        <v>2052491.3567596534</v>
      </c>
      <c r="Q166" s="29">
        <f t="shared" si="62"/>
        <v>2134125.2196095833</v>
      </c>
      <c r="R166" s="29">
        <f t="shared" si="62"/>
        <v>2139823.9587562568</v>
      </c>
      <c r="S166" s="29">
        <f t="shared" si="62"/>
        <v>2145851.1452092798</v>
      </c>
      <c r="T166" s="29">
        <f t="shared" si="62"/>
        <v>2152218.3199235974</v>
      </c>
      <c r="U166" s="29">
        <f t="shared" si="62"/>
        <v>2158876.9543425655</v>
      </c>
      <c r="V166" s="29">
        <f t="shared" si="62"/>
        <v>2165937.3616725598</v>
      </c>
    </row>
    <row r="167" spans="1:22" x14ac:dyDescent="0.25">
      <c r="A167" s="34" t="s">
        <v>120</v>
      </c>
      <c r="B167" s="29">
        <f>B20+B21+B22</f>
        <v>738944.80188207922</v>
      </c>
      <c r="C167" s="29">
        <f t="shared" ref="C167:V167" si="63">C20+C21+C22</f>
        <v>911358.64698787453</v>
      </c>
      <c r="D167" s="29">
        <f t="shared" si="63"/>
        <v>1034038.334226632</v>
      </c>
      <c r="E167" s="29">
        <f t="shared" si="63"/>
        <v>1177345.8232415342</v>
      </c>
      <c r="F167" s="29">
        <f t="shared" si="63"/>
        <v>1262041.7675244673</v>
      </c>
      <c r="G167" s="29">
        <f t="shared" si="63"/>
        <v>1325680.0606981053</v>
      </c>
      <c r="H167" s="29">
        <f t="shared" si="63"/>
        <v>1362279.4489853878</v>
      </c>
      <c r="I167" s="29">
        <f t="shared" si="63"/>
        <v>1407238.8578857358</v>
      </c>
      <c r="J167" s="29">
        <f t="shared" si="63"/>
        <v>1465393.9145447803</v>
      </c>
      <c r="K167" s="29">
        <f t="shared" si="63"/>
        <v>1522236.6909763422</v>
      </c>
      <c r="L167" s="29">
        <f t="shared" si="63"/>
        <v>1577136.6117108155</v>
      </c>
      <c r="M167" s="29">
        <f t="shared" si="63"/>
        <v>1605886.4206346958</v>
      </c>
      <c r="N167" s="29">
        <f t="shared" si="63"/>
        <v>1648483.358995426</v>
      </c>
      <c r="O167" s="29">
        <f t="shared" si="63"/>
        <v>1687788.3302211342</v>
      </c>
      <c r="P167" s="29">
        <f t="shared" si="63"/>
        <v>1724854.0325470436</v>
      </c>
      <c r="Q167" s="29">
        <f t="shared" si="63"/>
        <v>1759684.5378093414</v>
      </c>
      <c r="R167" s="29">
        <f t="shared" si="63"/>
        <v>1730946.0804835339</v>
      </c>
      <c r="S167" s="29">
        <f t="shared" si="63"/>
        <v>1702446.4939259808</v>
      </c>
      <c r="T167" s="29">
        <f t="shared" si="63"/>
        <v>1674194.1715584593</v>
      </c>
      <c r="U167" s="29">
        <f t="shared" si="63"/>
        <v>1646153.8198852297</v>
      </c>
      <c r="V167" s="29">
        <f t="shared" si="63"/>
        <v>1618405.6666927459</v>
      </c>
    </row>
    <row r="170" spans="1:22" x14ac:dyDescent="0.25">
      <c r="A170" s="87" t="s">
        <v>124</v>
      </c>
    </row>
    <row r="171" spans="1:22" x14ac:dyDescent="0.25">
      <c r="A171" s="34" t="s">
        <v>118</v>
      </c>
      <c r="B171" s="29">
        <f>B166</f>
        <v>738944.80188207922</v>
      </c>
      <c r="C171" s="29">
        <f>B171+C166</f>
        <v>1650303.4488699539</v>
      </c>
      <c r="D171" s="29">
        <f t="shared" ref="D171:V171" si="64">C171+D166</f>
        <v>2684341.7830965859</v>
      </c>
      <c r="E171" s="29">
        <f t="shared" si="64"/>
        <v>3861687.6063381201</v>
      </c>
      <c r="F171" s="29">
        <f t="shared" si="64"/>
        <v>5123729.3738625869</v>
      </c>
      <c r="G171" s="29">
        <f t="shared" si="64"/>
        <v>6449409.4345606919</v>
      </c>
      <c r="H171" s="29">
        <f t="shared" si="64"/>
        <v>7851173.2809111299</v>
      </c>
      <c r="I171" s="29">
        <f t="shared" si="64"/>
        <v>9339904.2569101602</v>
      </c>
      <c r="J171" s="29">
        <f t="shared" si="64"/>
        <v>10908097.454990618</v>
      </c>
      <c r="K171" s="29">
        <f t="shared" si="64"/>
        <v>12556387.371134741</v>
      </c>
      <c r="L171" s="29">
        <f t="shared" si="64"/>
        <v>14284541.46005406</v>
      </c>
      <c r="M171" s="29">
        <f t="shared" si="64"/>
        <v>16092535.076314453</v>
      </c>
      <c r="N171" s="29">
        <f t="shared" si="64"/>
        <v>17982687.160823606</v>
      </c>
      <c r="O171" s="29">
        <f t="shared" si="64"/>
        <v>19953856.005474702</v>
      </c>
      <c r="P171" s="29">
        <f t="shared" si="64"/>
        <v>22006347.362234354</v>
      </c>
      <c r="Q171" s="29">
        <f t="shared" si="64"/>
        <v>24140472.581843939</v>
      </c>
      <c r="R171" s="29">
        <f t="shared" si="64"/>
        <v>26280296.540600196</v>
      </c>
      <c r="S171" s="29">
        <f t="shared" si="64"/>
        <v>28426147.685809474</v>
      </c>
      <c r="T171" s="29">
        <f t="shared" si="64"/>
        <v>30578366.005733073</v>
      </c>
      <c r="U171" s="29">
        <f t="shared" si="64"/>
        <v>32737242.960075639</v>
      </c>
      <c r="V171" s="29">
        <f t="shared" si="64"/>
        <v>34903180.321748197</v>
      </c>
    </row>
    <row r="172" spans="1:22" x14ac:dyDescent="0.25">
      <c r="A172" s="34" t="s">
        <v>72</v>
      </c>
      <c r="B172" s="29">
        <f>B167</f>
        <v>738944.80188207922</v>
      </c>
      <c r="C172" s="29">
        <f>B172+C167</f>
        <v>1650303.4488699539</v>
      </c>
      <c r="D172" s="29">
        <f t="shared" ref="D172:V172" si="65">C172+D167</f>
        <v>2684341.7830965859</v>
      </c>
      <c r="E172" s="29">
        <f t="shared" si="65"/>
        <v>3861687.6063381201</v>
      </c>
      <c r="F172" s="29">
        <f t="shared" si="65"/>
        <v>5123729.3738625869</v>
      </c>
      <c r="G172" s="29">
        <f t="shared" si="65"/>
        <v>6449409.4345606919</v>
      </c>
      <c r="H172" s="29">
        <f t="shared" si="65"/>
        <v>7811688.8835460795</v>
      </c>
      <c r="I172" s="29">
        <f t="shared" si="65"/>
        <v>9218927.7414318155</v>
      </c>
      <c r="J172" s="29">
        <f t="shared" si="65"/>
        <v>10684321.655976595</v>
      </c>
      <c r="K172" s="29">
        <f t="shared" si="65"/>
        <v>12206558.346952938</v>
      </c>
      <c r="L172" s="29">
        <f t="shared" si="65"/>
        <v>13783694.958663752</v>
      </c>
      <c r="M172" s="29">
        <f t="shared" si="65"/>
        <v>15389581.379298449</v>
      </c>
      <c r="N172" s="29">
        <f t="shared" si="65"/>
        <v>17038064.738293875</v>
      </c>
      <c r="O172" s="29">
        <f t="shared" si="65"/>
        <v>18725853.06851501</v>
      </c>
      <c r="P172" s="29">
        <f t="shared" si="65"/>
        <v>20450707.101062052</v>
      </c>
      <c r="Q172" s="29">
        <f t="shared" si="65"/>
        <v>22210391.638871394</v>
      </c>
      <c r="R172" s="29">
        <f t="shared" si="65"/>
        <v>23941337.719354928</v>
      </c>
      <c r="S172" s="29">
        <f t="shared" si="65"/>
        <v>25643784.213280909</v>
      </c>
      <c r="T172" s="29">
        <f t="shared" si="65"/>
        <v>27317978.384839367</v>
      </c>
      <c r="U172" s="29">
        <f t="shared" si="65"/>
        <v>28964132.204724595</v>
      </c>
      <c r="V172" s="29">
        <f t="shared" si="65"/>
        <v>30582537.87141734</v>
      </c>
    </row>
  </sheetData>
  <mergeCells count="4">
    <mergeCell ref="C37:V37"/>
    <mergeCell ref="C26:V26"/>
    <mergeCell ref="C48:V48"/>
    <mergeCell ref="C53:V5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zoomScale="85" zoomScaleNormal="85" workbookViewId="0">
      <pane xSplit="1" ySplit="2" topLeftCell="T87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RowHeight="15" x14ac:dyDescent="0.25"/>
  <cols>
    <col min="1" max="1" width="38.28515625" bestFit="1" customWidth="1"/>
    <col min="2" max="14" width="11.5703125" bestFit="1" customWidth="1"/>
    <col min="15" max="20" width="13.28515625" bestFit="1" customWidth="1"/>
    <col min="21" max="21" width="11.5703125" bestFit="1" customWidth="1"/>
    <col min="22" max="22" width="11.7109375" bestFit="1" customWidth="1"/>
    <col min="23" max="23" width="10.5703125" bestFit="1" customWidth="1"/>
  </cols>
  <sheetData>
    <row r="1" spans="1:22" x14ac:dyDescent="0.25">
      <c r="A1" t="s">
        <v>114</v>
      </c>
    </row>
    <row r="2" spans="1:22" x14ac:dyDescent="0.25">
      <c r="A2" s="88" t="s">
        <v>0</v>
      </c>
      <c r="B2" s="88">
        <v>2010</v>
      </c>
      <c r="C2" s="88">
        <v>2011</v>
      </c>
      <c r="D2" s="88">
        <v>2012</v>
      </c>
      <c r="E2" s="88">
        <v>2013</v>
      </c>
      <c r="F2" s="88">
        <v>2014</v>
      </c>
      <c r="G2" s="88">
        <v>2015</v>
      </c>
      <c r="H2" s="88">
        <v>2016</v>
      </c>
      <c r="I2" s="88">
        <v>2017</v>
      </c>
      <c r="J2" s="88">
        <v>2018</v>
      </c>
      <c r="K2" s="88">
        <v>2019</v>
      </c>
      <c r="L2" s="88">
        <v>2020</v>
      </c>
      <c r="M2" s="3">
        <v>2021</v>
      </c>
      <c r="N2" s="88">
        <v>2022</v>
      </c>
      <c r="O2" s="88">
        <v>2023</v>
      </c>
      <c r="P2" s="88">
        <v>2024</v>
      </c>
      <c r="Q2" s="88">
        <v>2025</v>
      </c>
      <c r="R2" s="3">
        <v>2026</v>
      </c>
      <c r="S2" s="88">
        <v>2027</v>
      </c>
      <c r="T2" s="88">
        <v>2028</v>
      </c>
      <c r="U2" s="88">
        <v>2029</v>
      </c>
      <c r="V2" s="88">
        <v>2030</v>
      </c>
    </row>
    <row r="3" spans="1:22" x14ac:dyDescent="0.25">
      <c r="A3" s="1" t="s">
        <v>3</v>
      </c>
      <c r="B3" s="31">
        <f>PASER!L30+KUKAR!L30+KUBAR!L30+KUTIM!L30+BERAU!L30+PPU!L30+SAMARINDA!L30+BALIKPAPAN!L30+BONTANG!L30</f>
        <v>91409.573270501351</v>
      </c>
      <c r="C3" s="31">
        <f>PASER!B6+KUKAR!B6+KUBAR!B6+KUTIM!B6+BERAU!B6+PPU!B6+SAMARINDA!B6+BALIKPAPAN!B6+BONTANG!B6+MAHULU!B6</f>
        <v>87092.0686643589</v>
      </c>
      <c r="D3" s="31">
        <f>PASER!C6+KUKAR!C6+KUBAR!C6+KUTIM!C6+BERAU!C6+PPU!C6+SAMARINDA!C6+BALIKPAPAN!C6+BONTANG!C6+MAHULU!C6</f>
        <v>84785.042093204553</v>
      </c>
      <c r="E3" s="31">
        <f>PASER!D6+KUKAR!D6+KUBAR!D6+KUTIM!D6+BERAU!D6+PPU!D6+SAMARINDA!D6+BALIKPAPAN!D6+BONTANG!D6+MAHULU!D6</f>
        <v>89118.281927796619</v>
      </c>
      <c r="F3" s="31">
        <f>PASER!E6+KUKAR!E6+KUBAR!E6+KUTIM!E6+BERAU!E6+PPU!E6+SAMARINDA!E6+BALIKPAPAN!E6+BONTANG!E6+MAHULU!E6</f>
        <v>86340.408905341639</v>
      </c>
      <c r="G3" s="31">
        <f>PASER!F6+KUKAR!F6+KUBAR!F6+KUTIM!F6+BERAU!F6+PPU!F6+SAMARINDA!F6+BALIKPAPAN!F6+BONTANG!F6+MAHULU!F6</f>
        <v>83568.587893828837</v>
      </c>
      <c r="H3" s="31">
        <f>PASER!G6+KUKAR!G6+KUBAR!G6+KUTIM!G6+BERAU!G6+PPU!G6+SAMARINDA!G6+BALIKPAPAN!G6+BONTANG!G6+MAHULU!G6</f>
        <v>77867.524690326711</v>
      </c>
      <c r="I3" s="31">
        <f>PASER!H6+KUKAR!H6+KUBAR!H6+KUTIM!H6+BERAU!H6+PPU!H6+SAMARINDA!H6+BALIKPAPAN!H6+BONTANG!H6+MAHULU!H6</f>
        <v>89000.513901103041</v>
      </c>
      <c r="J3" s="31">
        <f>PASER!I6+KUKAR!I6+KUBAR!I6+KUTIM!I6+BERAU!I6+PPU!I6+SAMARINDA!I6+BALIKPAPAN!I6+BONTANG!I6+MAHULU!I6</f>
        <v>92331.33703319513</v>
      </c>
      <c r="K3" s="31">
        <f>PASER!J6+KUKAR!J6+KUBAR!J6+KUTIM!J6+BERAU!J6+PPU!J6+SAMARINDA!J6+BALIKPAPAN!J6+BONTANG!J6+MAHULU!J6</f>
        <v>96321.787613776978</v>
      </c>
      <c r="L3" s="31">
        <f>PASER!K6+KUKAR!K6+KUBAR!K6+KUTIM!K6+BERAU!K6+PPU!K6+SAMARINDA!K6+BALIKPAPAN!K6+BONTANG!K6+MAHULU!K6</f>
        <v>100070.48212405133</v>
      </c>
      <c r="M3" s="31">
        <f>PASER!L6+KUKAR!L6+KUBAR!L6+KUTIM!L6+BERAU!L6+PPU!L6+SAMARINDA!L6+BALIKPAPAN!L6+BONTANG!L6+MAHULU!L6</f>
        <v>103793.55503027757</v>
      </c>
      <c r="N3" s="31">
        <f>PASER!M6+KUKAR!M6+KUBAR!M6+KUTIM!M6+BERAU!M6+PPU!M6+SAMARINDA!M6+BALIKPAPAN!M6+BONTANG!M6+MAHULU!M6</f>
        <v>109927.41873259435</v>
      </c>
      <c r="O3" s="31">
        <f>PASER!N6+KUKAR!N6+KUBAR!N6+KUTIM!N6+BERAU!N6+PPU!N6+SAMARINDA!N6+BALIKPAPAN!N6+BONTANG!N6+MAHULU!N6</f>
        <v>114874.35292471341</v>
      </c>
      <c r="P3" s="31">
        <f>PASER!O6+KUKAR!O6+KUBAR!O6+KUTIM!O6+BERAU!O6+PPU!O6+SAMARINDA!O6+BALIKPAPAN!O6+BONTANG!O6+MAHULU!O6</f>
        <v>120139.14947570357</v>
      </c>
      <c r="Q3" s="31">
        <f>PASER!P6+KUKAR!P6+KUBAR!P6+KUTIM!P6+BERAU!P6+PPU!P6+SAMARINDA!P6+BALIKPAPAN!P6+BONTANG!P6+MAHULU!P6</f>
        <v>125727.62891967689</v>
      </c>
      <c r="R3" s="31">
        <f>PASER!Q6+KUKAR!Q6+KUBAR!Q6+KUTIM!Q6+BERAU!Q6+PPU!Q6+SAMARINDA!Q6+BALIKPAPAN!Q6+BONTANG!Q6+MAHULU!Q6</f>
        <v>131652.08686449943</v>
      </c>
      <c r="S3" s="31">
        <f>PASER!R6+KUKAR!R6+KUBAR!R6+KUTIM!R6+BERAU!R6+PPU!R6+SAMARINDA!R6+BALIKPAPAN!R6+BONTANG!R6+MAHULU!R6</f>
        <v>137918.00143744276</v>
      </c>
      <c r="T3" s="31">
        <f>PASER!S6+KUKAR!S6+KUBAR!S6+KUTIM!S6+BERAU!S6+PPU!S6+SAMARINDA!S6+BALIKPAPAN!S6+BONTANG!S6+MAHULU!S6</f>
        <v>144537.37071394801</v>
      </c>
      <c r="U3" s="31">
        <f>PASER!T6+KUKAR!T6+KUBAR!T6+KUTIM!T6+BERAU!T6+PPU!T6+SAMARINDA!T6+BALIKPAPAN!T6+BONTANG!T6+MAHULU!T6</f>
        <v>151459.74399157954</v>
      </c>
      <c r="V3" s="31">
        <f>PASER!U6+KUKAR!U6+KUBAR!U6+KUTIM!U6+BERAU!U6+PPU!U6+SAMARINDA!U6+BALIKPAPAN!U6+BONTANG!U6+MAHULU!U6</f>
        <v>158799.80382293486</v>
      </c>
    </row>
    <row r="4" spans="1:22" x14ac:dyDescent="0.25">
      <c r="A4" s="1" t="s">
        <v>4</v>
      </c>
      <c r="B4" s="31">
        <f>PASER!L31+KUKAR!L31+KUBAR!L31+KUTIM!L31+BERAU!L31+PPU!L31+SAMARINDA!L31+BALIKPAPAN!L31+BONTANG!L31</f>
        <v>124215.23897999998</v>
      </c>
      <c r="C4" s="31">
        <f>PASER!B7+KUKAR!B7+KUBAR!B7+KUTIM!B7+BERAU!B7+PPU!B7+SAMARINDA!B7+BALIKPAPAN!B7+BONTANG!B7+MAHULU!B7</f>
        <v>124969.84772999999</v>
      </c>
      <c r="D4" s="31">
        <f>PASER!C7+KUKAR!C7+KUBAR!C7+KUTIM!C7+BERAU!C7+PPU!C7+SAMARINDA!C7+BALIKPAPAN!C7+BONTANG!C7+MAHULU!C7</f>
        <v>132810.20150999998</v>
      </c>
      <c r="E4" s="31">
        <f>PASER!D7+KUKAR!D7+KUBAR!D7+KUTIM!D7+BERAU!D7+PPU!D7+SAMARINDA!D7+BALIKPAPAN!D7+BONTANG!D7+MAHULU!D7</f>
        <v>135770.87768999999</v>
      </c>
      <c r="F4" s="31">
        <f>PASER!E7+KUKAR!E7+KUBAR!E7+KUTIM!E7+BERAU!E7+PPU!E7+SAMARINDA!E7+BALIKPAPAN!E7+BONTANG!E7+MAHULU!E7</f>
        <v>146427.18614999999</v>
      </c>
      <c r="G4" s="31">
        <f>PASER!F7+KUKAR!F7+KUBAR!F7+KUTIM!F7+BERAU!F7+PPU!F7+SAMARINDA!F7+BALIKPAPAN!F7+BONTANG!F7+MAHULU!F7</f>
        <v>161547.95432999998</v>
      </c>
      <c r="H4" s="31">
        <f>PASER!G7+KUKAR!G7+KUBAR!G7+KUTIM!G7+BERAU!G7+PPU!G7+SAMARINDA!G7+BALIKPAPAN!G7+BONTANG!G7+MAHULU!G7</f>
        <v>168684.14586113999</v>
      </c>
      <c r="I4" s="31">
        <f>PASER!H7+KUKAR!H7+KUBAR!H7+KUTIM!H7+BERAU!H7+PPU!H7+SAMARINDA!H7+BALIKPAPAN!H7+BONTANG!H7+MAHULU!H7</f>
        <v>180311.69175004328</v>
      </c>
      <c r="J4" s="31">
        <f>PASER!I7+KUKAR!I7+KUBAR!I7+KUTIM!I7+BERAU!I7+PPU!I7+SAMARINDA!I7+BALIKPAPAN!I7+BONTANG!I7+MAHULU!I7</f>
        <v>193370.67121492073</v>
      </c>
      <c r="K4" s="31">
        <f>PASER!J7+KUKAR!J7+KUBAR!J7+KUTIM!J7+BERAU!J7+PPU!J7+SAMARINDA!J7+BALIKPAPAN!J7+BONTANG!J7+MAHULU!J7</f>
        <v>207611.66981986101</v>
      </c>
      <c r="L4" s="31">
        <f>PASER!K7+KUKAR!K7+KUBAR!K7+KUTIM!K7+BERAU!K7+PPU!K7+SAMARINDA!K7+BALIKPAPAN!K7+BONTANG!K7+MAHULU!K7</f>
        <v>222049.53375606201</v>
      </c>
      <c r="M4" s="31">
        <f>PASER!L7+KUKAR!L7+KUBAR!L7+KUTIM!L7+BERAU!L7+PPU!L7+SAMARINDA!L7+BALIKPAPAN!L7+BONTANG!L7+MAHULU!L7</f>
        <v>236525.33411011435</v>
      </c>
      <c r="N4" s="31">
        <f>PASER!M7+KUKAR!M7+KUBAR!M7+KUTIM!M7+BERAU!M7+PPU!M7+SAMARINDA!M7+BALIKPAPAN!M7+BONTANG!M7+MAHULU!M7</f>
        <v>249339.29669682583</v>
      </c>
      <c r="O4" s="31">
        <f>PASER!N7+KUKAR!N7+KUBAR!N7+KUTIM!N7+BERAU!N7+PPU!N7+SAMARINDA!N7+BALIKPAPAN!N7+BONTANG!N7+MAHULU!N7</f>
        <v>265624.36791502207</v>
      </c>
      <c r="P4" s="31">
        <f>PASER!O7+KUKAR!O7+KUBAR!O7+KUTIM!O7+BERAU!O7+PPU!O7+SAMARINDA!O7+BALIKPAPAN!O7+BONTANG!O7+MAHULU!O7</f>
        <v>280480.3383100527</v>
      </c>
      <c r="Q4" s="31">
        <f>PASER!P7+KUKAR!P7+KUBAR!P7+KUTIM!P7+BERAU!P7+PPU!P7+SAMARINDA!P7+BALIKPAPAN!P7+BONTANG!P7+MAHULU!P7</f>
        <v>295316.61441792245</v>
      </c>
      <c r="R4" s="31">
        <f>PASER!Q7+KUKAR!Q7+KUBAR!Q7+KUTIM!Q7+BERAU!Q7+PPU!Q7+SAMARINDA!Q7+BALIKPAPAN!Q7+BONTANG!Q7+MAHULU!Q7</f>
        <v>310520.93963397777</v>
      </c>
      <c r="S4" s="31">
        <f>PASER!R7+KUKAR!R7+KUBAR!R7+KUTIM!R7+BERAU!R7+PPU!R7+SAMARINDA!R7+BALIKPAPAN!R7+BONTANG!R7+MAHULU!R7</f>
        <v>325765.20475479012</v>
      </c>
      <c r="T4" s="31">
        <f>PASER!S7+KUKAR!S7+KUBAR!S7+KUTIM!S7+BERAU!S7+PPU!S7+SAMARINDA!S7+BALIKPAPAN!S7+BONTANG!S7+MAHULU!S7</f>
        <v>341255.33139087929</v>
      </c>
      <c r="U4" s="31">
        <f>PASER!T7+KUKAR!T7+KUBAR!T7+KUTIM!T7+BERAU!T7+PPU!T7+SAMARINDA!T7+BALIKPAPAN!T7+BONTANG!T7+MAHULU!T7</f>
        <v>356853.77809474268</v>
      </c>
      <c r="V4" s="31">
        <f>PASER!U7+KUKAR!U7+KUBAR!U7+KUTIM!U7+BERAU!U7+PPU!U7+SAMARINDA!U7+BALIKPAPAN!U7+BONTANG!U7+MAHULU!U7</f>
        <v>372639.99303864158</v>
      </c>
    </row>
    <row r="5" spans="1:22" x14ac:dyDescent="0.25">
      <c r="A5" s="1" t="s">
        <v>5</v>
      </c>
      <c r="B5" s="31">
        <f>PASER!L32+KUKAR!L32+KUBAR!L32+KUTIM!L32+BERAU!L32+PPU!L32+SAMARINDA!L32+BALIKPAPAN!L32+BONTANG!L32</f>
        <v>4704.7127673876003</v>
      </c>
      <c r="C5" s="31">
        <f>PASER!B8+KUKAR!B8+KUBAR!B8+KUTIM!B8+BERAU!B8+PPU!B8+SAMARINDA!B8+BALIKPAPAN!B8+BONTANG!B8+MAHULU!B8</f>
        <v>3992.2178004070056</v>
      </c>
      <c r="D5" s="31">
        <f>PASER!C8+KUKAR!C8+KUBAR!C8+KUTIM!C8+BERAU!C8+PPU!C8+SAMARINDA!C8+BALIKPAPAN!C8+BONTANG!C8+MAHULU!C8</f>
        <v>4096.921816516634</v>
      </c>
      <c r="E5" s="31">
        <f>PASER!D8+KUKAR!D8+KUBAR!D8+KUTIM!D8+BERAU!D8+PPU!D8+SAMARINDA!D8+BALIKPAPAN!D8+BONTANG!D8+MAHULU!D8</f>
        <v>4048.836276563572</v>
      </c>
      <c r="F5" s="31">
        <f>PASER!E8+KUKAR!E8+KUBAR!E8+KUTIM!E8+BERAU!E8+PPU!E8+SAMARINDA!E8+BALIKPAPAN!E8+BONTANG!E8+MAHULU!E8</f>
        <v>4912.0760692965032</v>
      </c>
      <c r="G5" s="31">
        <f>PASER!F8+KUKAR!F8+KUBAR!F8+KUTIM!F8+BERAU!F8+PPU!F8+SAMARINDA!F8+BALIKPAPAN!F8+BONTANG!F8+MAHULU!F8</f>
        <v>5700.1287245838585</v>
      </c>
      <c r="H5" s="31">
        <f>PASER!G8+KUKAR!G8+KUBAR!G8+KUTIM!G8+BERAU!G8+PPU!G8+SAMARINDA!G8+BALIKPAPAN!G8+BONTANG!G8+MAHULU!G8</f>
        <v>5315.8635975740972</v>
      </c>
      <c r="I5" s="31">
        <f>PASER!H8+KUKAR!H8+KUBAR!H8+KUTIM!H8+BERAU!H8+PPU!H8+SAMARINDA!H8+BALIKPAPAN!H8+BONTANG!H8+MAHULU!H8</f>
        <v>5580.2394486403209</v>
      </c>
      <c r="J5" s="31">
        <f>PASER!I8+KUKAR!I8+KUBAR!I8+KUTIM!I8+BERAU!I8+PPU!I8+SAMARINDA!I8+BALIKPAPAN!I8+BONTANG!I8+MAHULU!I8</f>
        <v>5884.3729749121103</v>
      </c>
      <c r="K5" s="31">
        <f>PASER!J8+KUKAR!J8+KUBAR!J8+KUTIM!J8+BERAU!J8+PPU!J8+SAMARINDA!J8+BALIKPAPAN!J8+BONTANG!J8+MAHULU!J8</f>
        <v>6175.3370385526878</v>
      </c>
      <c r="L5" s="31">
        <f>PASER!K8+KUKAR!K8+KUBAR!K8+KUTIM!K8+BERAU!K8+PPU!K8+SAMARINDA!K8+BALIKPAPAN!K8+BONTANG!K8+MAHULU!K8</f>
        <v>6486.3964879825371</v>
      </c>
      <c r="M5" s="31">
        <f>PASER!L8+KUKAR!L8+KUBAR!L8+KUTIM!L8+BERAU!L8+PPU!L8+SAMARINDA!L8+BALIKPAPAN!L8+BONTANG!L8+MAHULU!L8</f>
        <v>6789.6048097913417</v>
      </c>
      <c r="N5" s="31">
        <f>PASER!M8+KUKAR!M8+KUBAR!M8+KUTIM!M8+BERAU!M8+PPU!M8+SAMARINDA!M8+BALIKPAPAN!M8+BONTANG!M8+MAHULU!M8</f>
        <v>7097.7505035645163</v>
      </c>
      <c r="O5" s="31">
        <f>PASER!N8+KUKAR!N8+KUBAR!N8+KUTIM!N8+BERAU!N8+PPU!N8+SAMARINDA!N8+BALIKPAPAN!N8+BONTANG!N8+MAHULU!N8</f>
        <v>7413.1623149060761</v>
      </c>
      <c r="P5" s="31">
        <f>PASER!O8+KUKAR!O8+KUBAR!O8+KUTIM!O8+BERAU!O8+PPU!O8+SAMARINDA!O8+BALIKPAPAN!O8+BONTANG!O8+MAHULU!O8</f>
        <v>7738.0374486224482</v>
      </c>
      <c r="Q5" s="31">
        <f>PASER!P8+KUKAR!P8+KUBAR!P8+KUTIM!P8+BERAU!P8+PPU!P8+SAMARINDA!P8+BALIKPAPAN!P8+BONTANG!P8+MAHULU!P8</f>
        <v>8066.500106613069</v>
      </c>
      <c r="R5" s="31">
        <f>PASER!Q8+KUKAR!Q8+KUBAR!Q8+KUTIM!Q8+BERAU!Q8+PPU!Q8+SAMARINDA!Q8+BALIKPAPAN!Q8+BONTANG!Q8+MAHULU!Q8</f>
        <v>8427.3428509043533</v>
      </c>
      <c r="S5" s="31">
        <f>PASER!R8+KUKAR!R8+KUBAR!R8+KUTIM!R8+BERAU!R8+PPU!R8+SAMARINDA!R8+BALIKPAPAN!R8+BONTANG!R8+MAHULU!R8</f>
        <v>8774.9757917636744</v>
      </c>
      <c r="T5" s="31">
        <f>PASER!S8+KUKAR!S8+KUBAR!S8+KUTIM!S8+BERAU!S8+PPU!S8+SAMARINDA!S8+BALIKPAPAN!S8+BONTANG!S8+MAHULU!S8</f>
        <v>9145.9584405806163</v>
      </c>
      <c r="U5" s="31">
        <f>PASER!T8+KUKAR!T8+KUBAR!T8+KUTIM!T8+BERAU!T8+PPU!T8+SAMARINDA!T8+BALIKPAPAN!T8+BONTANG!T8+MAHULU!T8</f>
        <v>9515.1952875897623</v>
      </c>
      <c r="V5" s="31">
        <f>PASER!U8+KUKAR!U8+KUBAR!U8+KUTIM!U8+BERAU!U8+PPU!U8+SAMARINDA!U8+BALIKPAPAN!U8+BONTANG!U8+MAHULU!U8</f>
        <v>9895.9310232221596</v>
      </c>
    </row>
    <row r="6" spans="1:22" x14ac:dyDescent="0.25">
      <c r="A6" s="1" t="s">
        <v>6</v>
      </c>
      <c r="B6" s="31">
        <f>PASER!L33+KUKAR!L33+KUBAR!L33+KUTIM!L33+BERAU!L33+PPU!L33+SAMARINDA!L33+BALIKPAPAN!L33+BONTANG!L33</f>
        <v>0</v>
      </c>
      <c r="C6" s="31">
        <f>PASER!B9+KUKAR!B9+KUBAR!B9+KUTIM!B9+BERAU!B9+PPU!B9+SAMARINDA!B9+BALIKPAPAN!B9+BONTANG!B9+MAHULU!B9</f>
        <v>0</v>
      </c>
      <c r="D6" s="31">
        <f>PASER!C9+KUKAR!C9+KUBAR!C9+KUTIM!C9+BERAU!C9+PPU!C9+SAMARINDA!C9+BALIKPAPAN!C9+BONTANG!C9+MAHULU!C9</f>
        <v>0</v>
      </c>
      <c r="E6" s="31">
        <f>PASER!D9+KUKAR!D9+KUBAR!D9+KUTIM!D9+BERAU!D9+PPU!D9+SAMARINDA!D9+BALIKPAPAN!D9+BONTANG!D9+MAHULU!D9</f>
        <v>0</v>
      </c>
      <c r="F6" s="31">
        <f>PASER!E9+KUKAR!E9+KUBAR!E9+KUTIM!E9+BERAU!E9+PPU!E9+SAMARINDA!E9+BALIKPAPAN!E9+BONTANG!E9+MAHULU!E9</f>
        <v>0</v>
      </c>
      <c r="G6" s="31">
        <f>PASER!F9+KUKAR!F9+KUBAR!F9+KUTIM!F9+BERAU!F9+PPU!F9+SAMARINDA!F9+BALIKPAPAN!F9+BONTANG!F9+MAHULU!F9</f>
        <v>0</v>
      </c>
      <c r="H6" s="31">
        <f>PASER!G9+KUKAR!G9+KUBAR!G9+KUTIM!G9+BERAU!G9+PPU!G9+SAMARINDA!G9+BALIKPAPAN!G9+BONTANG!G9+MAHULU!G9</f>
        <v>0</v>
      </c>
      <c r="I6" s="31">
        <f>PASER!H9+KUKAR!H9+KUBAR!H9+KUTIM!H9+BERAU!H9+PPU!H9+SAMARINDA!H9+BALIKPAPAN!H9+BONTANG!H9+MAHULU!H9</f>
        <v>0</v>
      </c>
      <c r="J6" s="31">
        <f>PASER!I9+KUKAR!I9+KUBAR!I9+KUTIM!I9+BERAU!I9+PPU!I9+SAMARINDA!I9+BALIKPAPAN!I9+BONTANG!I9+MAHULU!I9</f>
        <v>0</v>
      </c>
      <c r="K6" s="31">
        <f>PASER!J9+KUKAR!J9+KUBAR!J9+KUTIM!J9+BERAU!J9+PPU!J9+SAMARINDA!J9+BALIKPAPAN!J9+BONTANG!J9+MAHULU!J9</f>
        <v>0</v>
      </c>
      <c r="L6" s="31">
        <f>PASER!K9+KUKAR!K9+KUBAR!K9+KUTIM!K9+BERAU!K9+PPU!K9+SAMARINDA!K9+BALIKPAPAN!K9+BONTANG!K9+MAHULU!K9</f>
        <v>0</v>
      </c>
      <c r="M6" s="31">
        <f>PASER!L9+KUKAR!L9+KUBAR!L9+KUTIM!L9+BERAU!L9+PPU!L9+SAMARINDA!L9+BALIKPAPAN!L9+BONTANG!L9+MAHULU!L9</f>
        <v>0</v>
      </c>
      <c r="N6" s="31">
        <f>PASER!M9+KUKAR!M9+KUBAR!M9+KUTIM!M9+BERAU!M9+PPU!M9+SAMARINDA!M9+BALIKPAPAN!M9+BONTANG!M9+MAHULU!M9</f>
        <v>0</v>
      </c>
      <c r="O6" s="31">
        <f>PASER!N9+KUKAR!N9+KUBAR!N9+KUTIM!N9+BERAU!N9+PPU!N9+SAMARINDA!N9+BALIKPAPAN!N9+BONTANG!N9+MAHULU!N9</f>
        <v>0</v>
      </c>
      <c r="P6" s="31">
        <f>PASER!O9+KUKAR!O9+KUBAR!O9+KUTIM!O9+BERAU!O9+PPU!O9+SAMARINDA!O9+BALIKPAPAN!O9+BONTANG!O9+MAHULU!O9</f>
        <v>0</v>
      </c>
      <c r="Q6" s="31">
        <f>PASER!P9+KUKAR!P9+KUBAR!P9+KUTIM!P9+BERAU!P9+PPU!P9+SAMARINDA!P9+BALIKPAPAN!P9+BONTANG!P9+MAHULU!P9</f>
        <v>0</v>
      </c>
      <c r="R6" s="31">
        <f>PASER!Q9+KUKAR!Q9+KUBAR!Q9+KUTIM!Q9+BERAU!Q9+PPU!Q9+SAMARINDA!Q9+BALIKPAPAN!Q9+BONTANG!Q9+MAHULU!Q9</f>
        <v>0</v>
      </c>
      <c r="S6" s="31">
        <f>PASER!R9+KUKAR!R9+KUBAR!R9+KUTIM!R9+BERAU!R9+PPU!R9+SAMARINDA!R9+BALIKPAPAN!R9+BONTANG!R9+MAHULU!R9</f>
        <v>0</v>
      </c>
      <c r="T6" s="31">
        <f>PASER!S9+KUKAR!S9+KUBAR!S9+KUTIM!S9+BERAU!S9+PPU!S9+SAMARINDA!S9+BALIKPAPAN!S9+BONTANG!S9+MAHULU!S9</f>
        <v>0</v>
      </c>
      <c r="U6" s="31">
        <f>PASER!T9+KUKAR!T9+KUBAR!T9+KUTIM!T9+BERAU!T9+PPU!T9+SAMARINDA!T9+BALIKPAPAN!T9+BONTANG!T9+MAHULU!T9</f>
        <v>0</v>
      </c>
      <c r="V6" s="31">
        <f>PASER!U9+KUKAR!U9+KUBAR!U9+KUTIM!U9+BERAU!U9+PPU!U9+SAMARINDA!U9+BALIKPAPAN!U9+BONTANG!U9+MAHULU!U9</f>
        <v>0</v>
      </c>
    </row>
    <row r="7" spans="1:22" x14ac:dyDescent="0.25">
      <c r="A7" s="1" t="s">
        <v>7</v>
      </c>
      <c r="B7" s="31">
        <f>PASER!L34+KUKAR!L34+KUBAR!L34+KUTIM!L34+BERAU!L34+PPU!L34+SAMARINDA!L34+BALIKPAPAN!L34+BONTANG!L34</f>
        <v>148305.40413333336</v>
      </c>
      <c r="C7" s="31">
        <f>PASER!B10+KUKAR!B10+KUBAR!B10+KUTIM!B10+BERAU!B10+PPU!B10+SAMARINDA!B10+BALIKPAPAN!B10+BONTANG!B10+MAHULU!B10</f>
        <v>183678.35340592239</v>
      </c>
      <c r="D7" s="31">
        <f>PASER!C10+KUKAR!C10+KUBAR!C10+KUTIM!C10+BERAU!C10+PPU!C10+SAMARINDA!C10+BALIKPAPAN!C10+BONTANG!C10+MAHULU!C10</f>
        <v>208824.73033129037</v>
      </c>
      <c r="E7" s="31">
        <f>PASER!D10+KUKAR!D10+KUBAR!D10+KUTIM!D10+BERAU!D10+PPU!D10+SAMARINDA!D10+BALIKPAPAN!D10+BONTANG!D10+MAHULU!D10</f>
        <v>237988.37777765986</v>
      </c>
      <c r="F7" s="31">
        <f>PASER!E10+KUKAR!E10+KUBAR!E10+KUTIM!E10+BERAU!E10+PPU!E10+SAMARINDA!E10+BALIKPAPAN!E10+BONTANG!E10+MAHULU!E10</f>
        <v>255384.57228616063</v>
      </c>
      <c r="G7" s="31">
        <f>PASER!F10+KUKAR!F10+KUBAR!F10+KUTIM!F10+BERAU!F10+PPU!F10+SAMARINDA!F10+BALIKPAPAN!F10+BONTANG!F10+MAHULU!F10</f>
        <v>268476.15927874093</v>
      </c>
      <c r="H7" s="31">
        <f>PASER!G10+KUKAR!G10+KUBAR!G10+KUTIM!G10+BERAU!G10+PPU!G10+SAMARINDA!G10+BALIKPAPAN!G10+BONTANG!G10+MAHULU!G10</f>
        <v>284199.66105448548</v>
      </c>
      <c r="I7" s="31">
        <f>PASER!H10+KUKAR!H10+KUBAR!H10+KUTIM!H10+BERAU!H10+PPU!H10+SAMARINDA!H10+BALIKPAPAN!H10+BONTANG!H10+MAHULU!H10</f>
        <v>301642.61592521117</v>
      </c>
      <c r="J7" s="31">
        <f>PASER!I10+KUKAR!I10+KUBAR!I10+KUTIM!I10+BERAU!I10+PPU!I10+SAMARINDA!I10+BALIKPAPAN!I10+BONTANG!I10+MAHULU!I10</f>
        <v>317785.641862477</v>
      </c>
      <c r="K7" s="31">
        <f>PASER!J10+KUKAR!J10+KUBAR!J10+KUTIM!J10+BERAU!J10+PPU!J10+SAMARINDA!J10+BALIKPAPAN!J10+BONTANG!J10+MAHULU!J10</f>
        <v>334038.56917802017</v>
      </c>
      <c r="L7" s="31">
        <f>PASER!K10+KUKAR!K10+KUBAR!K10+KUTIM!K10+BERAU!K10+PPU!K10+SAMARINDA!K10+BALIKPAPAN!K10+BONTANG!K10+MAHULU!K10</f>
        <v>350251.21720349666</v>
      </c>
      <c r="M7" s="31">
        <f>PASER!L10+KUKAR!L10+KUBAR!L10+KUTIM!L10+BERAU!L10+PPU!L10+SAMARINDA!L10+BALIKPAPAN!L10+BONTANG!L10+MAHULU!L10</f>
        <v>366459.59638054192</v>
      </c>
      <c r="N7" s="31">
        <f>PASER!M10+KUKAR!M10+KUBAR!M10+KUTIM!M10+BERAU!M10+PPU!M10+SAMARINDA!M10+BALIKPAPAN!M10+BONTANG!M10+MAHULU!M10</f>
        <v>383069.64051533787</v>
      </c>
      <c r="O7" s="31">
        <f>PASER!N10+KUKAR!N10+KUBAR!N10+KUTIM!N10+BERAU!N10+PPU!N10+SAMARINDA!N10+BALIKPAPAN!N10+BONTANG!N10+MAHULU!N10</f>
        <v>399481.92879660247</v>
      </c>
      <c r="P7" s="31">
        <f>PASER!O10+KUKAR!O10+KUBAR!O10+KUTIM!O10+BERAU!O10+PPU!O10+SAMARINDA!O10+BALIKPAPAN!O10+BONTANG!O10+MAHULU!O10</f>
        <v>415947.1765346367</v>
      </c>
      <c r="Q7" s="31">
        <f>PASER!P10+KUKAR!P10+KUBAR!P10+KUTIM!P10+BERAU!P10+PPU!P10+SAMARINDA!P10+BALIKPAPAN!P10+BONTANG!P10+MAHULU!P10</f>
        <v>432466.35349612136</v>
      </c>
      <c r="R7" s="31">
        <f>PASER!Q10+KUKAR!Q10+KUBAR!Q10+KUTIM!Q10+BERAU!Q10+PPU!Q10+SAMARINDA!Q10+BALIKPAPAN!Q10+BONTANG!Q10+MAHULU!Q10</f>
        <v>433453.43506037851</v>
      </c>
      <c r="S7" s="31">
        <f>PASER!R10+KUKAR!R10+KUBAR!R10+KUTIM!R10+BERAU!R10+PPU!R10+SAMARINDA!R10+BALIKPAPAN!R10+BONTANG!R10+MAHULU!R10</f>
        <v>434497.40715297603</v>
      </c>
      <c r="T7" s="31">
        <f>PASER!S10+KUKAR!S10+KUBAR!S10+KUTIM!S10+BERAU!S10+PPU!S10+SAMARINDA!S10+BALIKPAPAN!S10+BONTANG!S10+MAHULU!S10</f>
        <v>435600.26878870721</v>
      </c>
      <c r="U7" s="31">
        <f>PASER!T10+KUKAR!T10+KUBAR!T10+KUTIM!T10+BERAU!T10+PPU!T10+SAMARINDA!T10+BALIKPAPAN!T10+BONTANG!T10+MAHULU!T10</f>
        <v>436753.61431109859</v>
      </c>
      <c r="V7" s="31">
        <f>PASER!U10+KUKAR!U10+KUBAR!U10+KUTIM!U10+BERAU!U10+PPU!U10+SAMARINDA!U10+BALIKPAPAN!U10+BONTANG!U10+MAHULU!U10</f>
        <v>437976.55112785939</v>
      </c>
    </row>
    <row r="8" spans="1:22" x14ac:dyDescent="0.25">
      <c r="A8" s="1" t="s">
        <v>8</v>
      </c>
      <c r="B8" s="31">
        <f>PASER!L35+KUKAR!L35+KUBAR!L35+KUTIM!L35+BERAU!L35+PPU!L35+SAMARINDA!L35+BALIKPAPAN!L35+BONTANG!L35</f>
        <v>449057.52504422859</v>
      </c>
      <c r="C8" s="31">
        <f>PASER!B11+KUKAR!B11+KUBAR!B11+KUTIM!B11+BERAU!B11+PPU!B11+SAMARINDA!B11+BALIKPAPAN!B11+BONTANG!B11+MAHULU!B11</f>
        <v>552329.12952651107</v>
      </c>
      <c r="D8" s="31">
        <f>PASER!C11+KUKAR!C11+KUBAR!C11+KUTIM!C11+BERAU!C11+PPU!C11+SAMARINDA!C11+BALIKPAPAN!C11+BONTANG!C11+MAHULU!C11</f>
        <v>625856.09187414194</v>
      </c>
      <c r="E8" s="31">
        <f>PASER!D11+KUKAR!D11+KUBAR!D11+KUTIM!D11+BERAU!D11+PPU!D11+SAMARINDA!D11+BALIKPAPAN!D11+BONTANG!D11+MAHULU!D11</f>
        <v>712158.44078446308</v>
      </c>
      <c r="F8" s="31">
        <f>PASER!E11+KUKAR!E11+KUBAR!E11+KUTIM!E11+BERAU!E11+PPU!E11+SAMARINDA!E11+BALIKPAPAN!E11+BONTANG!E11+MAHULU!E11</f>
        <v>762850.66495429073</v>
      </c>
      <c r="G8" s="31">
        <f>PASER!F11+KUKAR!F11+KUBAR!F11+KUTIM!F11+BERAU!F11+PPU!F11+SAMARINDA!F11+BALIKPAPAN!F11+BONTANG!F11+MAHULU!F11</f>
        <v>800899.30059021036</v>
      </c>
      <c r="H8" s="31">
        <f>PASER!G11+KUKAR!G11+KUBAR!G11+KUTIM!G11+BERAU!G11+PPU!G11+SAMARINDA!G11+BALIKPAPAN!G11+BONTANG!G11+MAHULU!G11</f>
        <v>846248.91887512978</v>
      </c>
      <c r="I8" s="31">
        <f>PASER!H11+KUKAR!H11+KUBAR!H11+KUTIM!H11+BERAU!H11+PPU!H11+SAMARINDA!H11+BALIKPAPAN!H11+BONTANG!H11+MAHULU!H11</f>
        <v>899120.92760058795</v>
      </c>
      <c r="J8" s="31">
        <f>PASER!I11+KUKAR!I11+KUBAR!I11+KUTIM!I11+BERAU!I11+PPU!I11+SAMARINDA!I11+BALIKPAPAN!I11+BONTANG!I11+MAHULU!I11</f>
        <v>947028.95341908268</v>
      </c>
      <c r="K8" s="31">
        <f>PASER!J11+KUKAR!J11+KUBAR!J11+KUTIM!J11+BERAU!J11+PPU!J11+SAMARINDA!J11+BALIKPAPAN!J11+BONTANG!J11+MAHULU!J11</f>
        <v>995356.65492074657</v>
      </c>
      <c r="L8" s="31">
        <f>PASER!K11+KUKAR!K11+KUBAR!K11+KUTIM!K11+BERAU!K11+PPU!K11+SAMARINDA!K11+BALIKPAPAN!K11+BONTANG!K11+MAHULU!K11</f>
        <v>1043530.5436236872</v>
      </c>
      <c r="M8" s="31">
        <f>PASER!L11+KUKAR!L11+KUBAR!L11+KUTIM!L11+BERAU!L11+PPU!L11+SAMARINDA!L11+BALIKPAPAN!L11+BONTANG!L11+MAHULU!L11</f>
        <v>1091688.1310580752</v>
      </c>
      <c r="N8" s="31">
        <f>PASER!M11+KUKAR!M11+KUBAR!M11+KUTIM!M11+BERAU!M11+PPU!M11+SAMARINDA!M11+BALIKPAPAN!M11+BONTANG!M11+MAHULU!M11</f>
        <v>1141379.5392524125</v>
      </c>
      <c r="O8" s="31">
        <f>PASER!N11+KUKAR!N11+KUBAR!N11+KUTIM!N11+BERAU!N11+PPU!N11+SAMARINDA!N11+BALIKPAPAN!N11+BONTANG!N11+MAHULU!N11</f>
        <v>1190315.7856441205</v>
      </c>
      <c r="P8" s="31">
        <f>PASER!O11+KUKAR!O11+KUBAR!O11+KUTIM!O11+BERAU!O11+PPU!O11+SAMARINDA!O11+BALIKPAPAN!O11+BONTANG!O11+MAHULU!O11</f>
        <v>1239454.266043704</v>
      </c>
      <c r="Q8" s="31">
        <f>PASER!P11+KUKAR!P11+KUBAR!P11+KUTIM!P11+BERAU!P11+PPU!P11+SAMARINDA!P11+BALIKPAPAN!P11+BONTANG!P11+MAHULU!P11</f>
        <v>1288798.6836576257</v>
      </c>
      <c r="R8" s="31">
        <f>PASER!Q11+KUKAR!Q11+KUBAR!Q11+KUTIM!Q11+BERAU!Q11+PPU!Q11+SAMARINDA!Q11+BALIKPAPAN!Q11+BONTANG!Q11+MAHULU!Q11</f>
        <v>1292568.0097235586</v>
      </c>
      <c r="S8" s="31">
        <f>PASER!R11+KUKAR!R11+KUBAR!R11+KUTIM!R11+BERAU!R11+PPU!R11+SAMARINDA!R11+BALIKPAPAN!R11+BONTANG!R11+MAHULU!R11</f>
        <v>1296554.5812118989</v>
      </c>
      <c r="T8" s="31">
        <f>PASER!S11+KUKAR!S11+KUBAR!S11+KUTIM!S11+BERAU!S11+PPU!S11+SAMARINDA!S11+BALIKPAPAN!S11+BONTANG!S11+MAHULU!S11</f>
        <v>1300766.0316747678</v>
      </c>
      <c r="U8" s="31">
        <f>PASER!T11+KUKAR!T11+KUBAR!T11+KUTIM!T11+BERAU!T11+PPU!T11+SAMARINDA!T11+BALIKPAPAN!T11+BONTANG!T11+MAHULU!T11</f>
        <v>1305170.2627920294</v>
      </c>
      <c r="V8" s="31">
        <f>PASER!U11+KUKAR!U11+KUBAR!U11+KUTIM!U11+BERAU!U11+PPU!U11+SAMARINDA!U11+BALIKPAPAN!U11+BONTANG!U11+MAHULU!U11</f>
        <v>1309840.2392026163</v>
      </c>
    </row>
    <row r="9" spans="1:22" x14ac:dyDescent="0.25">
      <c r="A9" s="4" t="s">
        <v>73</v>
      </c>
      <c r="B9" s="31">
        <f>PASER!L36+KUKAR!L36+KUBAR!L36+KUTIM!L36+BERAU!L36+PPU!L36+SAMARINDA!L36+BALIKPAPAN!L36+BONTANG!L36</f>
        <v>141581.87270451718</v>
      </c>
      <c r="C9" s="31">
        <f>PASER!B12+KUKAR!B12+KUBAR!B12+KUTIM!B12+BERAU!B12+PPU!B12+SAMARINDA!B12+BALIKPAPAN!B12+BONTANG!B12+MAHULU!B12</f>
        <v>175351.16405544107</v>
      </c>
      <c r="D9" s="31">
        <f>PASER!C12+KUKAR!C12+KUBAR!C12+KUTIM!C12+BERAU!C12+PPU!C12+SAMARINDA!C12+BALIKPAPAN!C12+BONTANG!C12+MAHULU!C12</f>
        <v>199357.51202119965</v>
      </c>
      <c r="E9" s="31">
        <f>PASER!D12+KUKAR!D12+KUBAR!D12+KUTIM!D12+BERAU!D12+PPU!D12+SAMARINDA!D12+BALIKPAPAN!D12+BONTANG!D12+MAHULU!D12</f>
        <v>227199.00467941124</v>
      </c>
      <c r="F9" s="31">
        <f>PASER!E12+KUKAR!E12+KUBAR!E12+KUTIM!E12+BERAU!E12+PPU!E12+SAMARINDA!E12+BALIKPAPAN!E12+BONTANG!E12+MAHULU!E12</f>
        <v>243806.53028401587</v>
      </c>
      <c r="G9" s="31">
        <f>PASER!F12+KUKAR!F12+KUBAR!F12+KUTIM!F12+BERAU!F12+PPU!F12+SAMARINDA!F12+BALIKPAPAN!F12+BONTANG!F12+MAHULU!F12</f>
        <v>256304.60082915405</v>
      </c>
      <c r="H9" s="31">
        <f>PASER!G12+KUKAR!G12+KUBAR!G12+KUTIM!G12+BERAU!G12+PPU!G12+SAMARINDA!G12+BALIKPAPAN!G12+BONTANG!G12+MAHULU!G12</f>
        <v>271315.26642082242</v>
      </c>
      <c r="I9" s="31">
        <f>PASER!H12+KUKAR!H12+KUBAR!H12+KUTIM!H12+BERAU!H12+PPU!H12+SAMARINDA!H12+BALIKPAPAN!H12+BONTANG!H12+MAHULU!H12</f>
        <v>287967.43247323041</v>
      </c>
      <c r="J9" s="31">
        <f>PASER!I12+KUKAR!I12+KUBAR!I12+KUTIM!I12+BERAU!I12+PPU!I12+SAMARINDA!I12+BALIKPAPAN!I12+BONTANG!I12+MAHULU!I12</f>
        <v>303378.60279889742</v>
      </c>
      <c r="K9" s="31">
        <f>PASER!J12+KUKAR!J12+KUBAR!J12+KUTIM!J12+BERAU!J12+PPU!J12+SAMARINDA!J12+BALIKPAPAN!J12+BONTANG!J12+MAHULU!J12</f>
        <v>318894.69204535673</v>
      </c>
      <c r="L9" s="31">
        <f>PASER!K12+KUKAR!K12+KUBAR!K12+KUTIM!K12+BERAU!K12+PPU!K12+SAMARINDA!K12+BALIKPAPAN!K12+BONTANG!K12+MAHULU!K12</f>
        <v>334372.32809213514</v>
      </c>
      <c r="M9" s="31">
        <f>PASER!L12+KUKAR!L12+KUBAR!L12+KUTIM!L12+BERAU!L12+PPU!L12+SAMARINDA!L12+BALIKPAPAN!L12+BONTANG!L12+MAHULU!L12</f>
        <v>349845.88882177562</v>
      </c>
      <c r="N9" s="31">
        <f>PASER!M12+KUKAR!M12+KUBAR!M12+KUTIM!M12+BERAU!M12+PPU!M12+SAMARINDA!M12+BALIKPAPAN!M12+BONTANG!M12+MAHULU!M12</f>
        <v>365702.9047414033</v>
      </c>
      <c r="O9" s="31">
        <f>PASER!N12+KUKAR!N12+KUBAR!N12+KUTIM!N12+BERAU!N12+PPU!N12+SAMARINDA!N12+BALIKPAPAN!N12+BONTANG!N12+MAHULU!N12</f>
        <v>381371.13021037361</v>
      </c>
      <c r="P9" s="31">
        <f>PASER!O12+KUKAR!O12+KUBAR!O12+KUTIM!O12+BERAU!O12+PPU!O12+SAMARINDA!O12+BALIKPAPAN!O12+BONTANG!O12+MAHULU!O12</f>
        <v>397089.91418131284</v>
      </c>
      <c r="Q9" s="31">
        <f>PASER!P12+KUKAR!P12+KUBAR!P12+KUTIM!P12+BERAU!P12+PPU!P12+SAMARINDA!P12+BALIKPAPAN!P12+BONTANG!P12+MAHULU!P12</f>
        <v>412860.1824558365</v>
      </c>
      <c r="R9" s="31">
        <f>PASER!Q12+KUKAR!Q12+KUBAR!Q12+KUTIM!Q12+BERAU!Q12+PPU!Q12+SAMARINDA!Q12+BALIKPAPAN!Q12+BONTANG!Q12+MAHULU!Q12</f>
        <v>413802.51397231978</v>
      </c>
      <c r="S9" s="31">
        <f>PASER!R12+KUKAR!R12+KUBAR!R12+KUTIM!R12+BERAU!R12+PPU!R12+SAMARINDA!R12+BALIKPAPAN!R12+BONTANG!R12+MAHULU!R12</f>
        <v>414799.15684440499</v>
      </c>
      <c r="T9" s="31">
        <f>PASER!S12+KUKAR!S12+KUBAR!S12+KUTIM!S12+BERAU!S12+PPU!S12+SAMARINDA!S12+BALIKPAPAN!S12+BONTANG!S12+MAHULU!S12</f>
        <v>415852.0194601221</v>
      </c>
      <c r="U9" s="31">
        <f>PASER!T12+KUKAR!T12+KUBAR!T12+KUTIM!T12+BERAU!T12+PPU!T12+SAMARINDA!T12+BALIKPAPAN!T12+BONTANG!T12+MAHULU!T12</f>
        <v>416953.07723943744</v>
      </c>
      <c r="V9" s="31">
        <f>PASER!U12+KUKAR!U12+KUBAR!U12+KUTIM!U12+BERAU!U12+PPU!U12+SAMARINDA!U12+BALIKPAPAN!U12+BONTANG!U12+MAHULU!U12</f>
        <v>418120.57134208421</v>
      </c>
    </row>
    <row r="10" spans="1:22" x14ac:dyDescent="0.25">
      <c r="A10" s="4" t="s">
        <v>9</v>
      </c>
      <c r="B10" s="31">
        <f>SUM(B3:B9)</f>
        <v>959274.32689996809</v>
      </c>
      <c r="C10" s="31">
        <f>SUM(C3:C9)</f>
        <v>1127412.7811826405</v>
      </c>
      <c r="D10" s="31">
        <f t="shared" ref="D10:V10" si="0">SUM(D3:D9)</f>
        <v>1255730.4996463531</v>
      </c>
      <c r="E10" s="31">
        <f t="shared" si="0"/>
        <v>1406283.8191358943</v>
      </c>
      <c r="F10" s="31">
        <f t="shared" si="0"/>
        <v>1499721.4386491054</v>
      </c>
      <c r="G10" s="31">
        <f>SUM(G3:G9)</f>
        <v>1576496.731646518</v>
      </c>
      <c r="H10" s="31">
        <f>SUM(H3:H9)</f>
        <v>1653631.3804994784</v>
      </c>
      <c r="I10" s="31">
        <f t="shared" si="0"/>
        <v>1763623.4210988162</v>
      </c>
      <c r="J10" s="31">
        <f t="shared" si="0"/>
        <v>1859779.5793034849</v>
      </c>
      <c r="K10" s="31">
        <f t="shared" si="0"/>
        <v>1958398.7106163143</v>
      </c>
      <c r="L10" s="31">
        <f t="shared" si="0"/>
        <v>2056760.5012874147</v>
      </c>
      <c r="M10" s="31">
        <f t="shared" si="0"/>
        <v>2155102.1102105761</v>
      </c>
      <c r="N10" s="31">
        <f t="shared" si="0"/>
        <v>2256516.5504421382</v>
      </c>
      <c r="O10" s="31">
        <f t="shared" si="0"/>
        <v>2359080.7278057383</v>
      </c>
      <c r="P10" s="31">
        <f t="shared" si="0"/>
        <v>2460848.8819940323</v>
      </c>
      <c r="Q10" s="31">
        <f t="shared" si="0"/>
        <v>2563235.963053796</v>
      </c>
      <c r="R10" s="31">
        <f t="shared" si="0"/>
        <v>2590424.3281056383</v>
      </c>
      <c r="S10" s="31">
        <f t="shared" si="0"/>
        <v>2618309.3271932765</v>
      </c>
      <c r="T10" s="31">
        <f t="shared" si="0"/>
        <v>2647156.9804690052</v>
      </c>
      <c r="U10" s="31">
        <f t="shared" si="0"/>
        <v>2676705.6717164773</v>
      </c>
      <c r="V10" s="31">
        <f t="shared" si="0"/>
        <v>2707273.0895573585</v>
      </c>
    </row>
    <row r="11" spans="1:22" x14ac:dyDescent="0.25">
      <c r="B11" s="30">
        <f>'Rekap 6-Final'!B12</f>
        <v>0</v>
      </c>
      <c r="C11" s="30">
        <f>'Rekap 6-Final'!C12</f>
        <v>1127412.7811826405</v>
      </c>
      <c r="D11" s="30">
        <f>'Rekap 6-Final'!D12</f>
        <v>1255730.4996463531</v>
      </c>
      <c r="E11" s="30">
        <f>'Rekap 6-Final'!E12</f>
        <v>1406283.8191358945</v>
      </c>
      <c r="F11" s="30">
        <f>'Rekap 6-Final'!F12</f>
        <v>1499721.4386491054</v>
      </c>
      <c r="G11" s="30">
        <f>'Rekap 6-Final'!G12</f>
        <v>1576496.731646518</v>
      </c>
      <c r="H11" s="30">
        <f>'Rekap 6-Final'!H12</f>
        <v>1653631.3804994787</v>
      </c>
      <c r="I11" s="30">
        <f>'Rekap 6-Final'!I12</f>
        <v>1763623.4210988167</v>
      </c>
      <c r="J11" s="30">
        <f>'Rekap 6-Final'!J12</f>
        <v>1859779.5793034849</v>
      </c>
      <c r="K11" s="30">
        <f>'Rekap 6-Final'!K12</f>
        <v>1958398.7106163141</v>
      </c>
      <c r="L11" s="30">
        <f>'Rekap 6-Final'!L12</f>
        <v>2056760.5012874152</v>
      </c>
      <c r="M11" s="30">
        <f>'Rekap 6-Final'!M12</f>
        <v>2155102.1102105761</v>
      </c>
      <c r="N11" s="30">
        <f>'Rekap 6-Final'!N12</f>
        <v>2256516.5504421382</v>
      </c>
      <c r="O11" s="30">
        <f>'Rekap 6-Final'!O12</f>
        <v>2359080.7278057379</v>
      </c>
      <c r="P11" s="30">
        <f>'Rekap 6-Final'!P12</f>
        <v>2460848.8819940323</v>
      </c>
      <c r="Q11" s="30">
        <f>'Rekap 6-Final'!Q12</f>
        <v>2563235.9630537955</v>
      </c>
      <c r="R11" s="30">
        <f>'Rekap 6-Final'!R12</f>
        <v>2590424.3281056383</v>
      </c>
      <c r="S11" s="30">
        <f>'Rekap 6-Final'!S12</f>
        <v>2618309.3271932765</v>
      </c>
      <c r="T11" s="30">
        <f>'Rekap 6-Final'!T12</f>
        <v>2647156.9804690047</v>
      </c>
      <c r="U11" s="30">
        <f>'Rekap 6-Final'!U12</f>
        <v>2676705.6717164773</v>
      </c>
      <c r="V11" s="30">
        <f>'Rekap 6-Final'!V12</f>
        <v>2707273.0895573581</v>
      </c>
    </row>
    <row r="12" spans="1:22" x14ac:dyDescent="0.25"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</row>
    <row r="13" spans="1:22" x14ac:dyDescent="0.25">
      <c r="A13" s="1" t="s">
        <v>125</v>
      </c>
      <c r="B13" s="88">
        <v>2010</v>
      </c>
      <c r="C13" s="88">
        <v>2011</v>
      </c>
      <c r="D13" s="88">
        <v>2012</v>
      </c>
      <c r="E13" s="88">
        <v>2013</v>
      </c>
      <c r="F13" s="88">
        <v>2014</v>
      </c>
      <c r="G13" s="88">
        <v>2015</v>
      </c>
      <c r="H13" s="88">
        <v>2016</v>
      </c>
      <c r="I13" s="88">
        <v>2017</v>
      </c>
      <c r="J13" s="88">
        <v>2018</v>
      </c>
      <c r="K13" s="88">
        <v>2019</v>
      </c>
      <c r="L13" s="88">
        <v>2020</v>
      </c>
      <c r="M13" s="3">
        <v>2021</v>
      </c>
      <c r="N13" s="88">
        <v>2022</v>
      </c>
      <c r="O13" s="88">
        <v>2023</v>
      </c>
      <c r="P13" s="88">
        <v>2024</v>
      </c>
      <c r="Q13" s="88">
        <v>2025</v>
      </c>
      <c r="R13" s="3">
        <v>2026</v>
      </c>
      <c r="S13" s="88">
        <v>2027</v>
      </c>
      <c r="T13" s="88">
        <v>2028</v>
      </c>
      <c r="U13" s="88">
        <v>2029</v>
      </c>
      <c r="V13" s="88">
        <v>2030</v>
      </c>
    </row>
    <row r="14" spans="1:22" x14ac:dyDescent="0.25">
      <c r="A14" s="1" t="s">
        <v>3</v>
      </c>
      <c r="B14" s="39"/>
      <c r="C14" s="39"/>
      <c r="D14" s="39"/>
      <c r="E14" s="39"/>
      <c r="F14" s="39"/>
      <c r="G14" s="39"/>
      <c r="H14" s="39">
        <f>[1]Pertanian!$E$20</f>
        <v>20625.729547342795</v>
      </c>
      <c r="I14" s="39">
        <f>[1]Pertanian!$F$20</f>
        <v>23574.661408579737</v>
      </c>
      <c r="J14" s="39">
        <f>[1]Pertanian!$G$20</f>
        <v>24456.937522605211</v>
      </c>
      <c r="K14" s="39">
        <f>[1]Pertanian!$H$20</f>
        <v>25513.937276667541</v>
      </c>
      <c r="L14" s="39">
        <f>[1]Pertanian!$I$20</f>
        <v>26506.900125198066</v>
      </c>
      <c r="M14" s="39">
        <f>[1]Pertanian!$J$20</f>
        <v>27493.076264150135</v>
      </c>
      <c r="N14" s="39">
        <f>[1]Pertanian!$K$20</f>
        <v>29117.828229843046</v>
      </c>
      <c r="O14" s="39">
        <f>[1]Pertanian!$L$20</f>
        <v>30428.183569131565</v>
      </c>
      <c r="P14" s="39">
        <f>[1]Pertanian!$M$20</f>
        <v>31822.735023211575</v>
      </c>
      <c r="Q14" s="39">
        <f>[1]Pertanian!$N$20</f>
        <v>33303.024348584186</v>
      </c>
      <c r="R14" s="39">
        <f>[1]Pertanian!$O$20</f>
        <v>34872.308434221697</v>
      </c>
      <c r="S14" s="39">
        <f>[1]Pertanian!$P$20</f>
        <v>36532.038339111525</v>
      </c>
      <c r="T14" s="39">
        <f>[1]Pertanian!$Q$20</f>
        <v>38285.392141151009</v>
      </c>
      <c r="U14" s="39">
        <f>[1]Pertanian!$R$20</f>
        <v>40119.006341910615</v>
      </c>
      <c r="V14" s="39">
        <f>[1]Pertanian!$S$20</f>
        <v>42063.258320446344</v>
      </c>
    </row>
    <row r="15" spans="1:22" x14ac:dyDescent="0.25">
      <c r="A15" s="1" t="s">
        <v>4</v>
      </c>
      <c r="B15" s="39"/>
      <c r="C15" s="39"/>
      <c r="D15" s="39"/>
      <c r="E15" s="39"/>
      <c r="F15" s="39"/>
      <c r="G15" s="39"/>
      <c r="H15" s="39"/>
      <c r="I15" s="39">
        <f>[1]Peternakan!E30</f>
        <v>806.40000000000009</v>
      </c>
      <c r="J15" s="39">
        <f>[1]Peternakan!F30</f>
        <v>806.40000000000009</v>
      </c>
      <c r="K15" s="39">
        <f>[1]Peternakan!G30</f>
        <v>806.40000000000009</v>
      </c>
      <c r="L15" s="39">
        <f>[1]Peternakan!H30</f>
        <v>806.40000000000009</v>
      </c>
      <c r="M15" s="39">
        <f>[1]Peternakan!I30</f>
        <v>806.40000000000009</v>
      </c>
      <c r="N15" s="39">
        <f>[1]Peternakan!J30</f>
        <v>806.40000000000009</v>
      </c>
      <c r="O15" s="39">
        <f>[1]Peternakan!K30</f>
        <v>1008</v>
      </c>
      <c r="P15" s="39">
        <f>[1]Peternakan!L30</f>
        <v>1008</v>
      </c>
      <c r="Q15" s="39">
        <f>[1]Peternakan!M30</f>
        <v>1008</v>
      </c>
      <c r="R15" s="39">
        <f>[1]Peternakan!N30</f>
        <v>1008</v>
      </c>
      <c r="S15" s="39">
        <f>[1]Peternakan!O30</f>
        <v>1008</v>
      </c>
      <c r="T15" s="39">
        <f>[1]Peternakan!P30</f>
        <v>1008</v>
      </c>
      <c r="U15" s="39">
        <f>[1]Peternakan!Q30</f>
        <v>1008</v>
      </c>
      <c r="V15" s="39">
        <f>[1]Peternakan!R30</f>
        <v>1008</v>
      </c>
    </row>
    <row r="16" spans="1:22" x14ac:dyDescent="0.25">
      <c r="A16" s="1" t="s">
        <v>5</v>
      </c>
      <c r="B16" s="39"/>
      <c r="C16" s="39"/>
      <c r="D16" s="39"/>
      <c r="E16" s="39"/>
      <c r="F16" s="39"/>
      <c r="G16" s="39"/>
      <c r="H16" s="39"/>
      <c r="I16" s="39">
        <f>[1]Peternakan!E31</f>
        <v>972.60651165714273</v>
      </c>
      <c r="J16" s="39">
        <f>[1]Peternakan!F31</f>
        <v>972.60651165714273</v>
      </c>
      <c r="K16" s="39">
        <f>[1]Peternakan!G31</f>
        <v>972.60651165714273</v>
      </c>
      <c r="L16" s="39">
        <f>[1]Peternakan!H31</f>
        <v>972.60651165714273</v>
      </c>
      <c r="M16" s="39">
        <f>[1]Peternakan!I31</f>
        <v>972.60651165714273</v>
      </c>
      <c r="N16" s="39">
        <f>[1]Peternakan!J31</f>
        <v>972.60651165714273</v>
      </c>
      <c r="O16" s="39">
        <f>[1]Peternakan!K31</f>
        <v>1457.5731395714288</v>
      </c>
      <c r="P16" s="39">
        <f>[1]Peternakan!L31</f>
        <v>1457.5731395714288</v>
      </c>
      <c r="Q16" s="39">
        <f>[1]Peternakan!M31</f>
        <v>1457.5731395714288</v>
      </c>
      <c r="R16" s="39">
        <f>[1]Peternakan!N31</f>
        <v>1457.5731395714288</v>
      </c>
      <c r="S16" s="39">
        <f>[1]Peternakan!O31</f>
        <v>1457.5731395714288</v>
      </c>
      <c r="T16" s="39">
        <f>[1]Peternakan!P31</f>
        <v>1457.5731395714288</v>
      </c>
      <c r="U16" s="39">
        <f>[1]Peternakan!Q31</f>
        <v>1457.5731395714288</v>
      </c>
      <c r="V16" s="39">
        <f>[1]Peternakan!R31</f>
        <v>1457.5731395714288</v>
      </c>
    </row>
    <row r="17" spans="1:22" x14ac:dyDescent="0.25">
      <c r="A17" s="1" t="s">
        <v>6</v>
      </c>
      <c r="B17" s="8"/>
      <c r="C17" s="8"/>
      <c r="D17" s="8"/>
      <c r="E17" s="8"/>
      <c r="F17" s="8"/>
      <c r="G17" s="8"/>
      <c r="H17" s="8">
        <f>'Rekap 6-Final'!H19</f>
        <v>0</v>
      </c>
      <c r="I17" s="8">
        <f>'Rekap 6-Final'!I19</f>
        <v>0</v>
      </c>
      <c r="J17" s="8">
        <f>'Rekap 6-Final'!J19</f>
        <v>0</v>
      </c>
      <c r="K17" s="8">
        <f>'Rekap 6-Final'!K19</f>
        <v>0</v>
      </c>
      <c r="L17" s="8">
        <f>'Rekap 6-Final'!L19</f>
        <v>0</v>
      </c>
      <c r="M17" s="8">
        <f>'Rekap 6-Final'!M19</f>
        <v>0</v>
      </c>
      <c r="N17" s="8">
        <f>'Rekap 6-Final'!N19</f>
        <v>0</v>
      </c>
      <c r="O17" s="8">
        <f>'Rekap 6-Final'!O19</f>
        <v>0</v>
      </c>
      <c r="P17" s="8">
        <f>'Rekap 6-Final'!P19</f>
        <v>0</v>
      </c>
      <c r="Q17" s="8">
        <f>'Rekap 6-Final'!Q19</f>
        <v>0</v>
      </c>
      <c r="R17" s="8">
        <f>'Rekap 6-Final'!R19</f>
        <v>0</v>
      </c>
      <c r="S17" s="8">
        <f>'Rekap 6-Final'!S19</f>
        <v>0</v>
      </c>
      <c r="T17" s="8">
        <f>'Rekap 6-Final'!T19</f>
        <v>0</v>
      </c>
      <c r="U17" s="8">
        <f>'Rekap 6-Final'!U19</f>
        <v>0</v>
      </c>
      <c r="V17" s="8">
        <f>'Rekap 6-Final'!V19</f>
        <v>0</v>
      </c>
    </row>
    <row r="18" spans="1:22" x14ac:dyDescent="0.25">
      <c r="A18" s="1" t="s">
        <v>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x14ac:dyDescent="0.25">
      <c r="A19" s="1" t="s">
        <v>8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x14ac:dyDescent="0.25">
      <c r="A20" s="4" t="s">
        <v>73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x14ac:dyDescent="0.25">
      <c r="A21" s="4" t="s">
        <v>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4" spans="1:22" x14ac:dyDescent="0.25">
      <c r="A24" s="1" t="s">
        <v>126</v>
      </c>
      <c r="B24" s="88">
        <v>2010</v>
      </c>
      <c r="C24" s="88">
        <v>2011</v>
      </c>
      <c r="D24" s="88">
        <v>2012</v>
      </c>
      <c r="E24" s="88">
        <v>2013</v>
      </c>
      <c r="F24" s="88">
        <v>2014</v>
      </c>
      <c r="G24" s="88">
        <v>2015</v>
      </c>
      <c r="H24" s="88">
        <v>2016</v>
      </c>
      <c r="I24" s="88">
        <v>2017</v>
      </c>
      <c r="J24" s="88">
        <v>2018</v>
      </c>
      <c r="K24" s="88">
        <v>2019</v>
      </c>
      <c r="L24" s="88">
        <v>2020</v>
      </c>
      <c r="M24" s="3">
        <v>2021</v>
      </c>
      <c r="N24" s="88">
        <v>2022</v>
      </c>
      <c r="O24" s="88">
        <v>2023</v>
      </c>
      <c r="P24" s="88">
        <v>2024</v>
      </c>
      <c r="Q24" s="88">
        <v>2025</v>
      </c>
      <c r="R24" s="3">
        <v>2026</v>
      </c>
      <c r="S24" s="88">
        <v>2027</v>
      </c>
      <c r="T24" s="88">
        <v>2028</v>
      </c>
      <c r="U24" s="88">
        <v>2029</v>
      </c>
      <c r="V24" s="88">
        <v>2030</v>
      </c>
    </row>
    <row r="25" spans="1:22" x14ac:dyDescent="0.25">
      <c r="A25" s="1" t="s">
        <v>3</v>
      </c>
      <c r="B25" s="31">
        <f>B3-B14</f>
        <v>91409.573270501351</v>
      </c>
      <c r="C25" s="31">
        <f t="shared" ref="C25:V28" si="1">C3-C14</f>
        <v>87092.0686643589</v>
      </c>
      <c r="D25" s="31">
        <f t="shared" si="1"/>
        <v>84785.042093204553</v>
      </c>
      <c r="E25" s="31">
        <f t="shared" si="1"/>
        <v>89118.281927796619</v>
      </c>
      <c r="F25" s="31">
        <f t="shared" si="1"/>
        <v>86340.408905341639</v>
      </c>
      <c r="G25" s="31">
        <f t="shared" si="1"/>
        <v>83568.587893828837</v>
      </c>
      <c r="H25" s="31">
        <f t="shared" si="1"/>
        <v>57241.795142983916</v>
      </c>
      <c r="I25" s="31">
        <f t="shared" si="1"/>
        <v>65425.852492523307</v>
      </c>
      <c r="J25" s="31">
        <f t="shared" si="1"/>
        <v>67874.399510589923</v>
      </c>
      <c r="K25" s="31">
        <f t="shared" si="1"/>
        <v>70807.850337109441</v>
      </c>
      <c r="L25" s="31">
        <f t="shared" si="1"/>
        <v>73563.58199885326</v>
      </c>
      <c r="M25" s="31">
        <f t="shared" si="1"/>
        <v>76300.478766127431</v>
      </c>
      <c r="N25" s="31">
        <f t="shared" si="1"/>
        <v>80809.590502751307</v>
      </c>
      <c r="O25" s="31">
        <f t="shared" si="1"/>
        <v>84446.169355581849</v>
      </c>
      <c r="P25" s="31">
        <f t="shared" si="1"/>
        <v>88316.414452491998</v>
      </c>
      <c r="Q25" s="31">
        <f t="shared" si="1"/>
        <v>92424.604571092699</v>
      </c>
      <c r="R25" s="31">
        <f t="shared" si="1"/>
        <v>96779.778430277744</v>
      </c>
      <c r="S25" s="31">
        <f t="shared" si="1"/>
        <v>101385.96309833124</v>
      </c>
      <c r="T25" s="31">
        <f t="shared" si="1"/>
        <v>106251.978572797</v>
      </c>
      <c r="U25" s="31">
        <f t="shared" si="1"/>
        <v>111340.73764966892</v>
      </c>
      <c r="V25" s="31">
        <f t="shared" si="1"/>
        <v>116736.54550248852</v>
      </c>
    </row>
    <row r="26" spans="1:22" x14ac:dyDescent="0.25">
      <c r="A26" s="1" t="s">
        <v>4</v>
      </c>
      <c r="B26" s="31">
        <f t="shared" ref="B26:Q28" si="2">B4-B15</f>
        <v>124215.23897999998</v>
      </c>
      <c r="C26" s="31">
        <f t="shared" si="2"/>
        <v>124969.84772999999</v>
      </c>
      <c r="D26" s="31">
        <f t="shared" si="2"/>
        <v>132810.20150999998</v>
      </c>
      <c r="E26" s="31">
        <f t="shared" si="2"/>
        <v>135770.87768999999</v>
      </c>
      <c r="F26" s="31">
        <f t="shared" si="2"/>
        <v>146427.18614999999</v>
      </c>
      <c r="G26" s="31">
        <f t="shared" si="2"/>
        <v>161547.95432999998</v>
      </c>
      <c r="H26" s="31">
        <f t="shared" si="2"/>
        <v>168684.14586113999</v>
      </c>
      <c r="I26" s="31">
        <f t="shared" si="2"/>
        <v>179505.29175004328</v>
      </c>
      <c r="J26" s="31">
        <f t="shared" si="2"/>
        <v>192564.27121492074</v>
      </c>
      <c r="K26" s="31">
        <f t="shared" si="2"/>
        <v>206805.26981986102</v>
      </c>
      <c r="L26" s="31">
        <f t="shared" si="2"/>
        <v>221243.13375606202</v>
      </c>
      <c r="M26" s="31">
        <f t="shared" si="2"/>
        <v>235718.93411011435</v>
      </c>
      <c r="N26" s="31">
        <f t="shared" si="2"/>
        <v>248532.89669682583</v>
      </c>
      <c r="O26" s="31">
        <f t="shared" si="2"/>
        <v>264616.36791502207</v>
      </c>
      <c r="P26" s="31">
        <f t="shared" si="2"/>
        <v>279472.3383100527</v>
      </c>
      <c r="Q26" s="31">
        <f t="shared" si="2"/>
        <v>294308.61441792245</v>
      </c>
      <c r="R26" s="31">
        <f t="shared" si="1"/>
        <v>309512.93963397777</v>
      </c>
      <c r="S26" s="31">
        <f t="shared" si="1"/>
        <v>324757.20475479012</v>
      </c>
      <c r="T26" s="31">
        <f t="shared" si="1"/>
        <v>340247.33139087929</v>
      </c>
      <c r="U26" s="31">
        <f t="shared" si="1"/>
        <v>355845.77809474268</v>
      </c>
      <c r="V26" s="31">
        <f t="shared" si="1"/>
        <v>371631.99303864158</v>
      </c>
    </row>
    <row r="27" spans="1:22" x14ac:dyDescent="0.25">
      <c r="A27" s="1" t="s">
        <v>5</v>
      </c>
      <c r="B27" s="31">
        <f t="shared" si="2"/>
        <v>4704.7127673876003</v>
      </c>
      <c r="C27" s="31">
        <f t="shared" si="1"/>
        <v>3992.2178004070056</v>
      </c>
      <c r="D27" s="31">
        <f t="shared" si="1"/>
        <v>4096.921816516634</v>
      </c>
      <c r="E27" s="31">
        <f t="shared" si="1"/>
        <v>4048.836276563572</v>
      </c>
      <c r="F27" s="31">
        <f t="shared" si="1"/>
        <v>4912.0760692965032</v>
      </c>
      <c r="G27" s="31">
        <f t="shared" si="1"/>
        <v>5700.1287245838585</v>
      </c>
      <c r="H27" s="31">
        <f t="shared" si="1"/>
        <v>5315.8635975740972</v>
      </c>
      <c r="I27" s="31">
        <f t="shared" si="1"/>
        <v>4607.6329369831783</v>
      </c>
      <c r="J27" s="31">
        <f t="shared" si="1"/>
        <v>4911.7664632549677</v>
      </c>
      <c r="K27" s="31">
        <f t="shared" si="1"/>
        <v>5202.7305268955452</v>
      </c>
      <c r="L27" s="31">
        <f t="shared" si="1"/>
        <v>5513.7899763253945</v>
      </c>
      <c r="M27" s="31">
        <f t="shared" si="1"/>
        <v>5816.9982981341991</v>
      </c>
      <c r="N27" s="31">
        <f t="shared" si="1"/>
        <v>6125.1439919073737</v>
      </c>
      <c r="O27" s="31">
        <f t="shared" si="1"/>
        <v>5955.5891753346477</v>
      </c>
      <c r="P27" s="31">
        <f t="shared" si="1"/>
        <v>6280.4643090510199</v>
      </c>
      <c r="Q27" s="31">
        <f t="shared" si="1"/>
        <v>6608.9269670416397</v>
      </c>
      <c r="R27" s="31">
        <f t="shared" si="1"/>
        <v>6969.769711332925</v>
      </c>
      <c r="S27" s="31">
        <f t="shared" si="1"/>
        <v>7317.402652192246</v>
      </c>
      <c r="T27" s="31">
        <f t="shared" si="1"/>
        <v>7688.385301009188</v>
      </c>
      <c r="U27" s="31">
        <f t="shared" si="1"/>
        <v>8057.622148018334</v>
      </c>
      <c r="V27" s="31">
        <f t="shared" si="1"/>
        <v>8438.3578836507313</v>
      </c>
    </row>
    <row r="28" spans="1:22" x14ac:dyDescent="0.25">
      <c r="A28" s="1" t="s">
        <v>6</v>
      </c>
      <c r="B28" s="31">
        <f t="shared" si="2"/>
        <v>0</v>
      </c>
      <c r="C28" s="31">
        <f t="shared" si="1"/>
        <v>0</v>
      </c>
      <c r="D28" s="31">
        <f t="shared" si="1"/>
        <v>0</v>
      </c>
      <c r="E28" s="31">
        <f t="shared" si="1"/>
        <v>0</v>
      </c>
      <c r="F28" s="31">
        <f t="shared" si="1"/>
        <v>0</v>
      </c>
      <c r="G28" s="31">
        <f t="shared" si="1"/>
        <v>0</v>
      </c>
      <c r="H28" s="31">
        <f t="shared" si="1"/>
        <v>0</v>
      </c>
      <c r="I28" s="31">
        <f t="shared" si="1"/>
        <v>0</v>
      </c>
      <c r="J28" s="31">
        <f t="shared" si="1"/>
        <v>0</v>
      </c>
      <c r="K28" s="31">
        <f t="shared" si="1"/>
        <v>0</v>
      </c>
      <c r="L28" s="31">
        <f t="shared" si="1"/>
        <v>0</v>
      </c>
      <c r="M28" s="31">
        <f t="shared" si="1"/>
        <v>0</v>
      </c>
      <c r="N28" s="31">
        <f t="shared" si="1"/>
        <v>0</v>
      </c>
      <c r="O28" s="31">
        <f t="shared" si="1"/>
        <v>0</v>
      </c>
      <c r="P28" s="31">
        <f t="shared" si="1"/>
        <v>0</v>
      </c>
      <c r="Q28" s="31">
        <f t="shared" si="1"/>
        <v>0</v>
      </c>
      <c r="R28" s="31">
        <f t="shared" si="1"/>
        <v>0</v>
      </c>
      <c r="S28" s="31">
        <f t="shared" si="1"/>
        <v>0</v>
      </c>
      <c r="T28" s="31">
        <f t="shared" si="1"/>
        <v>0</v>
      </c>
      <c r="U28" s="31">
        <f t="shared" si="1"/>
        <v>0</v>
      </c>
      <c r="V28" s="31">
        <f t="shared" si="1"/>
        <v>0</v>
      </c>
    </row>
    <row r="29" spans="1:22" x14ac:dyDescent="0.25">
      <c r="A29" s="1" t="s">
        <v>7</v>
      </c>
      <c r="B29" s="31">
        <f>'Rekap 6-Final'!B20</f>
        <v>148305.40413333336</v>
      </c>
      <c r="C29" s="31">
        <f>'Rekap 6-Final'!C20</f>
        <v>183678.35340592239</v>
      </c>
      <c r="D29" s="31">
        <f>'Rekap 6-Final'!D20</f>
        <v>208824.73033129037</v>
      </c>
      <c r="E29" s="31">
        <f>'Rekap 6-Final'!E20</f>
        <v>237988.37777765986</v>
      </c>
      <c r="F29" s="31">
        <f>'Rekap 6-Final'!F20</f>
        <v>255384.57228616063</v>
      </c>
      <c r="G29" s="31">
        <f>'Rekap 6-Final'!G20</f>
        <v>268476.15927874093</v>
      </c>
      <c r="H29" s="31">
        <f>'Rekap 6-Final'!H20</f>
        <v>276128.59647781873</v>
      </c>
      <c r="I29" s="31">
        <f>'Rekap 6-Final'!I20</f>
        <v>285713.1734069204</v>
      </c>
      <c r="J29" s="31">
        <f>'Rekap 6-Final'!J20</f>
        <v>297528.03317064774</v>
      </c>
      <c r="K29" s="31">
        <f>'Rekap 6-Final'!K20</f>
        <v>309060.25003540475</v>
      </c>
      <c r="L29" s="31">
        <f>'Rekap 6-Final'!L20</f>
        <v>320200.60169694107</v>
      </c>
      <c r="M29" s="31">
        <f>'Rekap 6-Final'!M20</f>
        <v>325996.12923168758</v>
      </c>
      <c r="N29" s="31">
        <f>'Rekap 6-Final'!N20</f>
        <v>334569.54863612732</v>
      </c>
      <c r="O29" s="31">
        <f>'Rekap 6-Final'!O20</f>
        <v>342495.95932976535</v>
      </c>
      <c r="P29" s="31">
        <f>'Rekap 6-Final'!P20</f>
        <v>349957.69972009305</v>
      </c>
      <c r="Q29" s="31">
        <f>'Rekap 6-Final'!Q20</f>
        <v>356955.4750919693</v>
      </c>
      <c r="R29" s="31">
        <f>'Rekap 6-Final'!R20</f>
        <v>350951.69054649904</v>
      </c>
      <c r="S29" s="31">
        <f>'Rekap 6-Final'!S20</f>
        <v>344989.28093073092</v>
      </c>
      <c r="T29" s="31">
        <f>'Rekap 6-Final'!T20</f>
        <v>339069.70007360558</v>
      </c>
      <c r="U29" s="31">
        <f>'Rekap 6-Final'!U20</f>
        <v>333186.83477041469</v>
      </c>
      <c r="V29" s="31">
        <f>'Rekap 6-Final'!V20</f>
        <v>327354.58131767443</v>
      </c>
    </row>
    <row r="30" spans="1:22" x14ac:dyDescent="0.25">
      <c r="A30" s="1" t="s">
        <v>8</v>
      </c>
      <c r="B30" s="31">
        <f>'Rekap 6-Final'!B21</f>
        <v>449057.52504422859</v>
      </c>
      <c r="C30" s="31">
        <f>'Rekap 6-Final'!C21</f>
        <v>552329.12952651107</v>
      </c>
      <c r="D30" s="31">
        <f>'Rekap 6-Final'!D21</f>
        <v>625856.09187414194</v>
      </c>
      <c r="E30" s="31">
        <f>'Rekap 6-Final'!E21</f>
        <v>712158.44078446308</v>
      </c>
      <c r="F30" s="31">
        <f>'Rekap 6-Final'!F21</f>
        <v>762850.66495429073</v>
      </c>
      <c r="G30" s="31">
        <f>'Rekap 6-Final'!G21</f>
        <v>800899.30059021036</v>
      </c>
      <c r="H30" s="31">
        <f>'Rekap 6-Final'!H21</f>
        <v>822540.74318578397</v>
      </c>
      <c r="I30" s="31">
        <f>'Rekap 6-Final'!I21</f>
        <v>848765.5218691359</v>
      </c>
      <c r="J30" s="31">
        <f>'Rekap 6-Final'!J21</f>
        <v>883826.49410729972</v>
      </c>
      <c r="K30" s="31">
        <f>'Rekap 6-Final'!K21</f>
        <v>918127.65809820918</v>
      </c>
      <c r="L30" s="31">
        <f>'Rekap 6-Final'!L21</f>
        <v>951251.93130957964</v>
      </c>
      <c r="M30" s="31">
        <f>'Rekap 6-Final'!M21</f>
        <v>968673.4295444173</v>
      </c>
      <c r="N30" s="31">
        <f>'Rekap 6-Final'!N21</f>
        <v>994512.21118883928</v>
      </c>
      <c r="O30" s="31">
        <f>'Rekap 6-Final'!O21</f>
        <v>1018323.7105177896</v>
      </c>
      <c r="P30" s="31">
        <f>'Rekap 6-Final'!P21</f>
        <v>1040804.2153934535</v>
      </c>
      <c r="Q30" s="31">
        <f>'Rekap 6-Final'!Q21</f>
        <v>1061956.4190568938</v>
      </c>
      <c r="R30" s="31">
        <f>'Rekap 6-Final'!R21</f>
        <v>1044953.3449612402</v>
      </c>
      <c r="S30" s="31">
        <f>'Rekap 6-Final'!S21</f>
        <v>1028108.2675364286</v>
      </c>
      <c r="T30" s="31">
        <f>'Rekap 6-Final'!T21</f>
        <v>1011426.7384567279</v>
      </c>
      <c r="U30" s="31">
        <f>'Rekap 6-Final'!U21</f>
        <v>994885.41348931333</v>
      </c>
      <c r="V30" s="31">
        <f>'Rekap 6-Final'!V21</f>
        <v>978537.35782613489</v>
      </c>
    </row>
    <row r="31" spans="1:22" x14ac:dyDescent="0.25">
      <c r="A31" s="4" t="s">
        <v>73</v>
      </c>
      <c r="B31" s="31">
        <f>'Rekap 6-Final'!B22</f>
        <v>141581.87270451718</v>
      </c>
      <c r="C31" s="31">
        <f>'Rekap 6-Final'!C22</f>
        <v>175351.16405544107</v>
      </c>
      <c r="D31" s="31">
        <f>'Rekap 6-Final'!D22</f>
        <v>199357.51202119965</v>
      </c>
      <c r="E31" s="31">
        <f>'Rekap 6-Final'!E22</f>
        <v>227199.00467941124</v>
      </c>
      <c r="F31" s="31">
        <f>'Rekap 6-Final'!F22</f>
        <v>243806.53028401587</v>
      </c>
      <c r="G31" s="31">
        <f>'Rekap 6-Final'!G22</f>
        <v>256304.60082915405</v>
      </c>
      <c r="H31" s="31">
        <f>'Rekap 6-Final'!H22</f>
        <v>263610.1093217851</v>
      </c>
      <c r="I31" s="31">
        <f>'Rekap 6-Final'!I22</f>
        <v>272760.16260967945</v>
      </c>
      <c r="J31" s="31">
        <f>'Rekap 6-Final'!J22</f>
        <v>284039.38726683281</v>
      </c>
      <c r="K31" s="31">
        <f>'Rekap 6-Final'!K22</f>
        <v>295048.78284272831</v>
      </c>
      <c r="L31" s="31">
        <f>'Rekap 6-Final'!L22</f>
        <v>305684.07870429475</v>
      </c>
      <c r="M31" s="31">
        <f>'Rekap 6-Final'!M22</f>
        <v>311216.86185859103</v>
      </c>
      <c r="N31" s="31">
        <f>'Rekap 6-Final'!N22</f>
        <v>319401.59917045955</v>
      </c>
      <c r="O31" s="31">
        <f>'Rekap 6-Final'!O22</f>
        <v>326968.66037357936</v>
      </c>
      <c r="P31" s="31">
        <f>'Rekap 6-Final'!P22</f>
        <v>334092.1174334971</v>
      </c>
      <c r="Q31" s="31">
        <f>'Rekap 6-Final'!Q22</f>
        <v>340772.64366047835</v>
      </c>
      <c r="R31" s="31">
        <f>'Rekap 6-Final'!R22</f>
        <v>335041.04497579456</v>
      </c>
      <c r="S31" s="31">
        <f>'Rekap 6-Final'!S22</f>
        <v>329348.94545882137</v>
      </c>
      <c r="T31" s="31">
        <f>'Rekap 6-Final'!T22</f>
        <v>323697.73302812583</v>
      </c>
      <c r="U31" s="31">
        <f>'Rekap 6-Final'!U22</f>
        <v>318081.57162550173</v>
      </c>
      <c r="V31" s="31">
        <f>'Rekap 6-Final'!V22</f>
        <v>312513.72754893673</v>
      </c>
    </row>
    <row r="32" spans="1:22" x14ac:dyDescent="0.25">
      <c r="A32" s="4" t="s">
        <v>9</v>
      </c>
      <c r="B32" s="31">
        <f>SUM(B25:B31)</f>
        <v>959274.32689996809</v>
      </c>
      <c r="C32" s="31">
        <f t="shared" ref="C32:V32" si="3">SUM(C25:C31)</f>
        <v>1127412.7811826405</v>
      </c>
      <c r="D32" s="31">
        <f t="shared" si="3"/>
        <v>1255730.4996463531</v>
      </c>
      <c r="E32" s="31">
        <f t="shared" si="3"/>
        <v>1406283.8191358943</v>
      </c>
      <c r="F32" s="31">
        <f t="shared" si="3"/>
        <v>1499721.4386491054</v>
      </c>
      <c r="G32" s="31">
        <f t="shared" si="3"/>
        <v>1576496.731646518</v>
      </c>
      <c r="H32" s="31">
        <f t="shared" si="3"/>
        <v>1593521.2535870858</v>
      </c>
      <c r="I32" s="31">
        <f t="shared" si="3"/>
        <v>1656777.6350652855</v>
      </c>
      <c r="J32" s="31">
        <f t="shared" si="3"/>
        <v>1730744.351733546</v>
      </c>
      <c r="K32" s="31">
        <f t="shared" si="3"/>
        <v>1805052.5416602083</v>
      </c>
      <c r="L32" s="31">
        <f t="shared" si="3"/>
        <v>1877457.1174420561</v>
      </c>
      <c r="M32" s="31">
        <f t="shared" si="3"/>
        <v>1923722.8318090718</v>
      </c>
      <c r="N32" s="31">
        <f t="shared" si="3"/>
        <v>1983950.9901869106</v>
      </c>
      <c r="O32" s="31">
        <f t="shared" si="3"/>
        <v>2042806.4566670726</v>
      </c>
      <c r="P32" s="31">
        <f t="shared" si="3"/>
        <v>2098923.2496186392</v>
      </c>
      <c r="Q32" s="31">
        <f t="shared" si="3"/>
        <v>2153026.6837653983</v>
      </c>
      <c r="R32" s="31">
        <f t="shared" si="3"/>
        <v>2144208.5682591223</v>
      </c>
      <c r="S32" s="31">
        <f t="shared" si="3"/>
        <v>2135907.0644312948</v>
      </c>
      <c r="T32" s="31">
        <f t="shared" si="3"/>
        <v>2128381.8668231447</v>
      </c>
      <c r="U32" s="31">
        <f t="shared" si="3"/>
        <v>2121397.9577776599</v>
      </c>
      <c r="V32" s="31">
        <f t="shared" si="3"/>
        <v>2115212.5631175269</v>
      </c>
    </row>
    <row r="35" spans="1:22" x14ac:dyDescent="0.25">
      <c r="A35" s="74" t="s">
        <v>116</v>
      </c>
      <c r="B35" s="74"/>
      <c r="C35" s="93" t="s">
        <v>1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</row>
    <row r="36" spans="1:22" x14ac:dyDescent="0.25">
      <c r="A36" s="88" t="s">
        <v>0</v>
      </c>
      <c r="B36" s="88">
        <v>2010</v>
      </c>
      <c r="C36" s="88" t="s">
        <v>85</v>
      </c>
      <c r="D36" s="88" t="s">
        <v>86</v>
      </c>
      <c r="E36" s="88" t="s">
        <v>87</v>
      </c>
      <c r="F36" s="88" t="s">
        <v>88</v>
      </c>
      <c r="G36" s="88" t="s">
        <v>89</v>
      </c>
      <c r="H36" s="88" t="s">
        <v>90</v>
      </c>
      <c r="I36" s="88" t="s">
        <v>91</v>
      </c>
      <c r="J36" s="88" t="s">
        <v>92</v>
      </c>
      <c r="K36" s="88" t="s">
        <v>93</v>
      </c>
      <c r="L36" s="88" t="s">
        <v>94</v>
      </c>
      <c r="M36" s="88" t="s">
        <v>95</v>
      </c>
      <c r="N36" s="88" t="s">
        <v>96</v>
      </c>
      <c r="O36" s="88" t="s">
        <v>97</v>
      </c>
      <c r="P36" s="88" t="s">
        <v>98</v>
      </c>
      <c r="Q36" s="88" t="s">
        <v>99</v>
      </c>
      <c r="R36" s="88" t="s">
        <v>100</v>
      </c>
      <c r="S36" s="88" t="s">
        <v>101</v>
      </c>
      <c r="T36" s="88" t="s">
        <v>102</v>
      </c>
      <c r="U36" s="88" t="s">
        <v>103</v>
      </c>
      <c r="V36" s="88" t="s">
        <v>104</v>
      </c>
    </row>
    <row r="37" spans="1:22" x14ac:dyDescent="0.25">
      <c r="A37" s="34" t="s">
        <v>3</v>
      </c>
      <c r="B37" s="31">
        <f>B3</f>
        <v>91409.573270501351</v>
      </c>
      <c r="C37" s="31">
        <f>B37+C3</f>
        <v>178501.64193486026</v>
      </c>
      <c r="D37" s="31">
        <f t="shared" ref="D37:V43" si="4">C37+D3</f>
        <v>263286.68402806483</v>
      </c>
      <c r="E37" s="31">
        <f t="shared" si="4"/>
        <v>352404.96595586144</v>
      </c>
      <c r="F37" s="31">
        <f t="shared" si="4"/>
        <v>438745.37486120308</v>
      </c>
      <c r="G37" s="31">
        <f t="shared" si="4"/>
        <v>522313.96275503188</v>
      </c>
      <c r="H37" s="31">
        <f t="shared" si="4"/>
        <v>600181.48744535865</v>
      </c>
      <c r="I37" s="31">
        <f t="shared" si="4"/>
        <v>689182.00134646171</v>
      </c>
      <c r="J37" s="31">
        <f t="shared" si="4"/>
        <v>781513.3383796569</v>
      </c>
      <c r="K37" s="31">
        <f t="shared" si="4"/>
        <v>877835.12599343387</v>
      </c>
      <c r="L37" s="31">
        <f t="shared" si="4"/>
        <v>977905.60811748519</v>
      </c>
      <c r="M37" s="31">
        <f t="shared" si="4"/>
        <v>1081699.1631477627</v>
      </c>
      <c r="N37" s="31">
        <f t="shared" si="4"/>
        <v>1191626.5818803571</v>
      </c>
      <c r="O37" s="31">
        <f t="shared" si="4"/>
        <v>1306500.9348050705</v>
      </c>
      <c r="P37" s="31">
        <f t="shared" si="4"/>
        <v>1426640.084280774</v>
      </c>
      <c r="Q37" s="31">
        <f t="shared" si="4"/>
        <v>1552367.7132004509</v>
      </c>
      <c r="R37" s="31">
        <f t="shared" si="4"/>
        <v>1684019.8000649503</v>
      </c>
      <c r="S37" s="31">
        <f t="shared" si="4"/>
        <v>1821937.8015023931</v>
      </c>
      <c r="T37" s="31">
        <f t="shared" si="4"/>
        <v>1966475.1722163411</v>
      </c>
      <c r="U37" s="31">
        <f t="shared" si="4"/>
        <v>2117934.9162079208</v>
      </c>
      <c r="V37" s="31">
        <f t="shared" si="4"/>
        <v>2276734.7200308554</v>
      </c>
    </row>
    <row r="38" spans="1:22" x14ac:dyDescent="0.25">
      <c r="A38" s="34" t="s">
        <v>4</v>
      </c>
      <c r="B38" s="31">
        <f t="shared" ref="B38:B43" si="5">B4</f>
        <v>124215.23897999998</v>
      </c>
      <c r="C38" s="31">
        <f t="shared" ref="C38:R43" si="6">B38+C4</f>
        <v>249185.08670999997</v>
      </c>
      <c r="D38" s="31">
        <f t="shared" si="6"/>
        <v>381995.28821999999</v>
      </c>
      <c r="E38" s="31">
        <f t="shared" si="6"/>
        <v>517766.16590999998</v>
      </c>
      <c r="F38" s="31">
        <f t="shared" si="6"/>
        <v>664193.35205999995</v>
      </c>
      <c r="G38" s="31">
        <f t="shared" si="6"/>
        <v>825741.30638999993</v>
      </c>
      <c r="H38" s="31">
        <f t="shared" si="6"/>
        <v>994425.45225113991</v>
      </c>
      <c r="I38" s="31">
        <f t="shared" si="6"/>
        <v>1174737.1440011831</v>
      </c>
      <c r="J38" s="31">
        <f t="shared" si="6"/>
        <v>1368107.8152161038</v>
      </c>
      <c r="K38" s="31">
        <f t="shared" si="6"/>
        <v>1575719.4850359648</v>
      </c>
      <c r="L38" s="31">
        <f t="shared" si="6"/>
        <v>1797769.0187920267</v>
      </c>
      <c r="M38" s="31">
        <f t="shared" si="6"/>
        <v>2034294.3529021409</v>
      </c>
      <c r="N38" s="31">
        <f t="shared" si="6"/>
        <v>2283633.6495989668</v>
      </c>
      <c r="O38" s="31">
        <f t="shared" si="6"/>
        <v>2549258.017513989</v>
      </c>
      <c r="P38" s="31">
        <f t="shared" si="6"/>
        <v>2829738.3558240416</v>
      </c>
      <c r="Q38" s="31">
        <f t="shared" si="6"/>
        <v>3125054.9702419639</v>
      </c>
      <c r="R38" s="31">
        <f t="shared" si="6"/>
        <v>3435575.9098759415</v>
      </c>
      <c r="S38" s="31">
        <f t="shared" si="4"/>
        <v>3761341.1146307318</v>
      </c>
      <c r="T38" s="31">
        <f t="shared" si="4"/>
        <v>4102596.4460216109</v>
      </c>
      <c r="U38" s="31">
        <f t="shared" si="4"/>
        <v>4459450.2241163533</v>
      </c>
      <c r="V38" s="31">
        <f t="shared" si="4"/>
        <v>4832090.2171549946</v>
      </c>
    </row>
    <row r="39" spans="1:22" x14ac:dyDescent="0.25">
      <c r="A39" s="34" t="s">
        <v>5</v>
      </c>
      <c r="B39" s="31">
        <f t="shared" si="5"/>
        <v>4704.7127673876003</v>
      </c>
      <c r="C39" s="31">
        <f t="shared" si="6"/>
        <v>8696.9305677946068</v>
      </c>
      <c r="D39" s="31">
        <f t="shared" si="4"/>
        <v>12793.852384311242</v>
      </c>
      <c r="E39" s="31">
        <f t="shared" si="4"/>
        <v>16842.688660874814</v>
      </c>
      <c r="F39" s="31">
        <f t="shared" si="4"/>
        <v>21754.764730171315</v>
      </c>
      <c r="G39" s="31">
        <f t="shared" si="4"/>
        <v>27454.893454755173</v>
      </c>
      <c r="H39" s="31">
        <f t="shared" si="4"/>
        <v>32770.757052329267</v>
      </c>
      <c r="I39" s="31">
        <f t="shared" si="4"/>
        <v>38350.996500969588</v>
      </c>
      <c r="J39" s="31">
        <f t="shared" si="4"/>
        <v>44235.3694758817</v>
      </c>
      <c r="K39" s="31">
        <f t="shared" si="4"/>
        <v>50410.706514434387</v>
      </c>
      <c r="L39" s="31">
        <f t="shared" si="4"/>
        <v>56897.103002416923</v>
      </c>
      <c r="M39" s="31">
        <f t="shared" si="4"/>
        <v>63686.707812208268</v>
      </c>
      <c r="N39" s="31">
        <f t="shared" si="4"/>
        <v>70784.45831577279</v>
      </c>
      <c r="O39" s="31">
        <f t="shared" si="4"/>
        <v>78197.620630678866</v>
      </c>
      <c r="P39" s="31">
        <f t="shared" si="4"/>
        <v>85935.658079301313</v>
      </c>
      <c r="Q39" s="31">
        <f t="shared" si="4"/>
        <v>94002.158185914377</v>
      </c>
      <c r="R39" s="31">
        <f t="shared" si="4"/>
        <v>102429.50103681874</v>
      </c>
      <c r="S39" s="31">
        <f t="shared" si="4"/>
        <v>111204.47682858241</v>
      </c>
      <c r="T39" s="31">
        <f t="shared" si="4"/>
        <v>120350.43526916302</v>
      </c>
      <c r="U39" s="31">
        <f t="shared" si="4"/>
        <v>129865.63055675279</v>
      </c>
      <c r="V39" s="31">
        <f t="shared" si="4"/>
        <v>139761.56157997495</v>
      </c>
    </row>
    <row r="40" spans="1:22" x14ac:dyDescent="0.25">
      <c r="A40" s="34" t="s">
        <v>6</v>
      </c>
      <c r="B40" s="31">
        <f t="shared" si="5"/>
        <v>0</v>
      </c>
      <c r="C40" s="31">
        <f t="shared" si="6"/>
        <v>0</v>
      </c>
      <c r="D40" s="31">
        <f t="shared" si="4"/>
        <v>0</v>
      </c>
      <c r="E40" s="31">
        <f t="shared" si="4"/>
        <v>0</v>
      </c>
      <c r="F40" s="31">
        <f t="shared" si="4"/>
        <v>0</v>
      </c>
      <c r="G40" s="31">
        <f t="shared" si="4"/>
        <v>0</v>
      </c>
      <c r="H40" s="31">
        <f t="shared" si="4"/>
        <v>0</v>
      </c>
      <c r="I40" s="31">
        <f t="shared" si="4"/>
        <v>0</v>
      </c>
      <c r="J40" s="31">
        <f t="shared" si="4"/>
        <v>0</v>
      </c>
      <c r="K40" s="31">
        <f t="shared" si="4"/>
        <v>0</v>
      </c>
      <c r="L40" s="31">
        <f t="shared" si="4"/>
        <v>0</v>
      </c>
      <c r="M40" s="31">
        <f t="shared" si="4"/>
        <v>0</v>
      </c>
      <c r="N40" s="31">
        <f t="shared" si="4"/>
        <v>0</v>
      </c>
      <c r="O40" s="31">
        <f t="shared" si="4"/>
        <v>0</v>
      </c>
      <c r="P40" s="31">
        <f t="shared" si="4"/>
        <v>0</v>
      </c>
      <c r="Q40" s="31">
        <f t="shared" si="4"/>
        <v>0</v>
      </c>
      <c r="R40" s="31">
        <f t="shared" si="4"/>
        <v>0</v>
      </c>
      <c r="S40" s="31">
        <f t="shared" si="4"/>
        <v>0</v>
      </c>
      <c r="T40" s="31">
        <f t="shared" si="4"/>
        <v>0</v>
      </c>
      <c r="U40" s="31">
        <f t="shared" si="4"/>
        <v>0</v>
      </c>
      <c r="V40" s="31">
        <f t="shared" si="4"/>
        <v>0</v>
      </c>
    </row>
    <row r="41" spans="1:22" x14ac:dyDescent="0.25">
      <c r="A41" s="34" t="s">
        <v>7</v>
      </c>
      <c r="B41" s="31">
        <f t="shared" si="5"/>
        <v>148305.40413333336</v>
      </c>
      <c r="C41" s="31">
        <f t="shared" si="6"/>
        <v>331983.75753925578</v>
      </c>
      <c r="D41" s="31">
        <f t="shared" si="4"/>
        <v>540808.48787054617</v>
      </c>
      <c r="E41" s="31">
        <f t="shared" si="4"/>
        <v>778796.86564820609</v>
      </c>
      <c r="F41" s="31">
        <f t="shared" si="4"/>
        <v>1034181.4379343668</v>
      </c>
      <c r="G41" s="31">
        <f t="shared" si="4"/>
        <v>1302657.5972131076</v>
      </c>
      <c r="H41" s="31">
        <f t="shared" si="4"/>
        <v>1586857.2582675931</v>
      </c>
      <c r="I41" s="31">
        <f t="shared" si="4"/>
        <v>1888499.8741928043</v>
      </c>
      <c r="J41" s="31">
        <f t="shared" si="4"/>
        <v>2206285.5160552813</v>
      </c>
      <c r="K41" s="31">
        <f t="shared" si="4"/>
        <v>2540324.0852333014</v>
      </c>
      <c r="L41" s="31">
        <f t="shared" si="4"/>
        <v>2890575.3024367979</v>
      </c>
      <c r="M41" s="31">
        <f t="shared" si="4"/>
        <v>3257034.8988173399</v>
      </c>
      <c r="N41" s="31">
        <f t="shared" si="4"/>
        <v>3640104.5393326776</v>
      </c>
      <c r="O41" s="31">
        <f t="shared" si="4"/>
        <v>4039586.46812928</v>
      </c>
      <c r="P41" s="31">
        <f t="shared" si="4"/>
        <v>4455533.6446639169</v>
      </c>
      <c r="Q41" s="31">
        <f t="shared" si="4"/>
        <v>4887999.9981600381</v>
      </c>
      <c r="R41" s="31">
        <f t="shared" si="4"/>
        <v>5321453.4332204163</v>
      </c>
      <c r="S41" s="31">
        <f t="shared" si="4"/>
        <v>5755950.8403733922</v>
      </c>
      <c r="T41" s="31">
        <f t="shared" si="4"/>
        <v>6191551.1091620997</v>
      </c>
      <c r="U41" s="31">
        <f t="shared" si="4"/>
        <v>6628304.7234731987</v>
      </c>
      <c r="V41" s="31">
        <f t="shared" si="4"/>
        <v>7066281.2746010581</v>
      </c>
    </row>
    <row r="42" spans="1:22" x14ac:dyDescent="0.25">
      <c r="A42" s="34" t="s">
        <v>8</v>
      </c>
      <c r="B42" s="31">
        <f t="shared" si="5"/>
        <v>449057.52504422859</v>
      </c>
      <c r="C42" s="31">
        <f t="shared" si="6"/>
        <v>1001386.6545707397</v>
      </c>
      <c r="D42" s="31">
        <f t="shared" si="4"/>
        <v>1627242.7464448817</v>
      </c>
      <c r="E42" s="31">
        <f t="shared" si="4"/>
        <v>2339401.1872293446</v>
      </c>
      <c r="F42" s="31">
        <f t="shared" si="4"/>
        <v>3102251.8521836353</v>
      </c>
      <c r="G42" s="31">
        <f t="shared" si="4"/>
        <v>3903151.1527738459</v>
      </c>
      <c r="H42" s="31">
        <f t="shared" si="4"/>
        <v>4749400.0716489758</v>
      </c>
      <c r="I42" s="31">
        <f t="shared" si="4"/>
        <v>5648520.9992495636</v>
      </c>
      <c r="J42" s="31">
        <f t="shared" si="4"/>
        <v>6595549.9526686464</v>
      </c>
      <c r="K42" s="31">
        <f t="shared" si="4"/>
        <v>7590906.6075893929</v>
      </c>
      <c r="L42" s="31">
        <f t="shared" si="4"/>
        <v>8634437.1512130797</v>
      </c>
      <c r="M42" s="31">
        <f t="shared" si="4"/>
        <v>9726125.2822711542</v>
      </c>
      <c r="N42" s="31">
        <f t="shared" si="4"/>
        <v>10867504.821523566</v>
      </c>
      <c r="O42" s="31">
        <f t="shared" si="4"/>
        <v>12057820.607167687</v>
      </c>
      <c r="P42" s="31">
        <f t="shared" si="4"/>
        <v>13297274.873211391</v>
      </c>
      <c r="Q42" s="31">
        <f t="shared" si="4"/>
        <v>14586073.556869017</v>
      </c>
      <c r="R42" s="31">
        <f t="shared" si="4"/>
        <v>15878641.566592576</v>
      </c>
      <c r="S42" s="31">
        <f t="shared" si="4"/>
        <v>17175196.147804476</v>
      </c>
      <c r="T42" s="31">
        <f t="shared" si="4"/>
        <v>18475962.179479245</v>
      </c>
      <c r="U42" s="31">
        <f t="shared" si="4"/>
        <v>19781132.442271274</v>
      </c>
      <c r="V42" s="31">
        <f t="shared" si="4"/>
        <v>21090972.681473888</v>
      </c>
    </row>
    <row r="43" spans="1:22" x14ac:dyDescent="0.25">
      <c r="A43" s="34" t="s">
        <v>73</v>
      </c>
      <c r="B43" s="31">
        <f t="shared" si="5"/>
        <v>141581.87270451718</v>
      </c>
      <c r="C43" s="31">
        <f t="shared" si="6"/>
        <v>316933.03675995825</v>
      </c>
      <c r="D43" s="31">
        <f t="shared" si="4"/>
        <v>516290.54878115794</v>
      </c>
      <c r="E43" s="31">
        <f t="shared" si="4"/>
        <v>743489.55346056912</v>
      </c>
      <c r="F43" s="31">
        <f t="shared" si="4"/>
        <v>987296.08374458505</v>
      </c>
      <c r="G43" s="31">
        <f t="shared" si="4"/>
        <v>1243600.6845737391</v>
      </c>
      <c r="H43" s="31">
        <f t="shared" si="4"/>
        <v>1514915.9509945614</v>
      </c>
      <c r="I43" s="31">
        <f t="shared" si="4"/>
        <v>1802883.3834677918</v>
      </c>
      <c r="J43" s="31">
        <f t="shared" si="4"/>
        <v>2106261.9862666894</v>
      </c>
      <c r="K43" s="31">
        <f t="shared" si="4"/>
        <v>2425156.678312046</v>
      </c>
      <c r="L43" s="31">
        <f t="shared" si="4"/>
        <v>2759529.006404181</v>
      </c>
      <c r="M43" s="31">
        <f t="shared" si="4"/>
        <v>3109374.8952259566</v>
      </c>
      <c r="N43" s="31">
        <f t="shared" si="4"/>
        <v>3475077.7999673598</v>
      </c>
      <c r="O43" s="31">
        <f t="shared" si="4"/>
        <v>3856448.9301777333</v>
      </c>
      <c r="P43" s="31">
        <f t="shared" si="4"/>
        <v>4253538.8443590458</v>
      </c>
      <c r="Q43" s="31">
        <f t="shared" si="4"/>
        <v>4666399.0268148826</v>
      </c>
      <c r="R43" s="31">
        <f t="shared" si="4"/>
        <v>5080201.5407872023</v>
      </c>
      <c r="S43" s="31">
        <f t="shared" si="4"/>
        <v>5495000.6976316068</v>
      </c>
      <c r="T43" s="31">
        <f t="shared" si="4"/>
        <v>5910852.7170917289</v>
      </c>
      <c r="U43" s="31">
        <f t="shared" si="4"/>
        <v>6327805.794331166</v>
      </c>
      <c r="V43" s="31">
        <f t="shared" si="4"/>
        <v>6745926.3656732505</v>
      </c>
    </row>
    <row r="44" spans="1:22" x14ac:dyDescent="0.25">
      <c r="A44" s="74" t="s">
        <v>9</v>
      </c>
      <c r="B44" s="31">
        <f>SUM(B37:B43)</f>
        <v>959274.32689996809</v>
      </c>
      <c r="C44" s="31">
        <f t="shared" ref="C44:V44" si="7">SUM(C37:C43)</f>
        <v>2086687.1080826083</v>
      </c>
      <c r="D44" s="31">
        <f t="shared" si="7"/>
        <v>3342417.6077289619</v>
      </c>
      <c r="E44" s="31">
        <f t="shared" si="7"/>
        <v>4748701.4268648559</v>
      </c>
      <c r="F44" s="31">
        <f t="shared" si="7"/>
        <v>6248422.8655139618</v>
      </c>
      <c r="G44" s="31">
        <f t="shared" si="7"/>
        <v>7824919.59716048</v>
      </c>
      <c r="H44" s="31">
        <f t="shared" si="7"/>
        <v>9478550.9776599593</v>
      </c>
      <c r="I44" s="31">
        <f t="shared" si="7"/>
        <v>11242174.398758775</v>
      </c>
      <c r="J44" s="31">
        <f t="shared" si="7"/>
        <v>13101953.978062259</v>
      </c>
      <c r="K44" s="31">
        <f t="shared" si="7"/>
        <v>15060352.688678574</v>
      </c>
      <c r="L44" s="31">
        <f t="shared" si="7"/>
        <v>17117113.189965986</v>
      </c>
      <c r="M44" s="31">
        <f t="shared" si="7"/>
        <v>19272215.300176561</v>
      </c>
      <c r="N44" s="31">
        <f t="shared" si="7"/>
        <v>21528731.850618701</v>
      </c>
      <c r="O44" s="31">
        <f t="shared" si="7"/>
        <v>23887812.578424439</v>
      </c>
      <c r="P44" s="31">
        <f t="shared" si="7"/>
        <v>26348661.46041847</v>
      </c>
      <c r="Q44" s="31">
        <f t="shared" si="7"/>
        <v>28911897.423472267</v>
      </c>
      <c r="R44" s="31">
        <f t="shared" si="7"/>
        <v>31502321.751577903</v>
      </c>
      <c r="S44" s="31">
        <f t="shared" si="7"/>
        <v>34120631.078771181</v>
      </c>
      <c r="T44" s="31">
        <f t="shared" si="7"/>
        <v>36767788.059240192</v>
      </c>
      <c r="U44" s="31">
        <f t="shared" si="7"/>
        <v>39444493.730956666</v>
      </c>
      <c r="V44" s="31">
        <f t="shared" si="7"/>
        <v>42151766.820514023</v>
      </c>
    </row>
    <row r="47" spans="1:22" x14ac:dyDescent="0.25">
      <c r="A47" s="74" t="s">
        <v>72</v>
      </c>
      <c r="B47" s="74"/>
      <c r="C47" s="93" t="s">
        <v>1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</row>
    <row r="48" spans="1:22" x14ac:dyDescent="0.25">
      <c r="A48" s="88" t="s">
        <v>0</v>
      </c>
      <c r="B48" s="88">
        <v>2010</v>
      </c>
      <c r="C48" s="88" t="s">
        <v>85</v>
      </c>
      <c r="D48" s="88" t="s">
        <v>86</v>
      </c>
      <c r="E48" s="88" t="s">
        <v>87</v>
      </c>
      <c r="F48" s="88" t="s">
        <v>88</v>
      </c>
      <c r="G48" s="88" t="s">
        <v>89</v>
      </c>
      <c r="H48" s="88" t="s">
        <v>90</v>
      </c>
      <c r="I48" s="88" t="s">
        <v>91</v>
      </c>
      <c r="J48" s="88" t="s">
        <v>92</v>
      </c>
      <c r="K48" s="88" t="s">
        <v>93</v>
      </c>
      <c r="L48" s="88" t="s">
        <v>94</v>
      </c>
      <c r="M48" s="88" t="s">
        <v>95</v>
      </c>
      <c r="N48" s="88" t="s">
        <v>96</v>
      </c>
      <c r="O48" s="88" t="s">
        <v>97</v>
      </c>
      <c r="P48" s="88" t="s">
        <v>98</v>
      </c>
      <c r="Q48" s="88" t="s">
        <v>99</v>
      </c>
      <c r="R48" s="88" t="s">
        <v>100</v>
      </c>
      <c r="S48" s="88" t="s">
        <v>101</v>
      </c>
      <c r="T48" s="88" t="s">
        <v>102</v>
      </c>
      <c r="U48" s="88" t="s">
        <v>103</v>
      </c>
      <c r="V48" s="88" t="s">
        <v>104</v>
      </c>
    </row>
    <row r="49" spans="1:23" x14ac:dyDescent="0.25">
      <c r="A49" s="34" t="s">
        <v>3</v>
      </c>
      <c r="B49" s="31">
        <f>B25</f>
        <v>91409.573270501351</v>
      </c>
      <c r="C49" s="31">
        <f>B49+C25</f>
        <v>178501.64193486026</v>
      </c>
      <c r="D49" s="31">
        <f t="shared" ref="D49:V55" si="8">C49+D25</f>
        <v>263286.68402806483</v>
      </c>
      <c r="E49" s="31">
        <f t="shared" si="8"/>
        <v>352404.96595586144</v>
      </c>
      <c r="F49" s="31">
        <f t="shared" si="8"/>
        <v>438745.37486120308</v>
      </c>
      <c r="G49" s="31">
        <f t="shared" si="8"/>
        <v>522313.96275503188</v>
      </c>
      <c r="H49" s="31">
        <f t="shared" si="8"/>
        <v>579555.75789801579</v>
      </c>
      <c r="I49" s="31">
        <f t="shared" si="8"/>
        <v>644981.61039053905</v>
      </c>
      <c r="J49" s="31">
        <f t="shared" si="8"/>
        <v>712856.00990112894</v>
      </c>
      <c r="K49" s="31">
        <f t="shared" si="8"/>
        <v>783663.86023823835</v>
      </c>
      <c r="L49" s="31">
        <f t="shared" si="8"/>
        <v>857227.4422370916</v>
      </c>
      <c r="M49" s="31">
        <f t="shared" si="8"/>
        <v>933527.92100321897</v>
      </c>
      <c r="N49" s="31">
        <f t="shared" si="8"/>
        <v>1014337.5115059703</v>
      </c>
      <c r="O49" s="31">
        <f t="shared" si="8"/>
        <v>1098783.680861552</v>
      </c>
      <c r="P49" s="31">
        <f t="shared" si="8"/>
        <v>1187100.095314044</v>
      </c>
      <c r="Q49" s="31">
        <f t="shared" si="8"/>
        <v>1279524.6998851367</v>
      </c>
      <c r="R49" s="31">
        <f t="shared" si="8"/>
        <v>1376304.4783154144</v>
      </c>
      <c r="S49" s="31">
        <f t="shared" si="8"/>
        <v>1477690.4414137457</v>
      </c>
      <c r="T49" s="31">
        <f t="shared" si="8"/>
        <v>1583942.4199865428</v>
      </c>
      <c r="U49" s="31">
        <f t="shared" si="8"/>
        <v>1695283.1576362117</v>
      </c>
      <c r="V49" s="31">
        <f t="shared" si="8"/>
        <v>1812019.7031387002</v>
      </c>
    </row>
    <row r="50" spans="1:23" x14ac:dyDescent="0.25">
      <c r="A50" s="34" t="s">
        <v>4</v>
      </c>
      <c r="B50" s="31">
        <f t="shared" ref="B50:B55" si="9">B26</f>
        <v>124215.23897999998</v>
      </c>
      <c r="C50" s="31">
        <f t="shared" ref="C50:R55" si="10">B50+C26</f>
        <v>249185.08670999997</v>
      </c>
      <c r="D50" s="31">
        <f t="shared" si="10"/>
        <v>381995.28821999999</v>
      </c>
      <c r="E50" s="31">
        <f t="shared" si="10"/>
        <v>517766.16590999998</v>
      </c>
      <c r="F50" s="31">
        <f t="shared" si="10"/>
        <v>664193.35205999995</v>
      </c>
      <c r="G50" s="31">
        <f t="shared" si="10"/>
        <v>825741.30638999993</v>
      </c>
      <c r="H50" s="31">
        <f t="shared" si="10"/>
        <v>994425.45225113991</v>
      </c>
      <c r="I50" s="31">
        <f t="shared" si="10"/>
        <v>1173930.7440011832</v>
      </c>
      <c r="J50" s="31">
        <f t="shared" si="10"/>
        <v>1366495.015216104</v>
      </c>
      <c r="K50" s="31">
        <f t="shared" si="10"/>
        <v>1573300.285035965</v>
      </c>
      <c r="L50" s="31">
        <f t="shared" si="10"/>
        <v>1794543.418792027</v>
      </c>
      <c r="M50" s="31">
        <f t="shared" si="10"/>
        <v>2030262.3529021414</v>
      </c>
      <c r="N50" s="31">
        <f t="shared" si="10"/>
        <v>2278795.2495989674</v>
      </c>
      <c r="O50" s="31">
        <f t="shared" si="10"/>
        <v>2543411.6175139896</v>
      </c>
      <c r="P50" s="31">
        <f t="shared" si="10"/>
        <v>2822883.9558240422</v>
      </c>
      <c r="Q50" s="31">
        <f t="shared" si="10"/>
        <v>3117192.5702419644</v>
      </c>
      <c r="R50" s="31">
        <f t="shared" si="10"/>
        <v>3426705.509875942</v>
      </c>
      <c r="S50" s="31">
        <f t="shared" si="8"/>
        <v>3751462.7146307323</v>
      </c>
      <c r="T50" s="31">
        <f t="shared" si="8"/>
        <v>4091710.0460216114</v>
      </c>
      <c r="U50" s="31">
        <f t="shared" si="8"/>
        <v>4447555.8241163539</v>
      </c>
      <c r="V50" s="31">
        <f t="shared" si="8"/>
        <v>4819187.8171549952</v>
      </c>
    </row>
    <row r="51" spans="1:23" x14ac:dyDescent="0.25">
      <c r="A51" s="34" t="s">
        <v>5</v>
      </c>
      <c r="B51" s="31">
        <f t="shared" si="9"/>
        <v>4704.7127673876003</v>
      </c>
      <c r="C51" s="31">
        <f t="shared" si="10"/>
        <v>8696.9305677946068</v>
      </c>
      <c r="D51" s="31">
        <f t="shared" si="8"/>
        <v>12793.852384311242</v>
      </c>
      <c r="E51" s="31">
        <f t="shared" si="8"/>
        <v>16842.688660874814</v>
      </c>
      <c r="F51" s="31">
        <f t="shared" si="8"/>
        <v>21754.764730171315</v>
      </c>
      <c r="G51" s="31">
        <f t="shared" si="8"/>
        <v>27454.893454755173</v>
      </c>
      <c r="H51" s="31">
        <f t="shared" si="8"/>
        <v>32770.757052329267</v>
      </c>
      <c r="I51" s="31">
        <f t="shared" si="8"/>
        <v>37378.389989312447</v>
      </c>
      <c r="J51" s="31">
        <f t="shared" si="8"/>
        <v>42290.156452567418</v>
      </c>
      <c r="K51" s="31">
        <f t="shared" si="8"/>
        <v>47492.886979462965</v>
      </c>
      <c r="L51" s="31">
        <f t="shared" si="8"/>
        <v>53006.67695578836</v>
      </c>
      <c r="M51" s="31">
        <f t="shared" si="8"/>
        <v>58823.675253922556</v>
      </c>
      <c r="N51" s="31">
        <f t="shared" si="8"/>
        <v>64948.819245829931</v>
      </c>
      <c r="O51" s="31">
        <f t="shared" si="8"/>
        <v>70904.408421164582</v>
      </c>
      <c r="P51" s="31">
        <f t="shared" si="8"/>
        <v>77184.872730215604</v>
      </c>
      <c r="Q51" s="31">
        <f t="shared" si="8"/>
        <v>83793.799697257244</v>
      </c>
      <c r="R51" s="31">
        <f t="shared" si="8"/>
        <v>90763.569408590163</v>
      </c>
      <c r="S51" s="31">
        <f t="shared" si="8"/>
        <v>98080.972060782413</v>
      </c>
      <c r="T51" s="31">
        <f t="shared" si="8"/>
        <v>105769.3573617916</v>
      </c>
      <c r="U51" s="31">
        <f t="shared" si="8"/>
        <v>113826.97950980993</v>
      </c>
      <c r="V51" s="31">
        <f t="shared" si="8"/>
        <v>122265.33739346066</v>
      </c>
    </row>
    <row r="52" spans="1:23" x14ac:dyDescent="0.25">
      <c r="A52" s="34" t="s">
        <v>6</v>
      </c>
      <c r="B52" s="31">
        <f t="shared" si="9"/>
        <v>0</v>
      </c>
      <c r="C52" s="31">
        <f t="shared" si="10"/>
        <v>0</v>
      </c>
      <c r="D52" s="31">
        <f t="shared" si="8"/>
        <v>0</v>
      </c>
      <c r="E52" s="31">
        <f t="shared" si="8"/>
        <v>0</v>
      </c>
      <c r="F52" s="31">
        <f t="shared" si="8"/>
        <v>0</v>
      </c>
      <c r="G52" s="31">
        <f t="shared" si="8"/>
        <v>0</v>
      </c>
      <c r="H52" s="31">
        <f t="shared" si="8"/>
        <v>0</v>
      </c>
      <c r="I52" s="31">
        <f t="shared" si="8"/>
        <v>0</v>
      </c>
      <c r="J52" s="31">
        <f t="shared" si="8"/>
        <v>0</v>
      </c>
      <c r="K52" s="31">
        <f t="shared" si="8"/>
        <v>0</v>
      </c>
      <c r="L52" s="31">
        <f t="shared" si="8"/>
        <v>0</v>
      </c>
      <c r="M52" s="31">
        <f t="shared" si="8"/>
        <v>0</v>
      </c>
      <c r="N52" s="31">
        <f t="shared" si="8"/>
        <v>0</v>
      </c>
      <c r="O52" s="31">
        <f t="shared" si="8"/>
        <v>0</v>
      </c>
      <c r="P52" s="31">
        <f t="shared" si="8"/>
        <v>0</v>
      </c>
      <c r="Q52" s="31">
        <f t="shared" si="8"/>
        <v>0</v>
      </c>
      <c r="R52" s="31">
        <f t="shared" si="8"/>
        <v>0</v>
      </c>
      <c r="S52" s="31">
        <f t="shared" si="8"/>
        <v>0</v>
      </c>
      <c r="T52" s="31">
        <f t="shared" si="8"/>
        <v>0</v>
      </c>
      <c r="U52" s="31">
        <f t="shared" si="8"/>
        <v>0</v>
      </c>
      <c r="V52" s="31">
        <f t="shared" si="8"/>
        <v>0</v>
      </c>
    </row>
    <row r="53" spans="1:23" x14ac:dyDescent="0.25">
      <c r="A53" s="34" t="s">
        <v>7</v>
      </c>
      <c r="B53" s="31">
        <f t="shared" si="9"/>
        <v>148305.40413333336</v>
      </c>
      <c r="C53" s="31">
        <f t="shared" si="10"/>
        <v>331983.75753925578</v>
      </c>
      <c r="D53" s="31">
        <f t="shared" si="8"/>
        <v>540808.48787054617</v>
      </c>
      <c r="E53" s="31">
        <f t="shared" si="8"/>
        <v>778796.86564820609</v>
      </c>
      <c r="F53" s="31">
        <f t="shared" si="8"/>
        <v>1034181.4379343668</v>
      </c>
      <c r="G53" s="31">
        <f t="shared" si="8"/>
        <v>1302657.5972131076</v>
      </c>
      <c r="H53" s="31">
        <f t="shared" si="8"/>
        <v>1578786.1936909263</v>
      </c>
      <c r="I53" s="31">
        <f t="shared" si="8"/>
        <v>1864499.3670978467</v>
      </c>
      <c r="J53" s="31">
        <f t="shared" si="8"/>
        <v>2162027.4002684946</v>
      </c>
      <c r="K53" s="31">
        <f t="shared" si="8"/>
        <v>2471087.6503038993</v>
      </c>
      <c r="L53" s="31">
        <f t="shared" si="8"/>
        <v>2791288.2520008404</v>
      </c>
      <c r="M53" s="31">
        <f t="shared" si="8"/>
        <v>3117284.381232528</v>
      </c>
      <c r="N53" s="31">
        <f t="shared" si="8"/>
        <v>3451853.9298686553</v>
      </c>
      <c r="O53" s="31">
        <f t="shared" si="8"/>
        <v>3794349.8891984206</v>
      </c>
      <c r="P53" s="31">
        <f t="shared" si="8"/>
        <v>4144307.5889185136</v>
      </c>
      <c r="Q53" s="31">
        <f t="shared" si="8"/>
        <v>4501263.0640104832</v>
      </c>
      <c r="R53" s="31">
        <f t="shared" si="8"/>
        <v>4852214.7545569818</v>
      </c>
      <c r="S53" s="31">
        <f t="shared" si="8"/>
        <v>5197204.0354877124</v>
      </c>
      <c r="T53" s="31">
        <f t="shared" si="8"/>
        <v>5536273.7355613178</v>
      </c>
      <c r="U53" s="31">
        <f t="shared" si="8"/>
        <v>5869460.5703317327</v>
      </c>
      <c r="V53" s="31">
        <f t="shared" si="8"/>
        <v>6196815.1516494071</v>
      </c>
    </row>
    <row r="54" spans="1:23" x14ac:dyDescent="0.25">
      <c r="A54" s="34" t="s">
        <v>8</v>
      </c>
      <c r="B54" s="31">
        <f t="shared" si="9"/>
        <v>449057.52504422859</v>
      </c>
      <c r="C54" s="31">
        <f t="shared" si="10"/>
        <v>1001386.6545707397</v>
      </c>
      <c r="D54" s="31">
        <f t="shared" si="8"/>
        <v>1627242.7464448817</v>
      </c>
      <c r="E54" s="31">
        <f t="shared" si="8"/>
        <v>2339401.1872293446</v>
      </c>
      <c r="F54" s="31">
        <f t="shared" si="8"/>
        <v>3102251.8521836353</v>
      </c>
      <c r="G54" s="31">
        <f t="shared" si="8"/>
        <v>3903151.1527738459</v>
      </c>
      <c r="H54" s="31">
        <f t="shared" si="8"/>
        <v>4725691.8959596297</v>
      </c>
      <c r="I54" s="31">
        <f t="shared" si="8"/>
        <v>5574457.4178287657</v>
      </c>
      <c r="J54" s="31">
        <f t="shared" si="8"/>
        <v>6458283.9119360652</v>
      </c>
      <c r="K54" s="31">
        <f t="shared" si="8"/>
        <v>7376411.5700342748</v>
      </c>
      <c r="L54" s="31">
        <f t="shared" si="8"/>
        <v>8327663.5013438547</v>
      </c>
      <c r="M54" s="31">
        <f t="shared" si="8"/>
        <v>9296336.9308882728</v>
      </c>
      <c r="N54" s="31">
        <f t="shared" si="8"/>
        <v>10290849.142077113</v>
      </c>
      <c r="O54" s="31">
        <f t="shared" si="8"/>
        <v>11309172.852594903</v>
      </c>
      <c r="P54" s="31">
        <f t="shared" si="8"/>
        <v>12349977.067988357</v>
      </c>
      <c r="Q54" s="31">
        <f t="shared" si="8"/>
        <v>13411933.487045251</v>
      </c>
      <c r="R54" s="31">
        <f t="shared" si="8"/>
        <v>14456886.832006492</v>
      </c>
      <c r="S54" s="31">
        <f t="shared" si="8"/>
        <v>15484995.09954292</v>
      </c>
      <c r="T54" s="31">
        <f t="shared" si="8"/>
        <v>16496421.837999647</v>
      </c>
      <c r="U54" s="31">
        <f t="shared" si="8"/>
        <v>17491307.251488961</v>
      </c>
      <c r="V54" s="31">
        <f t="shared" si="8"/>
        <v>18469844.609315097</v>
      </c>
    </row>
    <row r="55" spans="1:23" x14ac:dyDescent="0.25">
      <c r="A55" s="34" t="s">
        <v>73</v>
      </c>
      <c r="B55" s="31">
        <f t="shared" si="9"/>
        <v>141581.87270451718</v>
      </c>
      <c r="C55" s="31">
        <f t="shared" si="10"/>
        <v>316933.03675995825</v>
      </c>
      <c r="D55" s="31">
        <f t="shared" si="8"/>
        <v>516290.54878115794</v>
      </c>
      <c r="E55" s="31">
        <f t="shared" si="8"/>
        <v>743489.55346056912</v>
      </c>
      <c r="F55" s="31">
        <f t="shared" si="8"/>
        <v>987296.08374458505</v>
      </c>
      <c r="G55" s="31">
        <f t="shared" si="8"/>
        <v>1243600.6845737391</v>
      </c>
      <c r="H55" s="31">
        <f t="shared" si="8"/>
        <v>1507210.7938955242</v>
      </c>
      <c r="I55" s="31">
        <f t="shared" si="8"/>
        <v>1779970.9565052036</v>
      </c>
      <c r="J55" s="31">
        <f t="shared" si="8"/>
        <v>2064010.3437720365</v>
      </c>
      <c r="K55" s="31">
        <f t="shared" si="8"/>
        <v>2359059.1266147648</v>
      </c>
      <c r="L55" s="31">
        <f t="shared" si="8"/>
        <v>2664743.2053190595</v>
      </c>
      <c r="M55" s="31">
        <f t="shared" si="8"/>
        <v>2975960.0671776505</v>
      </c>
      <c r="N55" s="31">
        <f t="shared" si="8"/>
        <v>3295361.66634811</v>
      </c>
      <c r="O55" s="31">
        <f t="shared" si="8"/>
        <v>3622330.3267216892</v>
      </c>
      <c r="P55" s="31">
        <f t="shared" si="8"/>
        <v>3956422.4441551864</v>
      </c>
      <c r="Q55" s="31">
        <f t="shared" si="8"/>
        <v>4297195.0878156647</v>
      </c>
      <c r="R55" s="31">
        <f t="shared" si="8"/>
        <v>4632236.1327914596</v>
      </c>
      <c r="S55" s="31">
        <f t="shared" si="8"/>
        <v>4961585.0782502806</v>
      </c>
      <c r="T55" s="31">
        <f t="shared" si="8"/>
        <v>5285282.8112784065</v>
      </c>
      <c r="U55" s="31">
        <f t="shared" si="8"/>
        <v>5603364.3829039084</v>
      </c>
      <c r="V55" s="31">
        <f t="shared" si="8"/>
        <v>5915878.1104528448</v>
      </c>
    </row>
    <row r="56" spans="1:23" x14ac:dyDescent="0.25">
      <c r="A56" s="74" t="s">
        <v>9</v>
      </c>
      <c r="B56" s="31">
        <f>SUM(B49:B55)</f>
        <v>959274.32689996809</v>
      </c>
      <c r="C56" s="31">
        <f t="shared" ref="C56" si="11">SUM(C49:C55)</f>
        <v>2086687.1080826083</v>
      </c>
      <c r="D56" s="31">
        <f t="shared" ref="D56" si="12">SUM(D49:D55)</f>
        <v>3342417.6077289619</v>
      </c>
      <c r="E56" s="31">
        <f t="shared" ref="E56" si="13">SUM(E49:E55)</f>
        <v>4748701.4268648559</v>
      </c>
      <c r="F56" s="31">
        <f t="shared" ref="F56" si="14">SUM(F49:F55)</f>
        <v>6248422.8655139618</v>
      </c>
      <c r="G56" s="31">
        <f t="shared" ref="G56" si="15">SUM(G49:G55)</f>
        <v>7824919.59716048</v>
      </c>
      <c r="H56" s="31">
        <f t="shared" ref="H56" si="16">SUM(H49:H55)</f>
        <v>9418440.8507475648</v>
      </c>
      <c r="I56" s="31">
        <f t="shared" ref="I56" si="17">SUM(I49:I55)</f>
        <v>11075218.48581285</v>
      </c>
      <c r="J56" s="31">
        <f t="shared" ref="J56" si="18">SUM(J49:J55)</f>
        <v>12805962.837546397</v>
      </c>
      <c r="K56" s="31">
        <f t="shared" ref="K56" si="19">SUM(K49:K55)</f>
        <v>14611015.379206605</v>
      </c>
      <c r="L56" s="31">
        <f t="shared" ref="L56" si="20">SUM(L49:L55)</f>
        <v>16488472.496648664</v>
      </c>
      <c r="M56" s="31">
        <f t="shared" ref="M56" si="21">SUM(M49:M55)</f>
        <v>18412195.328457735</v>
      </c>
      <c r="N56" s="31">
        <f t="shared" ref="N56" si="22">SUM(N49:N55)</f>
        <v>20396146.318644647</v>
      </c>
      <c r="O56" s="31">
        <f t="shared" ref="O56" si="23">SUM(O49:O55)</f>
        <v>22438952.77531172</v>
      </c>
      <c r="P56" s="31">
        <f t="shared" ref="P56" si="24">SUM(P49:P55)</f>
        <v>24537876.024930358</v>
      </c>
      <c r="Q56" s="31">
        <f t="shared" ref="Q56" si="25">SUM(Q49:Q55)</f>
        <v>26690902.708695758</v>
      </c>
      <c r="R56" s="31">
        <f t="shared" ref="R56" si="26">SUM(R49:R55)</f>
        <v>28835111.276954882</v>
      </c>
      <c r="S56" s="31">
        <f t="shared" ref="S56" si="27">SUM(S49:S55)</f>
        <v>30971018.341386173</v>
      </c>
      <c r="T56" s="31">
        <f t="shared" ref="T56" si="28">SUM(T49:T55)</f>
        <v>33099400.208209317</v>
      </c>
      <c r="U56" s="31">
        <f t="shared" ref="U56" si="29">SUM(U49:U55)</f>
        <v>35220798.165986978</v>
      </c>
      <c r="V56" s="31">
        <f t="shared" ref="V56" si="30">SUM(V49:V55)</f>
        <v>37336010.729104504</v>
      </c>
      <c r="W56" s="11">
        <f>(V44-V56)/V44</f>
        <v>0.11424802457072411</v>
      </c>
    </row>
    <row r="57" spans="1:23" x14ac:dyDescent="0.25">
      <c r="W57" s="29">
        <f>V44-V56</f>
        <v>4815756.0914095193</v>
      </c>
    </row>
    <row r="59" spans="1:23" x14ac:dyDescent="0.25">
      <c r="A59" s="77"/>
      <c r="B59" s="77"/>
      <c r="C59" s="94" t="s">
        <v>1</v>
      </c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</row>
    <row r="60" spans="1:23" x14ac:dyDescent="0.25">
      <c r="A60" s="77" t="s">
        <v>117</v>
      </c>
      <c r="B60" s="77"/>
      <c r="C60" s="89" t="s">
        <v>85</v>
      </c>
      <c r="D60" s="89" t="s">
        <v>86</v>
      </c>
      <c r="E60" s="89" t="s">
        <v>87</v>
      </c>
      <c r="F60" s="89" t="s">
        <v>88</v>
      </c>
      <c r="G60" s="89" t="s">
        <v>89</v>
      </c>
      <c r="H60" s="89" t="s">
        <v>90</v>
      </c>
      <c r="I60" s="89" t="s">
        <v>91</v>
      </c>
      <c r="J60" s="89" t="s">
        <v>92</v>
      </c>
      <c r="K60" s="89" t="s">
        <v>93</v>
      </c>
      <c r="L60" s="89" t="s">
        <v>94</v>
      </c>
      <c r="M60" s="89" t="s">
        <v>95</v>
      </c>
      <c r="N60" s="89" t="s">
        <v>96</v>
      </c>
      <c r="O60" s="89" t="s">
        <v>97</v>
      </c>
      <c r="P60" s="89" t="s">
        <v>98</v>
      </c>
      <c r="Q60" s="89" t="s">
        <v>99</v>
      </c>
      <c r="R60" s="89" t="s">
        <v>100</v>
      </c>
      <c r="S60" s="89" t="s">
        <v>101</v>
      </c>
      <c r="T60" s="89" t="s">
        <v>102</v>
      </c>
      <c r="U60" s="89" t="s">
        <v>103</v>
      </c>
      <c r="V60" s="89" t="s">
        <v>104</v>
      </c>
    </row>
    <row r="61" spans="1:23" x14ac:dyDescent="0.25">
      <c r="A61" s="77" t="s">
        <v>119</v>
      </c>
      <c r="C61" s="29">
        <f>C37+C40+C41+C42+C43</f>
        <v>1828805.0908048139</v>
      </c>
      <c r="D61" s="29">
        <f t="shared" ref="D61:V61" si="31">D37+D40+D41+D42+D43</f>
        <v>2947628.4671246507</v>
      </c>
      <c r="E61" s="29">
        <f t="shared" si="31"/>
        <v>4214092.572293981</v>
      </c>
      <c r="F61" s="29">
        <f t="shared" si="31"/>
        <v>5562474.74872379</v>
      </c>
      <c r="G61" s="29">
        <f t="shared" si="31"/>
        <v>6971723.3973157248</v>
      </c>
      <c r="H61" s="29">
        <f t="shared" si="31"/>
        <v>8451354.768356489</v>
      </c>
      <c r="I61" s="29">
        <f t="shared" si="31"/>
        <v>10029086.258256622</v>
      </c>
      <c r="J61" s="29">
        <f t="shared" si="31"/>
        <v>11689610.793370275</v>
      </c>
      <c r="K61" s="29">
        <f t="shared" si="31"/>
        <v>13434222.497128176</v>
      </c>
      <c r="L61" s="29">
        <f t="shared" si="31"/>
        <v>15262447.068171542</v>
      </c>
      <c r="M61" s="29">
        <f t="shared" si="31"/>
        <v>17174234.239462212</v>
      </c>
      <c r="N61" s="29">
        <f t="shared" si="31"/>
        <v>19174313.742703959</v>
      </c>
      <c r="O61" s="29">
        <f t="shared" si="31"/>
        <v>21260356.940279771</v>
      </c>
      <c r="P61" s="29">
        <f t="shared" si="31"/>
        <v>23432987.446515128</v>
      </c>
      <c r="Q61" s="29">
        <f t="shared" si="31"/>
        <v>25692840.295044389</v>
      </c>
      <c r="R61" s="29">
        <f t="shared" si="31"/>
        <v>27964316.340665143</v>
      </c>
      <c r="S61" s="29">
        <f t="shared" si="31"/>
        <v>30248085.48731187</v>
      </c>
      <c r="T61" s="29">
        <f t="shared" si="31"/>
        <v>32544841.177949414</v>
      </c>
      <c r="U61" s="29">
        <f t="shared" si="31"/>
        <v>34855177.876283556</v>
      </c>
      <c r="V61" s="29">
        <f t="shared" si="31"/>
        <v>37179915.041779049</v>
      </c>
    </row>
    <row r="62" spans="1:23" x14ac:dyDescent="0.25">
      <c r="A62" s="77" t="s">
        <v>120</v>
      </c>
      <c r="C62" s="29">
        <f>C49+C53+C54+C55</f>
        <v>1828805.0908048139</v>
      </c>
      <c r="D62" s="29">
        <f t="shared" ref="D62:U62" si="32">D49+D53+D54+D55</f>
        <v>2947628.4671246507</v>
      </c>
      <c r="E62" s="29">
        <f t="shared" si="32"/>
        <v>4214092.572293981</v>
      </c>
      <c r="F62" s="29">
        <f t="shared" si="32"/>
        <v>5562474.74872379</v>
      </c>
      <c r="G62" s="29">
        <f t="shared" si="32"/>
        <v>6971723.3973157248</v>
      </c>
      <c r="H62" s="29">
        <f t="shared" si="32"/>
        <v>8391244.6414440963</v>
      </c>
      <c r="I62" s="29">
        <f t="shared" si="32"/>
        <v>9863909.3518223539</v>
      </c>
      <c r="J62" s="29">
        <f t="shared" si="32"/>
        <v>11397177.665877726</v>
      </c>
      <c r="K62" s="29">
        <f t="shared" si="32"/>
        <v>12990222.207191177</v>
      </c>
      <c r="L62" s="29">
        <f t="shared" si="32"/>
        <v>14640922.400900846</v>
      </c>
      <c r="M62" s="29">
        <f t="shared" si="32"/>
        <v>16323109.300301671</v>
      </c>
      <c r="N62" s="29">
        <f t="shared" si="32"/>
        <v>18052402.249799848</v>
      </c>
      <c r="O62" s="29">
        <f t="shared" si="32"/>
        <v>19824636.749376565</v>
      </c>
      <c r="P62" s="29">
        <f t="shared" si="32"/>
        <v>21637807.1963761</v>
      </c>
      <c r="Q62" s="29">
        <f t="shared" si="32"/>
        <v>23489916.338756535</v>
      </c>
      <c r="R62" s="29">
        <f t="shared" si="32"/>
        <v>25317642.197670348</v>
      </c>
      <c r="S62" s="29">
        <f t="shared" si="32"/>
        <v>27121474.654694661</v>
      </c>
      <c r="T62" s="29">
        <f t="shared" si="32"/>
        <v>28901920.804825913</v>
      </c>
      <c r="U62" s="29">
        <f t="shared" si="32"/>
        <v>30659415.362360813</v>
      </c>
      <c r="V62" s="29">
        <f>V49+V53+V54+V55</f>
        <v>32394557.574556053</v>
      </c>
      <c r="W62" s="11">
        <f>(V61-V62)/V61</f>
        <v>0.128708133459845</v>
      </c>
    </row>
    <row r="63" spans="1:23" x14ac:dyDescent="0.25">
      <c r="W63" s="29">
        <f>V61-V62</f>
        <v>4785357.4672229961</v>
      </c>
    </row>
    <row r="64" spans="1:23" x14ac:dyDescent="0.25">
      <c r="A64" s="77"/>
      <c r="B64" s="77"/>
      <c r="C64" s="94" t="s">
        <v>1</v>
      </c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</row>
    <row r="65" spans="1:23" x14ac:dyDescent="0.25">
      <c r="A65" s="77" t="s">
        <v>62</v>
      </c>
      <c r="B65" s="77"/>
      <c r="C65" s="89" t="s">
        <v>85</v>
      </c>
      <c r="D65" s="89" t="s">
        <v>86</v>
      </c>
      <c r="E65" s="89" t="s">
        <v>87</v>
      </c>
      <c r="F65" s="89" t="s">
        <v>88</v>
      </c>
      <c r="G65" s="89" t="s">
        <v>89</v>
      </c>
      <c r="H65" s="89" t="s">
        <v>90</v>
      </c>
      <c r="I65" s="89" t="s">
        <v>91</v>
      </c>
      <c r="J65" s="89" t="s">
        <v>92</v>
      </c>
      <c r="K65" s="89" t="s">
        <v>93</v>
      </c>
      <c r="L65" s="89" t="s">
        <v>94</v>
      </c>
      <c r="M65" s="89" t="s">
        <v>95</v>
      </c>
      <c r="N65" s="89" t="s">
        <v>96</v>
      </c>
      <c r="O65" s="89" t="s">
        <v>97</v>
      </c>
      <c r="P65" s="89" t="s">
        <v>98</v>
      </c>
      <c r="Q65" s="89" t="s">
        <v>99</v>
      </c>
      <c r="R65" s="89" t="s">
        <v>100</v>
      </c>
      <c r="S65" s="89" t="s">
        <v>101</v>
      </c>
      <c r="T65" s="89" t="s">
        <v>102</v>
      </c>
      <c r="U65" s="89" t="s">
        <v>103</v>
      </c>
      <c r="V65" s="89" t="s">
        <v>104</v>
      </c>
    </row>
    <row r="66" spans="1:23" x14ac:dyDescent="0.25">
      <c r="A66" s="77" t="s">
        <v>119</v>
      </c>
      <c r="C66" s="29">
        <f>C38+C39</f>
        <v>257882.01727779457</v>
      </c>
      <c r="D66" s="29">
        <f t="shared" ref="D66:V66" si="33">D38+D39</f>
        <v>394789.14060431125</v>
      </c>
      <c r="E66" s="29">
        <f t="shared" si="33"/>
        <v>534608.85457087483</v>
      </c>
      <c r="F66" s="29">
        <f t="shared" si="33"/>
        <v>685948.11679017125</v>
      </c>
      <c r="G66" s="29">
        <f t="shared" si="33"/>
        <v>853196.19984475512</v>
      </c>
      <c r="H66" s="29">
        <f t="shared" si="33"/>
        <v>1027196.2093034692</v>
      </c>
      <c r="I66" s="29">
        <f t="shared" si="33"/>
        <v>1213088.1405021527</v>
      </c>
      <c r="J66" s="29">
        <f t="shared" si="33"/>
        <v>1412343.1846919856</v>
      </c>
      <c r="K66" s="29">
        <f t="shared" si="33"/>
        <v>1626130.1915503992</v>
      </c>
      <c r="L66" s="29">
        <f t="shared" si="33"/>
        <v>1854666.1217944436</v>
      </c>
      <c r="M66" s="29">
        <f t="shared" si="33"/>
        <v>2097981.0607143492</v>
      </c>
      <c r="N66" s="29">
        <f t="shared" si="33"/>
        <v>2354418.1079147398</v>
      </c>
      <c r="O66" s="29">
        <f t="shared" si="33"/>
        <v>2627455.6381446677</v>
      </c>
      <c r="P66" s="29">
        <f t="shared" si="33"/>
        <v>2915674.0139033431</v>
      </c>
      <c r="Q66" s="29">
        <f t="shared" si="33"/>
        <v>3219057.128427878</v>
      </c>
      <c r="R66" s="29">
        <f t="shared" si="33"/>
        <v>3538005.4109127601</v>
      </c>
      <c r="S66" s="29">
        <f t="shared" si="33"/>
        <v>3872545.5914593143</v>
      </c>
      <c r="T66" s="29">
        <f t="shared" si="33"/>
        <v>4222946.8812907739</v>
      </c>
      <c r="U66" s="29">
        <f t="shared" si="33"/>
        <v>4589315.8546731062</v>
      </c>
      <c r="V66" s="29">
        <f t="shared" si="33"/>
        <v>4971851.7787349699</v>
      </c>
      <c r="W66" s="29"/>
    </row>
    <row r="67" spans="1:23" x14ac:dyDescent="0.25">
      <c r="A67" s="77" t="s">
        <v>120</v>
      </c>
      <c r="C67" s="29">
        <f>C50+C51</f>
        <v>257882.01727779457</v>
      </c>
      <c r="D67" s="29">
        <f t="shared" ref="D67:V67" si="34">D50+D51</f>
        <v>394789.14060431125</v>
      </c>
      <c r="E67" s="29">
        <f t="shared" si="34"/>
        <v>534608.85457087483</v>
      </c>
      <c r="F67" s="29">
        <f t="shared" si="34"/>
        <v>685948.11679017125</v>
      </c>
      <c r="G67" s="29">
        <f t="shared" si="34"/>
        <v>853196.19984475512</v>
      </c>
      <c r="H67" s="29">
        <f t="shared" si="34"/>
        <v>1027196.2093034692</v>
      </c>
      <c r="I67" s="29">
        <f t="shared" si="34"/>
        <v>1211309.1339904957</v>
      </c>
      <c r="J67" s="29">
        <f t="shared" si="34"/>
        <v>1408785.1716686713</v>
      </c>
      <c r="K67" s="29">
        <f t="shared" si="34"/>
        <v>1620793.1720154281</v>
      </c>
      <c r="L67" s="29">
        <f t="shared" si="34"/>
        <v>1847550.0957478154</v>
      </c>
      <c r="M67" s="29">
        <f t="shared" si="34"/>
        <v>2089086.028156064</v>
      </c>
      <c r="N67" s="29">
        <f t="shared" si="34"/>
        <v>2343744.0688447971</v>
      </c>
      <c r="O67" s="29">
        <f t="shared" si="34"/>
        <v>2614316.0259351539</v>
      </c>
      <c r="P67" s="29">
        <f t="shared" si="34"/>
        <v>2900068.8285542578</v>
      </c>
      <c r="Q67" s="29">
        <f t="shared" si="34"/>
        <v>3200986.3699392215</v>
      </c>
      <c r="R67" s="29">
        <f t="shared" si="34"/>
        <v>3517469.079284532</v>
      </c>
      <c r="S67" s="29">
        <f t="shared" si="34"/>
        <v>3849543.6866915147</v>
      </c>
      <c r="T67" s="29">
        <f t="shared" si="34"/>
        <v>4197479.4033834031</v>
      </c>
      <c r="U67" s="29">
        <f t="shared" si="34"/>
        <v>4561382.8036261639</v>
      </c>
      <c r="V67" s="29">
        <f t="shared" si="34"/>
        <v>4941453.154548456</v>
      </c>
      <c r="W67" s="11">
        <f>(V66-V67)/V66</f>
        <v>6.1141453002544104E-3</v>
      </c>
    </row>
    <row r="68" spans="1:23" x14ac:dyDescent="0.25">
      <c r="W68" s="29">
        <f>V66-V67</f>
        <v>30398.624186513945</v>
      </c>
    </row>
    <row r="70" spans="1:23" x14ac:dyDescent="0.25">
      <c r="A70" s="77" t="s">
        <v>121</v>
      </c>
    </row>
    <row r="71" spans="1:23" x14ac:dyDescent="0.25">
      <c r="A71" s="77" t="s">
        <v>119</v>
      </c>
      <c r="B71" s="29">
        <f>B4</f>
        <v>124215.23897999998</v>
      </c>
      <c r="C71" s="29">
        <f t="shared" ref="C71:V71" si="35">C4</f>
        <v>124969.84772999999</v>
      </c>
      <c r="D71" s="29">
        <f t="shared" si="35"/>
        <v>132810.20150999998</v>
      </c>
      <c r="E71" s="29">
        <f t="shared" si="35"/>
        <v>135770.87768999999</v>
      </c>
      <c r="F71" s="29">
        <f t="shared" si="35"/>
        <v>146427.18614999999</v>
      </c>
      <c r="G71" s="29">
        <f t="shared" si="35"/>
        <v>161547.95432999998</v>
      </c>
      <c r="H71" s="29">
        <f t="shared" si="35"/>
        <v>168684.14586113999</v>
      </c>
      <c r="I71" s="29">
        <f t="shared" si="35"/>
        <v>180311.69175004328</v>
      </c>
      <c r="J71" s="29">
        <f t="shared" si="35"/>
        <v>193370.67121492073</v>
      </c>
      <c r="K71" s="29">
        <f t="shared" si="35"/>
        <v>207611.66981986101</v>
      </c>
      <c r="L71" s="29">
        <f t="shared" si="35"/>
        <v>222049.53375606201</v>
      </c>
      <c r="M71" s="29">
        <f t="shared" si="35"/>
        <v>236525.33411011435</v>
      </c>
      <c r="N71" s="29">
        <f t="shared" si="35"/>
        <v>249339.29669682583</v>
      </c>
      <c r="O71" s="29">
        <f t="shared" si="35"/>
        <v>265624.36791502207</v>
      </c>
      <c r="P71" s="29">
        <f t="shared" si="35"/>
        <v>280480.3383100527</v>
      </c>
      <c r="Q71" s="29">
        <f t="shared" si="35"/>
        <v>295316.61441792245</v>
      </c>
      <c r="R71" s="29">
        <f t="shared" si="35"/>
        <v>310520.93963397777</v>
      </c>
      <c r="S71" s="29">
        <f t="shared" si="35"/>
        <v>325765.20475479012</v>
      </c>
      <c r="T71" s="29">
        <f t="shared" si="35"/>
        <v>341255.33139087929</v>
      </c>
      <c r="U71" s="29">
        <f t="shared" si="35"/>
        <v>356853.77809474268</v>
      </c>
      <c r="V71" s="29">
        <f t="shared" si="35"/>
        <v>372639.99303864158</v>
      </c>
    </row>
    <row r="72" spans="1:23" x14ac:dyDescent="0.25">
      <c r="A72" s="77" t="s">
        <v>120</v>
      </c>
      <c r="B72" s="29">
        <f>B26</f>
        <v>124215.23897999998</v>
      </c>
      <c r="C72" s="29">
        <f t="shared" ref="C72:V72" si="36">C26</f>
        <v>124969.84772999999</v>
      </c>
      <c r="D72" s="29">
        <f t="shared" si="36"/>
        <v>132810.20150999998</v>
      </c>
      <c r="E72" s="29">
        <f t="shared" si="36"/>
        <v>135770.87768999999</v>
      </c>
      <c r="F72" s="29">
        <f t="shared" si="36"/>
        <v>146427.18614999999</v>
      </c>
      <c r="G72" s="29">
        <f t="shared" si="36"/>
        <v>161547.95432999998</v>
      </c>
      <c r="H72" s="29">
        <f t="shared" si="36"/>
        <v>168684.14586113999</v>
      </c>
      <c r="I72" s="29">
        <f t="shared" si="36"/>
        <v>179505.29175004328</v>
      </c>
      <c r="J72" s="29">
        <f t="shared" si="36"/>
        <v>192564.27121492074</v>
      </c>
      <c r="K72" s="29">
        <f t="shared" si="36"/>
        <v>206805.26981986102</v>
      </c>
      <c r="L72" s="29">
        <f t="shared" si="36"/>
        <v>221243.13375606202</v>
      </c>
      <c r="M72" s="29">
        <f t="shared" si="36"/>
        <v>235718.93411011435</v>
      </c>
      <c r="N72" s="29">
        <f t="shared" si="36"/>
        <v>248532.89669682583</v>
      </c>
      <c r="O72" s="29">
        <f t="shared" si="36"/>
        <v>264616.36791502207</v>
      </c>
      <c r="P72" s="29">
        <f t="shared" si="36"/>
        <v>279472.3383100527</v>
      </c>
      <c r="Q72" s="29">
        <f t="shared" si="36"/>
        <v>294308.61441792245</v>
      </c>
      <c r="R72" s="29">
        <f t="shared" si="36"/>
        <v>309512.93963397777</v>
      </c>
      <c r="S72" s="29">
        <f t="shared" si="36"/>
        <v>324757.20475479012</v>
      </c>
      <c r="T72" s="29">
        <f t="shared" si="36"/>
        <v>340247.33139087929</v>
      </c>
      <c r="U72" s="29">
        <f t="shared" si="36"/>
        <v>355845.77809474268</v>
      </c>
      <c r="V72" s="29">
        <f t="shared" si="36"/>
        <v>371631.99303864158</v>
      </c>
    </row>
    <row r="74" spans="1:23" x14ac:dyDescent="0.25">
      <c r="A74" s="77" t="s">
        <v>122</v>
      </c>
    </row>
    <row r="75" spans="1:23" x14ac:dyDescent="0.25">
      <c r="A75" s="77" t="s">
        <v>119</v>
      </c>
      <c r="B75" s="29">
        <f>B5</f>
        <v>4704.7127673876003</v>
      </c>
      <c r="C75" s="29">
        <f t="shared" ref="C75:V75" si="37">C5</f>
        <v>3992.2178004070056</v>
      </c>
      <c r="D75" s="29">
        <f t="shared" si="37"/>
        <v>4096.921816516634</v>
      </c>
      <c r="E75" s="29">
        <f t="shared" si="37"/>
        <v>4048.836276563572</v>
      </c>
      <c r="F75" s="29">
        <f t="shared" si="37"/>
        <v>4912.0760692965032</v>
      </c>
      <c r="G75" s="29">
        <f t="shared" si="37"/>
        <v>5700.1287245838585</v>
      </c>
      <c r="H75" s="29">
        <f t="shared" si="37"/>
        <v>5315.8635975740972</v>
      </c>
      <c r="I75" s="29">
        <f t="shared" si="37"/>
        <v>5580.2394486403209</v>
      </c>
      <c r="J75" s="29">
        <f t="shared" si="37"/>
        <v>5884.3729749121103</v>
      </c>
      <c r="K75" s="29">
        <f t="shared" si="37"/>
        <v>6175.3370385526878</v>
      </c>
      <c r="L75" s="29">
        <f t="shared" si="37"/>
        <v>6486.3964879825371</v>
      </c>
      <c r="M75" s="29">
        <f t="shared" si="37"/>
        <v>6789.6048097913417</v>
      </c>
      <c r="N75" s="29">
        <f t="shared" si="37"/>
        <v>7097.7505035645163</v>
      </c>
      <c r="O75" s="29">
        <f t="shared" si="37"/>
        <v>7413.1623149060761</v>
      </c>
      <c r="P75" s="29">
        <f t="shared" si="37"/>
        <v>7738.0374486224482</v>
      </c>
      <c r="Q75" s="29">
        <f t="shared" si="37"/>
        <v>8066.500106613069</v>
      </c>
      <c r="R75" s="29">
        <f t="shared" si="37"/>
        <v>8427.3428509043533</v>
      </c>
      <c r="S75" s="29">
        <f t="shared" si="37"/>
        <v>8774.9757917636744</v>
      </c>
      <c r="T75" s="29">
        <f t="shared" si="37"/>
        <v>9145.9584405806163</v>
      </c>
      <c r="U75" s="29">
        <f t="shared" si="37"/>
        <v>9515.1952875897623</v>
      </c>
      <c r="V75" s="29">
        <f t="shared" si="37"/>
        <v>9895.9310232221596</v>
      </c>
    </row>
    <row r="76" spans="1:23" x14ac:dyDescent="0.25">
      <c r="A76" s="77" t="s">
        <v>120</v>
      </c>
      <c r="B76" s="29">
        <f>B27</f>
        <v>4704.7127673876003</v>
      </c>
      <c r="C76" s="29">
        <f t="shared" ref="C76:V76" si="38">C27</f>
        <v>3992.2178004070056</v>
      </c>
      <c r="D76" s="29">
        <f t="shared" si="38"/>
        <v>4096.921816516634</v>
      </c>
      <c r="E76" s="29">
        <f t="shared" si="38"/>
        <v>4048.836276563572</v>
      </c>
      <c r="F76" s="29">
        <f t="shared" si="38"/>
        <v>4912.0760692965032</v>
      </c>
      <c r="G76" s="29">
        <f t="shared" si="38"/>
        <v>5700.1287245838585</v>
      </c>
      <c r="H76" s="29">
        <f t="shared" si="38"/>
        <v>5315.8635975740972</v>
      </c>
      <c r="I76" s="29">
        <f t="shared" si="38"/>
        <v>4607.6329369831783</v>
      </c>
      <c r="J76" s="29">
        <f t="shared" si="38"/>
        <v>4911.7664632549677</v>
      </c>
      <c r="K76" s="29">
        <f t="shared" si="38"/>
        <v>5202.7305268955452</v>
      </c>
      <c r="L76" s="29">
        <f t="shared" si="38"/>
        <v>5513.7899763253945</v>
      </c>
      <c r="M76" s="29">
        <f t="shared" si="38"/>
        <v>5816.9982981341991</v>
      </c>
      <c r="N76" s="29">
        <f t="shared" si="38"/>
        <v>6125.1439919073737</v>
      </c>
      <c r="O76" s="29">
        <f t="shared" si="38"/>
        <v>5955.5891753346477</v>
      </c>
      <c r="P76" s="29">
        <f t="shared" si="38"/>
        <v>6280.4643090510199</v>
      </c>
      <c r="Q76" s="29">
        <f t="shared" si="38"/>
        <v>6608.9269670416397</v>
      </c>
      <c r="R76" s="29">
        <f t="shared" si="38"/>
        <v>6969.769711332925</v>
      </c>
      <c r="S76" s="29">
        <f t="shared" si="38"/>
        <v>7317.402652192246</v>
      </c>
      <c r="T76" s="29">
        <f t="shared" si="38"/>
        <v>7688.385301009188</v>
      </c>
      <c r="U76" s="29">
        <f t="shared" si="38"/>
        <v>8057.622148018334</v>
      </c>
      <c r="V76" s="29">
        <f t="shared" si="38"/>
        <v>8438.3578836507313</v>
      </c>
    </row>
    <row r="77" spans="1:23" x14ac:dyDescent="0.25">
      <c r="B77" s="77"/>
      <c r="C77" s="94" t="s">
        <v>1</v>
      </c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</row>
    <row r="78" spans="1:23" x14ac:dyDescent="0.25">
      <c r="A78" s="77" t="s">
        <v>121</v>
      </c>
      <c r="B78" s="77"/>
      <c r="C78" s="92" t="s">
        <v>85</v>
      </c>
      <c r="D78" s="92" t="s">
        <v>86</v>
      </c>
      <c r="E78" s="92" t="s">
        <v>87</v>
      </c>
      <c r="F78" s="92" t="s">
        <v>88</v>
      </c>
      <c r="G78" s="92" t="s">
        <v>89</v>
      </c>
      <c r="H78" s="92" t="s">
        <v>90</v>
      </c>
      <c r="I78" s="92" t="s">
        <v>91</v>
      </c>
      <c r="J78" s="92" t="s">
        <v>92</v>
      </c>
      <c r="K78" s="92" t="s">
        <v>93</v>
      </c>
      <c r="L78" s="92" t="s">
        <v>94</v>
      </c>
      <c r="M78" s="92" t="s">
        <v>95</v>
      </c>
      <c r="N78" s="92" t="s">
        <v>96</v>
      </c>
      <c r="O78" s="92" t="s">
        <v>97</v>
      </c>
      <c r="P78" s="92" t="s">
        <v>98</v>
      </c>
      <c r="Q78" s="92" t="s">
        <v>99</v>
      </c>
      <c r="R78" s="92" t="s">
        <v>100</v>
      </c>
      <c r="S78" s="92" t="s">
        <v>101</v>
      </c>
      <c r="T78" s="92" t="s">
        <v>102</v>
      </c>
      <c r="U78" s="92" t="s">
        <v>103</v>
      </c>
      <c r="V78" s="92" t="s">
        <v>104</v>
      </c>
    </row>
    <row r="79" spans="1:23" x14ac:dyDescent="0.25">
      <c r="A79" s="77" t="s">
        <v>118</v>
      </c>
      <c r="B79" s="29">
        <f>B71</f>
        <v>124215.23897999998</v>
      </c>
      <c r="C79" s="29">
        <f>B79+C71</f>
        <v>249185.08670999997</v>
      </c>
      <c r="D79" s="29">
        <f t="shared" ref="D79:V79" si="39">C79+D71</f>
        <v>381995.28821999999</v>
      </c>
      <c r="E79" s="29">
        <f t="shared" si="39"/>
        <v>517766.16590999998</v>
      </c>
      <c r="F79" s="29">
        <f t="shared" si="39"/>
        <v>664193.35205999995</v>
      </c>
      <c r="G79" s="29">
        <f t="shared" si="39"/>
        <v>825741.30638999993</v>
      </c>
      <c r="H79" s="29">
        <f t="shared" si="39"/>
        <v>994425.45225113991</v>
      </c>
      <c r="I79" s="29">
        <f t="shared" si="39"/>
        <v>1174737.1440011831</v>
      </c>
      <c r="J79" s="29">
        <f t="shared" si="39"/>
        <v>1368107.8152161038</v>
      </c>
      <c r="K79" s="29">
        <f t="shared" si="39"/>
        <v>1575719.4850359648</v>
      </c>
      <c r="L79" s="29">
        <f t="shared" si="39"/>
        <v>1797769.0187920267</v>
      </c>
      <c r="M79" s="29">
        <f t="shared" si="39"/>
        <v>2034294.3529021409</v>
      </c>
      <c r="N79" s="29">
        <f t="shared" si="39"/>
        <v>2283633.6495989668</v>
      </c>
      <c r="O79" s="29">
        <f t="shared" si="39"/>
        <v>2549258.017513989</v>
      </c>
      <c r="P79" s="29">
        <f t="shared" si="39"/>
        <v>2829738.3558240416</v>
      </c>
      <c r="Q79" s="29">
        <f t="shared" si="39"/>
        <v>3125054.9702419639</v>
      </c>
      <c r="R79" s="29">
        <f t="shared" si="39"/>
        <v>3435575.9098759415</v>
      </c>
      <c r="S79" s="29">
        <f t="shared" si="39"/>
        <v>3761341.1146307318</v>
      </c>
      <c r="T79" s="29">
        <f t="shared" si="39"/>
        <v>4102596.4460216109</v>
      </c>
      <c r="U79" s="29">
        <f t="shared" si="39"/>
        <v>4459450.2241163533</v>
      </c>
      <c r="V79" s="29">
        <f t="shared" si="39"/>
        <v>4832090.2171549946</v>
      </c>
    </row>
    <row r="80" spans="1:23" x14ac:dyDescent="0.25">
      <c r="A80" s="77" t="s">
        <v>72</v>
      </c>
      <c r="B80" s="29">
        <f>B72</f>
        <v>124215.23897999998</v>
      </c>
      <c r="C80" s="29">
        <f>B80+C72</f>
        <v>249185.08670999997</v>
      </c>
      <c r="D80" s="29">
        <f t="shared" ref="D80:V80" si="40">C80+D72</f>
        <v>381995.28821999999</v>
      </c>
      <c r="E80" s="29">
        <f t="shared" si="40"/>
        <v>517766.16590999998</v>
      </c>
      <c r="F80" s="29">
        <f t="shared" si="40"/>
        <v>664193.35205999995</v>
      </c>
      <c r="G80" s="29">
        <f t="shared" si="40"/>
        <v>825741.30638999993</v>
      </c>
      <c r="H80" s="29">
        <f t="shared" si="40"/>
        <v>994425.45225113991</v>
      </c>
      <c r="I80" s="29">
        <f t="shared" si="40"/>
        <v>1173930.7440011832</v>
      </c>
      <c r="J80" s="29">
        <f t="shared" si="40"/>
        <v>1366495.015216104</v>
      </c>
      <c r="K80" s="29">
        <f t="shared" si="40"/>
        <v>1573300.285035965</v>
      </c>
      <c r="L80" s="29">
        <f t="shared" si="40"/>
        <v>1794543.418792027</v>
      </c>
      <c r="M80" s="29">
        <f t="shared" si="40"/>
        <v>2030262.3529021414</v>
      </c>
      <c r="N80" s="29">
        <f t="shared" si="40"/>
        <v>2278795.2495989674</v>
      </c>
      <c r="O80" s="29">
        <f t="shared" si="40"/>
        <v>2543411.6175139896</v>
      </c>
      <c r="P80" s="29">
        <f t="shared" si="40"/>
        <v>2822883.9558240422</v>
      </c>
      <c r="Q80" s="29">
        <f t="shared" si="40"/>
        <v>3117192.5702419644</v>
      </c>
      <c r="R80" s="29">
        <f t="shared" si="40"/>
        <v>3426705.509875942</v>
      </c>
      <c r="S80" s="29">
        <f t="shared" si="40"/>
        <v>3751462.7146307323</v>
      </c>
      <c r="T80" s="29">
        <f t="shared" si="40"/>
        <v>4091710.0460216114</v>
      </c>
      <c r="U80" s="29">
        <f t="shared" si="40"/>
        <v>4447555.8241163539</v>
      </c>
      <c r="V80" s="29">
        <f t="shared" si="40"/>
        <v>4819187.8171549952</v>
      </c>
      <c r="W80" s="29">
        <f>V79-V80</f>
        <v>12902.399999999441</v>
      </c>
    </row>
    <row r="81" spans="1:23" x14ac:dyDescent="0.25">
      <c r="B81" s="77"/>
      <c r="C81" s="94" t="s">
        <v>1</v>
      </c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</row>
    <row r="82" spans="1:23" x14ac:dyDescent="0.25">
      <c r="A82" s="77" t="s">
        <v>122</v>
      </c>
      <c r="B82" s="77"/>
      <c r="C82" s="92" t="s">
        <v>85</v>
      </c>
      <c r="D82" s="92" t="s">
        <v>86</v>
      </c>
      <c r="E82" s="92" t="s">
        <v>87</v>
      </c>
      <c r="F82" s="92" t="s">
        <v>88</v>
      </c>
      <c r="G82" s="92" t="s">
        <v>89</v>
      </c>
      <c r="H82" s="92" t="s">
        <v>90</v>
      </c>
      <c r="I82" s="92" t="s">
        <v>91</v>
      </c>
      <c r="J82" s="92" t="s">
        <v>92</v>
      </c>
      <c r="K82" s="92" t="s">
        <v>93</v>
      </c>
      <c r="L82" s="92" t="s">
        <v>94</v>
      </c>
      <c r="M82" s="92" t="s">
        <v>95</v>
      </c>
      <c r="N82" s="92" t="s">
        <v>96</v>
      </c>
      <c r="O82" s="92" t="s">
        <v>97</v>
      </c>
      <c r="P82" s="92" t="s">
        <v>98</v>
      </c>
      <c r="Q82" s="92" t="s">
        <v>99</v>
      </c>
      <c r="R82" s="92" t="s">
        <v>100</v>
      </c>
      <c r="S82" s="92" t="s">
        <v>101</v>
      </c>
      <c r="T82" s="92" t="s">
        <v>102</v>
      </c>
      <c r="U82" s="92" t="s">
        <v>103</v>
      </c>
      <c r="V82" s="92" t="s">
        <v>104</v>
      </c>
    </row>
    <row r="83" spans="1:23" x14ac:dyDescent="0.25">
      <c r="A83" s="77" t="s">
        <v>118</v>
      </c>
      <c r="B83" s="29">
        <f>B75</f>
        <v>4704.7127673876003</v>
      </c>
      <c r="C83" s="29">
        <f>B83+C75</f>
        <v>8696.9305677946068</v>
      </c>
      <c r="D83" s="29">
        <f t="shared" ref="D83:V83" si="41">C83+D75</f>
        <v>12793.852384311242</v>
      </c>
      <c r="E83" s="29">
        <f t="shared" si="41"/>
        <v>16842.688660874814</v>
      </c>
      <c r="F83" s="29">
        <f t="shared" si="41"/>
        <v>21754.764730171315</v>
      </c>
      <c r="G83" s="29">
        <f t="shared" si="41"/>
        <v>27454.893454755173</v>
      </c>
      <c r="H83" s="29">
        <f t="shared" si="41"/>
        <v>32770.757052329267</v>
      </c>
      <c r="I83" s="29">
        <f t="shared" si="41"/>
        <v>38350.996500969588</v>
      </c>
      <c r="J83" s="29">
        <f t="shared" si="41"/>
        <v>44235.3694758817</v>
      </c>
      <c r="K83" s="29">
        <f t="shared" si="41"/>
        <v>50410.706514434387</v>
      </c>
      <c r="L83" s="29">
        <f t="shared" si="41"/>
        <v>56897.103002416923</v>
      </c>
      <c r="M83" s="29">
        <f t="shared" si="41"/>
        <v>63686.707812208268</v>
      </c>
      <c r="N83" s="29">
        <f t="shared" si="41"/>
        <v>70784.45831577279</v>
      </c>
      <c r="O83" s="29">
        <f t="shared" si="41"/>
        <v>78197.620630678866</v>
      </c>
      <c r="P83" s="29">
        <f t="shared" si="41"/>
        <v>85935.658079301313</v>
      </c>
      <c r="Q83" s="29">
        <f t="shared" si="41"/>
        <v>94002.158185914377</v>
      </c>
      <c r="R83" s="29">
        <f t="shared" si="41"/>
        <v>102429.50103681874</v>
      </c>
      <c r="S83" s="29">
        <f t="shared" si="41"/>
        <v>111204.47682858241</v>
      </c>
      <c r="T83" s="29">
        <f t="shared" si="41"/>
        <v>120350.43526916302</v>
      </c>
      <c r="U83" s="29">
        <f t="shared" si="41"/>
        <v>129865.63055675279</v>
      </c>
      <c r="V83" s="29">
        <f t="shared" si="41"/>
        <v>139761.56157997495</v>
      </c>
      <c r="W83" s="29">
        <f>V83-V84</f>
        <v>17496.224186514286</v>
      </c>
    </row>
    <row r="84" spans="1:23" x14ac:dyDescent="0.25">
      <c r="A84" s="77" t="s">
        <v>72</v>
      </c>
      <c r="B84" s="29">
        <f>B76</f>
        <v>4704.7127673876003</v>
      </c>
      <c r="C84" s="29">
        <f>B84+C76</f>
        <v>8696.9305677946068</v>
      </c>
      <c r="D84" s="29">
        <f t="shared" ref="D84:V84" si="42">C84+D76</f>
        <v>12793.852384311242</v>
      </c>
      <c r="E84" s="29">
        <f t="shared" si="42"/>
        <v>16842.688660874814</v>
      </c>
      <c r="F84" s="29">
        <f t="shared" si="42"/>
        <v>21754.764730171315</v>
      </c>
      <c r="G84" s="29">
        <f t="shared" si="42"/>
        <v>27454.893454755173</v>
      </c>
      <c r="H84" s="29">
        <f t="shared" si="42"/>
        <v>32770.757052329267</v>
      </c>
      <c r="I84" s="29">
        <f t="shared" si="42"/>
        <v>37378.389989312447</v>
      </c>
      <c r="J84" s="29">
        <f t="shared" si="42"/>
        <v>42290.156452567418</v>
      </c>
      <c r="K84" s="29">
        <f t="shared" si="42"/>
        <v>47492.886979462965</v>
      </c>
      <c r="L84" s="29">
        <f t="shared" si="42"/>
        <v>53006.67695578836</v>
      </c>
      <c r="M84" s="29">
        <f t="shared" si="42"/>
        <v>58823.675253922556</v>
      </c>
      <c r="N84" s="29">
        <f t="shared" si="42"/>
        <v>64948.819245829931</v>
      </c>
      <c r="O84" s="29">
        <f t="shared" si="42"/>
        <v>70904.408421164582</v>
      </c>
      <c r="P84" s="29">
        <f t="shared" si="42"/>
        <v>77184.872730215604</v>
      </c>
      <c r="Q84" s="29">
        <f t="shared" si="42"/>
        <v>83793.799697257244</v>
      </c>
      <c r="R84" s="29">
        <f t="shared" si="42"/>
        <v>90763.569408590163</v>
      </c>
      <c r="S84" s="29">
        <f t="shared" si="42"/>
        <v>98080.972060782413</v>
      </c>
      <c r="T84" s="29">
        <f t="shared" si="42"/>
        <v>105769.3573617916</v>
      </c>
      <c r="U84" s="29">
        <f t="shared" si="42"/>
        <v>113826.97950980993</v>
      </c>
      <c r="V84" s="29">
        <f t="shared" si="42"/>
        <v>122265.33739346066</v>
      </c>
    </row>
    <row r="87" spans="1:23" x14ac:dyDescent="0.25">
      <c r="A87" s="87" t="s">
        <v>123</v>
      </c>
    </row>
    <row r="88" spans="1:23" x14ac:dyDescent="0.25">
      <c r="A88" s="34" t="s">
        <v>119</v>
      </c>
      <c r="B88" s="29">
        <f>B3</f>
        <v>91409.573270501351</v>
      </c>
      <c r="C88" s="29">
        <f t="shared" ref="C88:V88" si="43">C3</f>
        <v>87092.0686643589</v>
      </c>
      <c r="D88" s="29">
        <f t="shared" si="43"/>
        <v>84785.042093204553</v>
      </c>
      <c r="E88" s="29">
        <f t="shared" si="43"/>
        <v>89118.281927796619</v>
      </c>
      <c r="F88" s="29">
        <f t="shared" si="43"/>
        <v>86340.408905341639</v>
      </c>
      <c r="G88" s="29">
        <f t="shared" si="43"/>
        <v>83568.587893828837</v>
      </c>
      <c r="H88" s="29">
        <f t="shared" si="43"/>
        <v>77867.524690326711</v>
      </c>
      <c r="I88" s="29">
        <f t="shared" si="43"/>
        <v>89000.513901103041</v>
      </c>
      <c r="J88" s="29">
        <f t="shared" si="43"/>
        <v>92331.33703319513</v>
      </c>
      <c r="K88" s="29">
        <f t="shared" si="43"/>
        <v>96321.787613776978</v>
      </c>
      <c r="L88" s="29">
        <f t="shared" si="43"/>
        <v>100070.48212405133</v>
      </c>
      <c r="M88" s="29">
        <f t="shared" si="43"/>
        <v>103793.55503027757</v>
      </c>
      <c r="N88" s="29">
        <f t="shared" si="43"/>
        <v>109927.41873259435</v>
      </c>
      <c r="O88" s="29">
        <f t="shared" si="43"/>
        <v>114874.35292471341</v>
      </c>
      <c r="P88" s="29">
        <f t="shared" si="43"/>
        <v>120139.14947570357</v>
      </c>
      <c r="Q88" s="29">
        <f t="shared" si="43"/>
        <v>125727.62891967689</v>
      </c>
      <c r="R88" s="29">
        <f t="shared" si="43"/>
        <v>131652.08686449943</v>
      </c>
      <c r="S88" s="29">
        <f t="shared" si="43"/>
        <v>137918.00143744276</v>
      </c>
      <c r="T88" s="29">
        <f t="shared" si="43"/>
        <v>144537.37071394801</v>
      </c>
      <c r="U88" s="29">
        <f t="shared" si="43"/>
        <v>151459.74399157954</v>
      </c>
      <c r="V88" s="29">
        <f t="shared" si="43"/>
        <v>158799.80382293486</v>
      </c>
    </row>
    <row r="89" spans="1:23" x14ac:dyDescent="0.25">
      <c r="A89" s="34" t="s">
        <v>120</v>
      </c>
      <c r="B89" s="29">
        <f>B25</f>
        <v>91409.573270501351</v>
      </c>
      <c r="C89" s="29">
        <f t="shared" ref="C89:V89" si="44">C25</f>
        <v>87092.0686643589</v>
      </c>
      <c r="D89" s="29">
        <f t="shared" si="44"/>
        <v>84785.042093204553</v>
      </c>
      <c r="E89" s="29">
        <f t="shared" si="44"/>
        <v>89118.281927796619</v>
      </c>
      <c r="F89" s="29">
        <f t="shared" si="44"/>
        <v>86340.408905341639</v>
      </c>
      <c r="G89" s="29">
        <f t="shared" si="44"/>
        <v>83568.587893828837</v>
      </c>
      <c r="H89" s="29">
        <f t="shared" si="44"/>
        <v>57241.795142983916</v>
      </c>
      <c r="I89" s="29">
        <f t="shared" si="44"/>
        <v>65425.852492523307</v>
      </c>
      <c r="J89" s="29">
        <f t="shared" si="44"/>
        <v>67874.399510589923</v>
      </c>
      <c r="K89" s="29">
        <f t="shared" si="44"/>
        <v>70807.850337109441</v>
      </c>
      <c r="L89" s="29">
        <f t="shared" si="44"/>
        <v>73563.58199885326</v>
      </c>
      <c r="M89" s="29">
        <f t="shared" si="44"/>
        <v>76300.478766127431</v>
      </c>
      <c r="N89" s="29">
        <f t="shared" si="44"/>
        <v>80809.590502751307</v>
      </c>
      <c r="O89" s="29">
        <f t="shared" si="44"/>
        <v>84446.169355581849</v>
      </c>
      <c r="P89" s="29">
        <f t="shared" si="44"/>
        <v>88316.414452491998</v>
      </c>
      <c r="Q89" s="29">
        <f t="shared" si="44"/>
        <v>92424.604571092699</v>
      </c>
      <c r="R89" s="29">
        <f t="shared" si="44"/>
        <v>96779.778430277744</v>
      </c>
      <c r="S89" s="29">
        <f t="shared" si="44"/>
        <v>101385.96309833124</v>
      </c>
      <c r="T89" s="29">
        <f t="shared" si="44"/>
        <v>106251.978572797</v>
      </c>
      <c r="U89" s="29">
        <f t="shared" si="44"/>
        <v>111340.73764966892</v>
      </c>
      <c r="V89" s="29">
        <f t="shared" si="44"/>
        <v>116736.54550248852</v>
      </c>
    </row>
    <row r="91" spans="1:23" x14ac:dyDescent="0.25">
      <c r="A91" s="87" t="s">
        <v>123</v>
      </c>
      <c r="B91" s="77"/>
      <c r="C91" s="92" t="s">
        <v>85</v>
      </c>
      <c r="D91" s="92" t="s">
        <v>86</v>
      </c>
      <c r="E91" s="92" t="s">
        <v>87</v>
      </c>
      <c r="F91" s="92" t="s">
        <v>88</v>
      </c>
      <c r="G91" s="92" t="s">
        <v>89</v>
      </c>
      <c r="H91" s="92" t="s">
        <v>90</v>
      </c>
      <c r="I91" s="92" t="s">
        <v>91</v>
      </c>
      <c r="J91" s="92" t="s">
        <v>92</v>
      </c>
      <c r="K91" s="92" t="s">
        <v>93</v>
      </c>
      <c r="L91" s="92" t="s">
        <v>94</v>
      </c>
      <c r="M91" s="92" t="s">
        <v>95</v>
      </c>
      <c r="N91" s="92" t="s">
        <v>96</v>
      </c>
      <c r="O91" s="92" t="s">
        <v>97</v>
      </c>
      <c r="P91" s="92" t="s">
        <v>98</v>
      </c>
      <c r="Q91" s="92" t="s">
        <v>99</v>
      </c>
      <c r="R91" s="92" t="s">
        <v>100</v>
      </c>
      <c r="S91" s="92" t="s">
        <v>101</v>
      </c>
      <c r="T91" s="92" t="s">
        <v>102</v>
      </c>
      <c r="U91" s="92" t="s">
        <v>103</v>
      </c>
      <c r="V91" s="92" t="s">
        <v>104</v>
      </c>
    </row>
    <row r="92" spans="1:23" x14ac:dyDescent="0.25">
      <c r="A92" s="34" t="s">
        <v>118</v>
      </c>
      <c r="B92" s="29">
        <f>B88</f>
        <v>91409.573270501351</v>
      </c>
      <c r="C92" s="29">
        <f>B92+C88</f>
        <v>178501.64193486026</v>
      </c>
      <c r="D92" s="29">
        <f t="shared" ref="D92:V92" si="45">C92+D88</f>
        <v>263286.68402806483</v>
      </c>
      <c r="E92" s="29">
        <f t="shared" si="45"/>
        <v>352404.96595586144</v>
      </c>
      <c r="F92" s="29">
        <f t="shared" si="45"/>
        <v>438745.37486120308</v>
      </c>
      <c r="G92" s="29">
        <f t="shared" si="45"/>
        <v>522313.96275503188</v>
      </c>
      <c r="H92" s="29">
        <f t="shared" si="45"/>
        <v>600181.48744535865</v>
      </c>
      <c r="I92" s="29">
        <f t="shared" si="45"/>
        <v>689182.00134646171</v>
      </c>
      <c r="J92" s="29">
        <f t="shared" si="45"/>
        <v>781513.3383796569</v>
      </c>
      <c r="K92" s="29">
        <f t="shared" si="45"/>
        <v>877835.12599343387</v>
      </c>
      <c r="L92" s="29">
        <f t="shared" si="45"/>
        <v>977905.60811748519</v>
      </c>
      <c r="M92" s="29">
        <f t="shared" si="45"/>
        <v>1081699.1631477627</v>
      </c>
      <c r="N92" s="29">
        <f t="shared" si="45"/>
        <v>1191626.5818803571</v>
      </c>
      <c r="O92" s="29">
        <f t="shared" si="45"/>
        <v>1306500.9348050705</v>
      </c>
      <c r="P92" s="29">
        <f t="shared" si="45"/>
        <v>1426640.084280774</v>
      </c>
      <c r="Q92" s="29">
        <f t="shared" si="45"/>
        <v>1552367.7132004509</v>
      </c>
      <c r="R92" s="29">
        <f t="shared" si="45"/>
        <v>1684019.8000649503</v>
      </c>
      <c r="S92" s="29">
        <f t="shared" si="45"/>
        <v>1821937.8015023931</v>
      </c>
      <c r="T92" s="29">
        <f t="shared" si="45"/>
        <v>1966475.1722163411</v>
      </c>
      <c r="U92" s="29">
        <f t="shared" si="45"/>
        <v>2117934.9162079208</v>
      </c>
      <c r="V92" s="29">
        <f t="shared" si="45"/>
        <v>2276734.7200308554</v>
      </c>
    </row>
    <row r="93" spans="1:23" x14ac:dyDescent="0.25">
      <c r="A93" s="34" t="s">
        <v>72</v>
      </c>
      <c r="B93" s="29">
        <f>B89</f>
        <v>91409.573270501351</v>
      </c>
      <c r="C93" s="29">
        <f>B93+C89</f>
        <v>178501.64193486026</v>
      </c>
      <c r="D93" s="29">
        <f t="shared" ref="D93:V93" si="46">C93+D89</f>
        <v>263286.68402806483</v>
      </c>
      <c r="E93" s="29">
        <f t="shared" si="46"/>
        <v>352404.96595586144</v>
      </c>
      <c r="F93" s="29">
        <f t="shared" si="46"/>
        <v>438745.37486120308</v>
      </c>
      <c r="G93" s="29">
        <f t="shared" si="46"/>
        <v>522313.96275503188</v>
      </c>
      <c r="H93" s="29">
        <f t="shared" si="46"/>
        <v>579555.75789801579</v>
      </c>
      <c r="I93" s="29">
        <f t="shared" si="46"/>
        <v>644981.61039053905</v>
      </c>
      <c r="J93" s="29">
        <f t="shared" si="46"/>
        <v>712856.00990112894</v>
      </c>
      <c r="K93" s="29">
        <f t="shared" si="46"/>
        <v>783663.86023823835</v>
      </c>
      <c r="L93" s="29">
        <f t="shared" si="46"/>
        <v>857227.4422370916</v>
      </c>
      <c r="M93" s="29">
        <f t="shared" si="46"/>
        <v>933527.92100321897</v>
      </c>
      <c r="N93" s="29">
        <f t="shared" si="46"/>
        <v>1014337.5115059703</v>
      </c>
      <c r="O93" s="29">
        <f t="shared" si="46"/>
        <v>1098783.680861552</v>
      </c>
      <c r="P93" s="29">
        <f t="shared" si="46"/>
        <v>1187100.095314044</v>
      </c>
      <c r="Q93" s="29">
        <f t="shared" si="46"/>
        <v>1279524.6998851367</v>
      </c>
      <c r="R93" s="29">
        <f t="shared" si="46"/>
        <v>1376304.4783154144</v>
      </c>
      <c r="S93" s="29">
        <f t="shared" si="46"/>
        <v>1477690.4414137457</v>
      </c>
      <c r="T93" s="29">
        <f t="shared" si="46"/>
        <v>1583942.4199865428</v>
      </c>
      <c r="U93" s="29">
        <f t="shared" si="46"/>
        <v>1695283.1576362117</v>
      </c>
      <c r="V93" s="29">
        <f t="shared" si="46"/>
        <v>1812019.7031387002</v>
      </c>
      <c r="W93" s="29">
        <f>V92-V93</f>
        <v>464715.01689215517</v>
      </c>
    </row>
    <row r="95" spans="1:23" x14ac:dyDescent="0.25">
      <c r="A95" s="87" t="s">
        <v>124</v>
      </c>
    </row>
    <row r="96" spans="1:23" x14ac:dyDescent="0.25">
      <c r="A96" s="34" t="s">
        <v>119</v>
      </c>
      <c r="B96" s="29">
        <f>B7+B8+B9</f>
        <v>738944.80188207922</v>
      </c>
      <c r="C96" s="29">
        <f>C7+C8+C9</f>
        <v>911358.64698787453</v>
      </c>
      <c r="D96" s="29">
        <f t="shared" ref="D96:V96" si="47">D7+D8+D9</f>
        <v>1034038.334226632</v>
      </c>
      <c r="E96" s="29">
        <f t="shared" si="47"/>
        <v>1177345.8232415342</v>
      </c>
      <c r="F96" s="29">
        <f t="shared" si="47"/>
        <v>1262041.7675244673</v>
      </c>
      <c r="G96" s="29">
        <f t="shared" si="47"/>
        <v>1325680.0606981053</v>
      </c>
      <c r="H96" s="29">
        <f t="shared" si="47"/>
        <v>1401763.8463504377</v>
      </c>
      <c r="I96" s="29">
        <f t="shared" si="47"/>
        <v>1488730.9759990296</v>
      </c>
      <c r="J96" s="29">
        <f t="shared" si="47"/>
        <v>1568193.1980804573</v>
      </c>
      <c r="K96" s="29">
        <f t="shared" si="47"/>
        <v>1648289.9161441233</v>
      </c>
      <c r="L96" s="29">
        <f t="shared" si="47"/>
        <v>1728154.0889193192</v>
      </c>
      <c r="M96" s="29">
        <f t="shared" si="47"/>
        <v>1807993.6162603926</v>
      </c>
      <c r="N96" s="29">
        <f t="shared" si="47"/>
        <v>1890152.0845091539</v>
      </c>
      <c r="O96" s="29">
        <f t="shared" si="47"/>
        <v>1971168.8446510965</v>
      </c>
      <c r="P96" s="29">
        <f t="shared" si="47"/>
        <v>2052491.3567596534</v>
      </c>
      <c r="Q96" s="29">
        <f t="shared" si="47"/>
        <v>2134125.2196095833</v>
      </c>
      <c r="R96" s="29">
        <f t="shared" si="47"/>
        <v>2139823.9587562568</v>
      </c>
      <c r="S96" s="29">
        <f t="shared" si="47"/>
        <v>2145851.1452092798</v>
      </c>
      <c r="T96" s="29">
        <f t="shared" si="47"/>
        <v>2152218.3199235974</v>
      </c>
      <c r="U96" s="29">
        <f t="shared" si="47"/>
        <v>2158876.9543425655</v>
      </c>
      <c r="V96" s="29">
        <f t="shared" si="47"/>
        <v>2165937.3616725598</v>
      </c>
    </row>
    <row r="97" spans="1:23" x14ac:dyDescent="0.25">
      <c r="A97" s="34" t="s">
        <v>120</v>
      </c>
      <c r="B97" s="29">
        <f>B29+B30+B31</f>
        <v>738944.80188207922</v>
      </c>
      <c r="C97" s="29">
        <f t="shared" ref="C97:V97" si="48">C29+C30+C31</f>
        <v>911358.64698787453</v>
      </c>
      <c r="D97" s="29">
        <f t="shared" si="48"/>
        <v>1034038.334226632</v>
      </c>
      <c r="E97" s="29">
        <f t="shared" si="48"/>
        <v>1177345.8232415342</v>
      </c>
      <c r="F97" s="29">
        <f t="shared" si="48"/>
        <v>1262041.7675244673</v>
      </c>
      <c r="G97" s="29">
        <f t="shared" si="48"/>
        <v>1325680.0606981053</v>
      </c>
      <c r="H97" s="29">
        <f t="shared" si="48"/>
        <v>1362279.4489853878</v>
      </c>
      <c r="I97" s="29">
        <f t="shared" si="48"/>
        <v>1407238.8578857358</v>
      </c>
      <c r="J97" s="29">
        <f t="shared" si="48"/>
        <v>1465393.9145447803</v>
      </c>
      <c r="K97" s="29">
        <f t="shared" si="48"/>
        <v>1522236.6909763422</v>
      </c>
      <c r="L97" s="29">
        <f t="shared" si="48"/>
        <v>1577136.6117108155</v>
      </c>
      <c r="M97" s="29">
        <f t="shared" si="48"/>
        <v>1605886.4206346958</v>
      </c>
      <c r="N97" s="29">
        <f t="shared" si="48"/>
        <v>1648483.358995426</v>
      </c>
      <c r="O97" s="29">
        <f t="shared" si="48"/>
        <v>1687788.3302211342</v>
      </c>
      <c r="P97" s="29">
        <f t="shared" si="48"/>
        <v>1724854.0325470436</v>
      </c>
      <c r="Q97" s="29">
        <f t="shared" si="48"/>
        <v>1759684.5378093414</v>
      </c>
      <c r="R97" s="29">
        <f t="shared" si="48"/>
        <v>1730946.0804835339</v>
      </c>
      <c r="S97" s="29">
        <f t="shared" si="48"/>
        <v>1702446.4939259808</v>
      </c>
      <c r="T97" s="29">
        <f t="shared" si="48"/>
        <v>1674194.1715584593</v>
      </c>
      <c r="U97" s="29">
        <f t="shared" si="48"/>
        <v>1646153.8198852297</v>
      </c>
      <c r="V97" s="29">
        <f t="shared" si="48"/>
        <v>1618405.6666927459</v>
      </c>
    </row>
    <row r="99" spans="1:23" x14ac:dyDescent="0.25">
      <c r="A99" s="87" t="s">
        <v>124</v>
      </c>
      <c r="B99" s="77"/>
      <c r="C99" s="92" t="s">
        <v>85</v>
      </c>
      <c r="D99" s="92" t="s">
        <v>86</v>
      </c>
      <c r="E99" s="92" t="s">
        <v>87</v>
      </c>
      <c r="F99" s="92" t="s">
        <v>88</v>
      </c>
      <c r="G99" s="92" t="s">
        <v>89</v>
      </c>
      <c r="H99" s="92" t="s">
        <v>90</v>
      </c>
      <c r="I99" s="92" t="s">
        <v>91</v>
      </c>
      <c r="J99" s="92" t="s">
        <v>92</v>
      </c>
      <c r="K99" s="92" t="s">
        <v>93</v>
      </c>
      <c r="L99" s="92" t="s">
        <v>94</v>
      </c>
      <c r="M99" s="92" t="s">
        <v>95</v>
      </c>
      <c r="N99" s="92" t="s">
        <v>96</v>
      </c>
      <c r="O99" s="92" t="s">
        <v>97</v>
      </c>
      <c r="P99" s="92" t="s">
        <v>98</v>
      </c>
      <c r="Q99" s="92" t="s">
        <v>99</v>
      </c>
      <c r="R99" s="92" t="s">
        <v>100</v>
      </c>
      <c r="S99" s="92" t="s">
        <v>101</v>
      </c>
      <c r="T99" s="92" t="s">
        <v>102</v>
      </c>
      <c r="U99" s="92" t="s">
        <v>103</v>
      </c>
      <c r="V99" s="92" t="s">
        <v>104</v>
      </c>
    </row>
    <row r="100" spans="1:23" x14ac:dyDescent="0.25">
      <c r="A100" s="34" t="s">
        <v>118</v>
      </c>
      <c r="B100" s="29">
        <f>B96</f>
        <v>738944.80188207922</v>
      </c>
      <c r="C100" s="29">
        <f>B100+C96</f>
        <v>1650303.4488699539</v>
      </c>
      <c r="D100" s="29">
        <f t="shared" ref="D100:V100" si="49">C100+D96</f>
        <v>2684341.7830965859</v>
      </c>
      <c r="E100" s="29">
        <f t="shared" si="49"/>
        <v>3861687.6063381201</v>
      </c>
      <c r="F100" s="29">
        <f t="shared" si="49"/>
        <v>5123729.3738625869</v>
      </c>
      <c r="G100" s="29">
        <f t="shared" si="49"/>
        <v>6449409.4345606919</v>
      </c>
      <c r="H100" s="29">
        <f t="shared" si="49"/>
        <v>7851173.2809111299</v>
      </c>
      <c r="I100" s="29">
        <f t="shared" si="49"/>
        <v>9339904.2569101602</v>
      </c>
      <c r="J100" s="29">
        <f t="shared" si="49"/>
        <v>10908097.454990618</v>
      </c>
      <c r="K100" s="29">
        <f t="shared" si="49"/>
        <v>12556387.371134741</v>
      </c>
      <c r="L100" s="29">
        <f t="shared" si="49"/>
        <v>14284541.46005406</v>
      </c>
      <c r="M100" s="29">
        <f t="shared" si="49"/>
        <v>16092535.076314453</v>
      </c>
      <c r="N100" s="29">
        <f t="shared" si="49"/>
        <v>17982687.160823606</v>
      </c>
      <c r="O100" s="29">
        <f t="shared" si="49"/>
        <v>19953856.005474702</v>
      </c>
      <c r="P100" s="29">
        <f t="shared" si="49"/>
        <v>22006347.362234354</v>
      </c>
      <c r="Q100" s="29">
        <f t="shared" si="49"/>
        <v>24140472.581843939</v>
      </c>
      <c r="R100" s="29">
        <f t="shared" si="49"/>
        <v>26280296.540600196</v>
      </c>
      <c r="S100" s="29">
        <f t="shared" si="49"/>
        <v>28426147.685809474</v>
      </c>
      <c r="T100" s="29">
        <f t="shared" si="49"/>
        <v>30578366.005733073</v>
      </c>
      <c r="U100" s="29">
        <f t="shared" si="49"/>
        <v>32737242.960075639</v>
      </c>
      <c r="V100" s="29">
        <f t="shared" si="49"/>
        <v>34903180.321748197</v>
      </c>
    </row>
    <row r="101" spans="1:23" x14ac:dyDescent="0.25">
      <c r="A101" s="34" t="s">
        <v>72</v>
      </c>
      <c r="B101" s="29">
        <f>B97</f>
        <v>738944.80188207922</v>
      </c>
      <c r="C101" s="29">
        <f>B101+C97</f>
        <v>1650303.4488699539</v>
      </c>
      <c r="D101" s="29">
        <f t="shared" ref="D101:V101" si="50">C101+D97</f>
        <v>2684341.7830965859</v>
      </c>
      <c r="E101" s="29">
        <f t="shared" si="50"/>
        <v>3861687.6063381201</v>
      </c>
      <c r="F101" s="29">
        <f t="shared" si="50"/>
        <v>5123729.3738625869</v>
      </c>
      <c r="G101" s="29">
        <f t="shared" si="50"/>
        <v>6449409.4345606919</v>
      </c>
      <c r="H101" s="29">
        <f t="shared" si="50"/>
        <v>7811688.8835460795</v>
      </c>
      <c r="I101" s="29">
        <f t="shared" si="50"/>
        <v>9218927.7414318155</v>
      </c>
      <c r="J101" s="29">
        <f t="shared" si="50"/>
        <v>10684321.655976595</v>
      </c>
      <c r="K101" s="29">
        <f t="shared" si="50"/>
        <v>12206558.346952938</v>
      </c>
      <c r="L101" s="29">
        <f t="shared" si="50"/>
        <v>13783694.958663752</v>
      </c>
      <c r="M101" s="29">
        <f t="shared" si="50"/>
        <v>15389581.379298449</v>
      </c>
      <c r="N101" s="29">
        <f t="shared" si="50"/>
        <v>17038064.738293875</v>
      </c>
      <c r="O101" s="29">
        <f t="shared" si="50"/>
        <v>18725853.06851501</v>
      </c>
      <c r="P101" s="29">
        <f t="shared" si="50"/>
        <v>20450707.101062052</v>
      </c>
      <c r="Q101" s="29">
        <f t="shared" si="50"/>
        <v>22210391.638871394</v>
      </c>
      <c r="R101" s="29">
        <f t="shared" si="50"/>
        <v>23941337.719354928</v>
      </c>
      <c r="S101" s="29">
        <f t="shared" si="50"/>
        <v>25643784.213280909</v>
      </c>
      <c r="T101" s="29">
        <f t="shared" si="50"/>
        <v>27317978.384839367</v>
      </c>
      <c r="U101" s="29">
        <f t="shared" si="50"/>
        <v>28964132.204724595</v>
      </c>
      <c r="V101" s="29">
        <f t="shared" si="50"/>
        <v>30582537.87141734</v>
      </c>
      <c r="W101" s="29">
        <f>V100-V101</f>
        <v>4320642.4503308572</v>
      </c>
    </row>
  </sheetData>
  <mergeCells count="6">
    <mergeCell ref="C81:V81"/>
    <mergeCell ref="C47:V47"/>
    <mergeCell ref="C35:V35"/>
    <mergeCell ref="C59:V59"/>
    <mergeCell ref="C64:V64"/>
    <mergeCell ref="C77:V7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04"/>
  <sheetViews>
    <sheetView zoomScale="85" zoomScaleNormal="85" workbookViewId="0">
      <selection activeCell="M38" sqref="M38"/>
    </sheetView>
  </sheetViews>
  <sheetFormatPr defaultRowHeight="15" x14ac:dyDescent="0.25"/>
  <cols>
    <col min="1" max="1" width="20" style="17" bestFit="1" customWidth="1"/>
    <col min="2" max="5" width="13.28515625" style="17" bestFit="1" customWidth="1"/>
    <col min="6" max="10" width="14.28515625" style="17" bestFit="1" customWidth="1"/>
    <col min="11" max="11" width="15.28515625" style="17" bestFit="1" customWidth="1"/>
    <col min="12" max="15" width="14.28515625" style="17" bestFit="1" customWidth="1"/>
    <col min="16" max="17" width="13.28515625" style="17" bestFit="1" customWidth="1"/>
    <col min="18" max="21" width="14.28515625" style="17" bestFit="1" customWidth="1"/>
    <col min="22" max="22" width="13.28515625" style="17" bestFit="1" customWidth="1"/>
    <col min="23" max="16384" width="9.140625" style="17"/>
  </cols>
  <sheetData>
    <row r="3" spans="1:21" x14ac:dyDescent="0.25">
      <c r="A3" s="17" t="s">
        <v>105</v>
      </c>
    </row>
    <row r="4" spans="1:21" x14ac:dyDescent="0.25">
      <c r="A4" s="93" t="s">
        <v>32</v>
      </c>
      <c r="B4" s="93" t="s">
        <v>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</row>
    <row r="5" spans="1:21" x14ac:dyDescent="0.25">
      <c r="A5" s="93"/>
      <c r="B5" s="16">
        <v>2011</v>
      </c>
      <c r="C5" s="16">
        <v>2012</v>
      </c>
      <c r="D5" s="16">
        <v>2013</v>
      </c>
      <c r="E5" s="16">
        <v>2014</v>
      </c>
      <c r="F5" s="16">
        <v>2015</v>
      </c>
      <c r="G5" s="16">
        <v>2016</v>
      </c>
      <c r="H5" s="16">
        <v>2017</v>
      </c>
      <c r="I5" s="16">
        <v>2018</v>
      </c>
      <c r="J5" s="16">
        <v>2019</v>
      </c>
      <c r="K5" s="16">
        <v>2020</v>
      </c>
      <c r="L5" s="3">
        <v>2021</v>
      </c>
      <c r="M5" s="16">
        <v>2022</v>
      </c>
      <c r="N5" s="16">
        <v>2023</v>
      </c>
      <c r="O5" s="16">
        <v>2024</v>
      </c>
      <c r="P5" s="16">
        <v>2025</v>
      </c>
      <c r="Q5" s="3">
        <v>2026</v>
      </c>
      <c r="R5" s="16">
        <v>2027</v>
      </c>
      <c r="S5" s="16">
        <v>2028</v>
      </c>
      <c r="T5" s="16">
        <v>2029</v>
      </c>
      <c r="U5" s="16">
        <v>2030</v>
      </c>
    </row>
    <row r="6" spans="1:21" x14ac:dyDescent="0.25">
      <c r="A6" s="18" t="s">
        <v>33</v>
      </c>
      <c r="B6" s="46">
        <f>PASER!B13</f>
        <v>174368.69147200437</v>
      </c>
      <c r="C6" s="46">
        <f>PASER!C13</f>
        <v>216444.03883185674</v>
      </c>
      <c r="D6" s="46">
        <f>PASER!D13</f>
        <v>244800.14072179771</v>
      </c>
      <c r="E6" s="46">
        <f>PASER!E13</f>
        <v>246633.67211804667</v>
      </c>
      <c r="F6" s="46">
        <f>PASER!F13</f>
        <v>249466.32003806526</v>
      </c>
      <c r="G6" s="46">
        <f>PASER!G13</f>
        <v>250530.16267523105</v>
      </c>
      <c r="H6" s="46">
        <f>PASER!H13</f>
        <v>264297.04119526787</v>
      </c>
      <c r="I6" s="46">
        <f>PASER!I13</f>
        <v>274170.51153933944</v>
      </c>
      <c r="J6" s="46">
        <f>PASER!J13</f>
        <v>284588.50805391296</v>
      </c>
      <c r="K6" s="46">
        <f>PASER!K13</f>
        <v>295033.59142538317</v>
      </c>
      <c r="L6" s="46">
        <f>PASER!L13</f>
        <v>305150.79918224172</v>
      </c>
      <c r="M6" s="46">
        <f>PASER!M13</f>
        <v>320317.2395266497</v>
      </c>
      <c r="N6" s="46">
        <f>PASER!N13</f>
        <v>333009.63573446916</v>
      </c>
      <c r="O6" s="46">
        <f>PASER!O13</f>
        <v>345969.66767660982</v>
      </c>
      <c r="P6" s="46">
        <f>PASER!P13</f>
        <v>359266.24814241525</v>
      </c>
      <c r="Q6" s="46">
        <f>PASER!Q13</f>
        <v>368254.35931011086</v>
      </c>
      <c r="R6" s="46">
        <f>PASER!R13</f>
        <v>377587.24069860717</v>
      </c>
      <c r="S6" s="46">
        <f>PASER!S13</f>
        <v>387269.63238482142</v>
      </c>
      <c r="T6" s="46">
        <f>PASER!T13</f>
        <v>397306.75394191564</v>
      </c>
      <c r="U6" s="46">
        <f>PASER!U13</f>
        <v>407704.35593012499</v>
      </c>
    </row>
    <row r="7" spans="1:21" x14ac:dyDescent="0.25">
      <c r="A7" s="18" t="s">
        <v>34</v>
      </c>
      <c r="B7" s="46">
        <f>KUKAR!B13</f>
        <v>339146.6434030814</v>
      </c>
      <c r="C7" s="46">
        <f>KUKAR!C13</f>
        <v>324663.76983279438</v>
      </c>
      <c r="D7" s="46">
        <f>KUKAR!D13</f>
        <v>328271.49212984781</v>
      </c>
      <c r="E7" s="46">
        <f>KUKAR!E13</f>
        <v>329094.9599795994</v>
      </c>
      <c r="F7" s="46">
        <f>KUKAR!F13</f>
        <v>339794.77070109674</v>
      </c>
      <c r="G7" s="46">
        <f>KUKAR!G13</f>
        <v>355856.64299887279</v>
      </c>
      <c r="H7" s="46">
        <f>KUKAR!H13</f>
        <v>369301.56612922146</v>
      </c>
      <c r="I7" s="46">
        <f>KUKAR!I13</f>
        <v>383467.04425731325</v>
      </c>
      <c r="J7" s="46">
        <f>KUKAR!J13</f>
        <v>398015.90107061923</v>
      </c>
      <c r="K7" s="46">
        <f>KUKAR!K13</f>
        <v>412910.45682638988</v>
      </c>
      <c r="L7" s="46">
        <f>KUKAR!L13</f>
        <v>428163.360366888</v>
      </c>
      <c r="M7" s="46">
        <f>KUKAR!M13</f>
        <v>443572.44631394203</v>
      </c>
      <c r="N7" s="46">
        <f>KUKAR!N13</f>
        <v>459798.14198501792</v>
      </c>
      <c r="O7" s="46">
        <f>KUKAR!O13</f>
        <v>476208.75875841937</v>
      </c>
      <c r="P7" s="46">
        <f>KUKAR!P13</f>
        <v>493035.27513153176</v>
      </c>
      <c r="Q7" s="46">
        <f>KUKAR!Q13</f>
        <v>502847.9505354861</v>
      </c>
      <c r="R7" s="46">
        <f>KUKAR!R13</f>
        <v>513110.00372741756</v>
      </c>
      <c r="S7" s="46">
        <f>KUKAR!S13</f>
        <v>523839.49558532471</v>
      </c>
      <c r="T7" s="46">
        <f>KUKAR!T13</f>
        <v>535055.42976503691</v>
      </c>
      <c r="U7" s="46">
        <f>KUKAR!U13</f>
        <v>546847.8226042646</v>
      </c>
    </row>
    <row r="8" spans="1:21" x14ac:dyDescent="0.25">
      <c r="A8" s="18" t="s">
        <v>35</v>
      </c>
      <c r="B8" s="46">
        <f>KUBAR!B13</f>
        <v>50077.01141000889</v>
      </c>
      <c r="C8" s="46">
        <f>KUBAR!C13</f>
        <v>83209.775255949149</v>
      </c>
      <c r="D8" s="46">
        <f>KUBAR!D13</f>
        <v>113725.15474864785</v>
      </c>
      <c r="E8" s="46">
        <f>KUBAR!E13</f>
        <v>127731.37299046553</v>
      </c>
      <c r="F8" s="46">
        <f>KUBAR!F13</f>
        <v>149964.69800496081</v>
      </c>
      <c r="G8" s="46">
        <f>KUBAR!G13</f>
        <v>167282.95071536413</v>
      </c>
      <c r="H8" s="46">
        <f>KUBAR!H13</f>
        <v>192413.13995545614</v>
      </c>
      <c r="I8" s="46">
        <f>KUBAR!I13</f>
        <v>219021.76982916071</v>
      </c>
      <c r="J8" s="46">
        <f>KUBAR!J13</f>
        <v>245646.53692530093</v>
      </c>
      <c r="K8" s="46">
        <f>KUBAR!K13</f>
        <v>272274.65175980219</v>
      </c>
      <c r="L8" s="46">
        <f>KUBAR!L13</f>
        <v>298906.18128743151</v>
      </c>
      <c r="M8" s="46">
        <f>KUBAR!M13</f>
        <v>324713.01961302845</v>
      </c>
      <c r="N8" s="46">
        <f>KUBAR!N13</f>
        <v>351942.29009574972</v>
      </c>
      <c r="O8" s="46">
        <f>KUBAR!O13</f>
        <v>378465.74452293944</v>
      </c>
      <c r="P8" s="46">
        <f>KUBAR!P13</f>
        <v>404992.89512378757</v>
      </c>
      <c r="Q8" s="46">
        <f>KUBAR!Q13</f>
        <v>405637.63407752465</v>
      </c>
      <c r="R8" s="46">
        <f>KUBAR!R13</f>
        <v>406286.21853033605</v>
      </c>
      <c r="S8" s="46">
        <f>KUBAR!S13</f>
        <v>406938.72539220308</v>
      </c>
      <c r="T8" s="46">
        <f>KUBAR!T13</f>
        <v>407476.49867748073</v>
      </c>
      <c r="U8" s="46">
        <f>KUBAR!U13</f>
        <v>408018.35283714009</v>
      </c>
    </row>
    <row r="9" spans="1:21" x14ac:dyDescent="0.25">
      <c r="A9" s="18" t="s">
        <v>36</v>
      </c>
      <c r="B9" s="46">
        <f>KUTIM!B13</f>
        <v>343231.76640944113</v>
      </c>
      <c r="C9" s="46">
        <f>KUTIM!C13</f>
        <v>387402.05354718934</v>
      </c>
      <c r="D9" s="46">
        <f>KUTIM!D13</f>
        <v>448836.87843572558</v>
      </c>
      <c r="E9" s="46">
        <f>KUTIM!E13</f>
        <v>503384.51233041135</v>
      </c>
      <c r="F9" s="46">
        <f>KUTIM!F13</f>
        <v>527373.48082324001</v>
      </c>
      <c r="G9" s="46">
        <f>KUTIM!G13</f>
        <v>551989.33554480912</v>
      </c>
      <c r="H9" s="46">
        <f>KUTIM!H13</f>
        <v>572258.87906561571</v>
      </c>
      <c r="I9" s="46">
        <f>KUTIM!I13</f>
        <v>585500.71953878633</v>
      </c>
      <c r="J9" s="46">
        <f>KUTIM!J13</f>
        <v>599897.04433313687</v>
      </c>
      <c r="K9" s="46">
        <f>KUTIM!K13</f>
        <v>613538.03555904829</v>
      </c>
      <c r="L9" s="46">
        <f>KUTIM!L13</f>
        <v>627181.46422531712</v>
      </c>
      <c r="M9" s="46">
        <f>KUTIM!M13</f>
        <v>639927.52083095559</v>
      </c>
      <c r="N9" s="46">
        <f>KUTIM!N13</f>
        <v>653150.03573920508</v>
      </c>
      <c r="O9" s="46">
        <f>KUTIM!O13</f>
        <v>666151.19415233983</v>
      </c>
      <c r="P9" s="46">
        <f>KUTIM!P13</f>
        <v>679158.02512722521</v>
      </c>
      <c r="Q9" s="46">
        <f>KUTIM!Q13</f>
        <v>680666.84875897435</v>
      </c>
      <c r="R9" s="46">
        <f>KUTIM!R13</f>
        <v>682182.50133124413</v>
      </c>
      <c r="S9" s="46">
        <f>KUTIM!S13</f>
        <v>683710.83516027243</v>
      </c>
      <c r="T9" s="46">
        <f>KUTIM!T13</f>
        <v>685248.82924621366</v>
      </c>
      <c r="U9" s="46">
        <f>KUTIM!U13</f>
        <v>686801.40886035352</v>
      </c>
    </row>
    <row r="10" spans="1:21" x14ac:dyDescent="0.25">
      <c r="A10" s="18" t="s">
        <v>37</v>
      </c>
      <c r="B10" s="46">
        <f>BERAU!B13</f>
        <v>81229.47719281193</v>
      </c>
      <c r="C10" s="46">
        <f>BERAU!C13</f>
        <v>115239.74625569946</v>
      </c>
      <c r="D10" s="46">
        <f>BERAU!D13</f>
        <v>133890.35536842429</v>
      </c>
      <c r="E10" s="46">
        <f>BERAU!E13</f>
        <v>152424.11672706349</v>
      </c>
      <c r="F10" s="46">
        <f>BERAU!F13</f>
        <v>161344.53545327554</v>
      </c>
      <c r="G10" s="46">
        <f>BERAU!G13</f>
        <v>169256.75784232083</v>
      </c>
      <c r="H10" s="46">
        <f>BERAU!H13</f>
        <v>187803.64948546316</v>
      </c>
      <c r="I10" s="46">
        <f>BERAU!I13</f>
        <v>206205.80957454967</v>
      </c>
      <c r="J10" s="46">
        <f>BERAU!J13</f>
        <v>224842.26204120877</v>
      </c>
      <c r="K10" s="46">
        <f>BERAU!K13</f>
        <v>243485.50884498586</v>
      </c>
      <c r="L10" s="46">
        <f>BERAU!L13</f>
        <v>262135.70557620091</v>
      </c>
      <c r="M10" s="46">
        <f>BERAU!M13</f>
        <v>280734.66601719218</v>
      </c>
      <c r="N10" s="46">
        <f>BERAU!N13</f>
        <v>299457.58907890948</v>
      </c>
      <c r="O10" s="46">
        <f>BERAU!O13</f>
        <v>318129.60517437576</v>
      </c>
      <c r="P10" s="46">
        <f>BERAU!P13</f>
        <v>336809.23001405946</v>
      </c>
      <c r="Q10" s="46">
        <f>BERAU!Q13</f>
        <v>339460.65878349164</v>
      </c>
      <c r="R10" s="46">
        <f>BERAU!R13</f>
        <v>342120.04876772809</v>
      </c>
      <c r="S10" s="46">
        <f>BERAU!S13</f>
        <v>344787.5822785878</v>
      </c>
      <c r="T10" s="46">
        <f>BERAU!T13</f>
        <v>347463.44580283063</v>
      </c>
      <c r="U10" s="46">
        <f>BERAU!U13</f>
        <v>350153.72727270517</v>
      </c>
    </row>
    <row r="11" spans="1:21" x14ac:dyDescent="0.25">
      <c r="A11" s="18" t="s">
        <v>17</v>
      </c>
      <c r="B11" s="46">
        <f>PPU!B13</f>
        <v>107173.63922747297</v>
      </c>
      <c r="C11" s="46">
        <f>PPU!C13</f>
        <v>99568.638154279717</v>
      </c>
      <c r="D11" s="46">
        <f>PPU!D13</f>
        <v>101073.82916183994</v>
      </c>
      <c r="E11" s="46">
        <f>PPU!E13</f>
        <v>101093.64781054101</v>
      </c>
      <c r="F11" s="46">
        <f>PPU!F13</f>
        <v>106426.28416447632</v>
      </c>
      <c r="G11" s="46">
        <f>PPU!G13</f>
        <v>96754.261937115516</v>
      </c>
      <c r="H11" s="46">
        <f>PPU!H13</f>
        <v>102108.68491187031</v>
      </c>
      <c r="I11" s="46">
        <f>PPU!I13</f>
        <v>103033.71561115718</v>
      </c>
      <c r="J11" s="46">
        <f>PPU!J13</f>
        <v>103919.16289478788</v>
      </c>
      <c r="K11" s="46">
        <f>PPU!K13</f>
        <v>104906.9324223321</v>
      </c>
      <c r="L11" s="46">
        <f>PPU!L13</f>
        <v>105818.07066906769</v>
      </c>
      <c r="M11" s="46">
        <f>PPU!M13</f>
        <v>106684.51633227241</v>
      </c>
      <c r="N11" s="46">
        <f>PPU!N13</f>
        <v>107664.76750551746</v>
      </c>
      <c r="O11" s="46">
        <f>PPU!O13</f>
        <v>108688.16925524166</v>
      </c>
      <c r="P11" s="46">
        <f>PPU!P13</f>
        <v>109546.01496559691</v>
      </c>
      <c r="Q11" s="46">
        <f>PPU!Q13</f>
        <v>110753.48216922623</v>
      </c>
      <c r="R11" s="46">
        <f>PPU!R13</f>
        <v>111828.70279637676</v>
      </c>
      <c r="S11" s="46">
        <f>PPU!S13</f>
        <v>113008.23804317425</v>
      </c>
      <c r="T11" s="46">
        <f>PPU!T13</f>
        <v>114127.17393085263</v>
      </c>
      <c r="U11" s="46">
        <f>PPU!U13</f>
        <v>115267.44747343876</v>
      </c>
    </row>
    <row r="12" spans="1:21" x14ac:dyDescent="0.25">
      <c r="A12" s="18" t="s">
        <v>38</v>
      </c>
      <c r="B12" s="46">
        <f>SAMARINDA!B13</f>
        <v>22625.583632787162</v>
      </c>
      <c r="C12" s="46">
        <f>SAMARINDA!C13</f>
        <v>19287.516630624352</v>
      </c>
      <c r="D12" s="46">
        <f>SAMARINDA!D13</f>
        <v>20871.826786320336</v>
      </c>
      <c r="E12" s="46">
        <f>SAMARINDA!E13</f>
        <v>24255.775174200237</v>
      </c>
      <c r="F12" s="46">
        <f>SAMARINDA!F13</f>
        <v>26771.728463132153</v>
      </c>
      <c r="G12" s="46">
        <f>SAMARINDA!G13</f>
        <v>25270.038328492079</v>
      </c>
      <c r="H12" s="46">
        <f>SAMARINDA!H13</f>
        <v>25931.17602073028</v>
      </c>
      <c r="I12" s="46">
        <f>SAMARINDA!I13</f>
        <v>26745.427026178932</v>
      </c>
      <c r="J12" s="46">
        <f>SAMARINDA!J13</f>
        <v>27577.261610906193</v>
      </c>
      <c r="K12" s="46">
        <f>SAMARINDA!K13</f>
        <v>28421.707423588894</v>
      </c>
      <c r="L12" s="46">
        <f>SAMARINDA!L13</f>
        <v>29279.19324597752</v>
      </c>
      <c r="M12" s="46">
        <f>SAMARINDA!M13</f>
        <v>29919.818688402065</v>
      </c>
      <c r="N12" s="46">
        <f>SAMARINDA!N13</f>
        <v>31035.073435443763</v>
      </c>
      <c r="O12" s="46">
        <f>SAMARINDA!O13</f>
        <v>31934.400258459573</v>
      </c>
      <c r="P12" s="46">
        <f>SAMARINDA!P13</f>
        <v>32848.633045532646</v>
      </c>
      <c r="Q12" s="46">
        <f>SAMARINDA!Q13</f>
        <v>33778.278599440899</v>
      </c>
      <c r="R12" s="46">
        <f>SAMARINDA!R13</f>
        <v>34723.860954256743</v>
      </c>
      <c r="S12" s="46">
        <f>SAMARINDA!S13</f>
        <v>35685.921961211046</v>
      </c>
      <c r="T12" s="46">
        <f>SAMARINDA!T13</f>
        <v>36665.0218944765</v>
      </c>
      <c r="U12" s="46">
        <f>SAMARINDA!U13</f>
        <v>37671.224795567941</v>
      </c>
    </row>
    <row r="13" spans="1:21" x14ac:dyDescent="0.25">
      <c r="A13" s="18" t="s">
        <v>39</v>
      </c>
      <c r="B13" s="46">
        <f>BALIKPAPAN!B13</f>
        <v>7530.8047139042246</v>
      </c>
      <c r="C13" s="46">
        <f>BALIKPAPAN!C13</f>
        <v>8737.3955593067712</v>
      </c>
      <c r="D13" s="46">
        <f>BALIKPAPAN!D13</f>
        <v>11794.937075882912</v>
      </c>
      <c r="E13" s="46">
        <f>BALIKPAPAN!E13</f>
        <v>11503.514241278219</v>
      </c>
      <c r="F13" s="46">
        <f>BALIKPAPAN!F13</f>
        <v>11645.033037891837</v>
      </c>
      <c r="G13" s="46">
        <f>BALIKPAPAN!G13</f>
        <v>10077.296000242575</v>
      </c>
      <c r="H13" s="46">
        <f>BALIKPAPAN!H13</f>
        <v>11622.78726031545</v>
      </c>
      <c r="I13" s="46">
        <f>BALIKPAPAN!I13</f>
        <v>12538.969545176567</v>
      </c>
      <c r="J13" s="46">
        <f>BALIKPAPAN!J13</f>
        <v>13560.601972554405</v>
      </c>
      <c r="K13" s="46">
        <f>BALIKPAPAN!K13</f>
        <v>14582.267677567967</v>
      </c>
      <c r="L13" s="46">
        <f>BALIKPAPAN!L13</f>
        <v>15603.967059548904</v>
      </c>
      <c r="M13" s="46">
        <f>BALIKPAPAN!M13</f>
        <v>16625.700522620795</v>
      </c>
      <c r="N13" s="46">
        <f>BALIKPAPAN!N13</f>
        <v>17647.468475756759</v>
      </c>
      <c r="O13" s="46">
        <f>BALIKPAPAN!O13</f>
        <v>18669.271332837547</v>
      </c>
      <c r="P13" s="46">
        <f>BALIKPAPAN!P13</f>
        <v>19691.109512710507</v>
      </c>
      <c r="Q13" s="46">
        <f>BALIKPAPAN!Q13</f>
        <v>20712.983439249114</v>
      </c>
      <c r="R13" s="46">
        <f>BALIKPAPAN!R13</f>
        <v>21734.893541413454</v>
      </c>
      <c r="S13" s="46">
        <f>BALIKPAPAN!S13</f>
        <v>22756.840253310864</v>
      </c>
      <c r="T13" s="46">
        <f>BALIKPAPAN!T13</f>
        <v>23778.824014258345</v>
      </c>
      <c r="U13" s="46">
        <f>BALIKPAPAN!U13</f>
        <v>24800.877181419077</v>
      </c>
    </row>
    <row r="14" spans="1:21" x14ac:dyDescent="0.25">
      <c r="A14" s="18" t="s">
        <v>40</v>
      </c>
      <c r="B14" s="46">
        <f>BONTANG!B13</f>
        <v>2029.1637211284051</v>
      </c>
      <c r="C14" s="46">
        <f>BONTANG!C13</f>
        <v>1177.5655786532145</v>
      </c>
      <c r="D14" s="46">
        <f>BONTANG!D13</f>
        <v>3019.2047074079283</v>
      </c>
      <c r="E14" s="46">
        <f>BONTANG!E13</f>
        <v>3599.8672774995198</v>
      </c>
      <c r="F14" s="46">
        <f>BONTANG!F13</f>
        <v>3709.8809603794803</v>
      </c>
      <c r="G14" s="46">
        <f>BONTANG!G13</f>
        <v>3319.6048684636166</v>
      </c>
      <c r="H14" s="46">
        <f>BONTANG!H13</f>
        <v>3759.1868684866572</v>
      </c>
      <c r="I14" s="46">
        <f>BONTANG!I13</f>
        <v>4135.3215576112962</v>
      </c>
      <c r="J14" s="46">
        <f>BONTANG!J13</f>
        <v>4558.16027185239</v>
      </c>
      <c r="K14" s="46">
        <f>BONTANG!K13</f>
        <v>4981.0972884597086</v>
      </c>
      <c r="L14" s="46">
        <f>BONTANG!L13</f>
        <v>5404.1359202229869</v>
      </c>
      <c r="M14" s="46">
        <f>BONTANG!M13</f>
        <v>5729.4093015729941</v>
      </c>
      <c r="N14" s="46">
        <f>BONTANG!N13</f>
        <v>6250.531842343782</v>
      </c>
      <c r="O14" s="46">
        <f>BONTANG!O13</f>
        <v>6673.8963316618556</v>
      </c>
      <c r="P14" s="46">
        <f>BONTANG!P13</f>
        <v>7097.3768419662365</v>
      </c>
      <c r="Q14" s="46">
        <f>BONTANG!Q13</f>
        <v>7520.9772831641703</v>
      </c>
      <c r="R14" s="46">
        <f>BONTANG!R13</f>
        <v>7944.7016969267843</v>
      </c>
      <c r="S14" s="46">
        <f>BONTANG!S13</f>
        <v>8368.5542611294859</v>
      </c>
      <c r="T14" s="46">
        <f>BONTANG!T13</f>
        <v>8792.5392944421274</v>
      </c>
      <c r="U14" s="46">
        <f>BONTANG!U13</f>
        <v>9216.7174533739217</v>
      </c>
    </row>
    <row r="15" spans="1:21" x14ac:dyDescent="0.25">
      <c r="A15" s="18" t="s">
        <v>41</v>
      </c>
      <c r="B15" s="46">
        <f>MAHULU!B32</f>
        <v>0</v>
      </c>
      <c r="C15" s="46">
        <f>MAHULU!C32</f>
        <v>0</v>
      </c>
      <c r="D15" s="46">
        <f>MAHULU!D32</f>
        <v>0</v>
      </c>
      <c r="E15" s="46">
        <f>MAHULU!E32</f>
        <v>0</v>
      </c>
      <c r="F15" s="46">
        <f>MAHULU!F32</f>
        <v>0</v>
      </c>
      <c r="G15" s="46">
        <f>MAHULU!G32</f>
        <v>23294.32958856667</v>
      </c>
      <c r="H15" s="46">
        <f>MAHULU!H32</f>
        <v>34127.310206389258</v>
      </c>
      <c r="I15" s="46">
        <f>MAHULU!I32</f>
        <v>44960.290824211857</v>
      </c>
      <c r="J15" s="46">
        <f>MAHULU!J32</f>
        <v>55793.271442034456</v>
      </c>
      <c r="K15" s="46">
        <f>MAHULU!K32</f>
        <v>66626.252059857041</v>
      </c>
      <c r="L15" s="46">
        <f>MAHULU!L32</f>
        <v>77459.23267767964</v>
      </c>
      <c r="M15" s="46">
        <f>MAHULU!M32</f>
        <v>88292.213295502239</v>
      </c>
      <c r="N15" s="46">
        <f>MAHULU!N32</f>
        <v>99125.193913324867</v>
      </c>
      <c r="O15" s="46">
        <f>MAHULU!O32</f>
        <v>109958.17453114744</v>
      </c>
      <c r="P15" s="46">
        <f>MAHULU!P32</f>
        <v>120791.15514897004</v>
      </c>
      <c r="Q15" s="46">
        <f>MAHULU!Q32</f>
        <v>120791.15514897004</v>
      </c>
      <c r="R15" s="46">
        <f>MAHULU!R32</f>
        <v>120791.15514897004</v>
      </c>
      <c r="S15" s="46">
        <f>MAHULU!S32</f>
        <v>120791.15514897004</v>
      </c>
      <c r="T15" s="46">
        <f>MAHULU!T32</f>
        <v>120791.15514897004</v>
      </c>
      <c r="U15" s="46">
        <f>MAHULU!U32</f>
        <v>120791.15514897004</v>
      </c>
    </row>
    <row r="16" spans="1:21" x14ac:dyDescent="0.25">
      <c r="A16" s="18" t="s">
        <v>42</v>
      </c>
      <c r="B16" s="46">
        <f>SUM(B6:B15)</f>
        <v>1127412.7811826405</v>
      </c>
      <c r="C16" s="46">
        <f t="shared" ref="C16:U16" si="0">SUM(C6:C15)</f>
        <v>1255730.4996463531</v>
      </c>
      <c r="D16" s="46">
        <f t="shared" si="0"/>
        <v>1406283.8191358945</v>
      </c>
      <c r="E16" s="46">
        <f t="shared" si="0"/>
        <v>1499721.4386491054</v>
      </c>
      <c r="F16" s="46">
        <f t="shared" si="0"/>
        <v>1576496.731646518</v>
      </c>
      <c r="G16" s="46">
        <f t="shared" si="0"/>
        <v>1653631.3804994787</v>
      </c>
      <c r="H16" s="46">
        <f t="shared" si="0"/>
        <v>1763623.4210988167</v>
      </c>
      <c r="I16" s="46">
        <f t="shared" si="0"/>
        <v>1859779.5793034849</v>
      </c>
      <c r="J16" s="46">
        <f t="shared" si="0"/>
        <v>1958398.7106163141</v>
      </c>
      <c r="K16" s="46">
        <f t="shared" si="0"/>
        <v>2056760.5012874152</v>
      </c>
      <c r="L16" s="46">
        <f t="shared" si="0"/>
        <v>2155102.1102105761</v>
      </c>
      <c r="M16" s="46">
        <f t="shared" si="0"/>
        <v>2256516.5504421382</v>
      </c>
      <c r="N16" s="46">
        <f t="shared" si="0"/>
        <v>2359080.7278057379</v>
      </c>
      <c r="O16" s="46">
        <f t="shared" si="0"/>
        <v>2460848.8819940323</v>
      </c>
      <c r="P16" s="46">
        <f t="shared" si="0"/>
        <v>2563235.9630537955</v>
      </c>
      <c r="Q16" s="46">
        <f t="shared" si="0"/>
        <v>2590424.3281056383</v>
      </c>
      <c r="R16" s="46">
        <f t="shared" si="0"/>
        <v>2618309.3271932765</v>
      </c>
      <c r="S16" s="46">
        <f t="shared" si="0"/>
        <v>2647156.9804690047</v>
      </c>
      <c r="T16" s="46">
        <f t="shared" si="0"/>
        <v>2676705.6717164773</v>
      </c>
      <c r="U16" s="46">
        <f t="shared" si="0"/>
        <v>2707273.0895573581</v>
      </c>
    </row>
    <row r="19" spans="1:21" x14ac:dyDescent="0.25">
      <c r="A19" s="17" t="s">
        <v>106</v>
      </c>
    </row>
    <row r="20" spans="1:21" x14ac:dyDescent="0.25">
      <c r="A20" s="93" t="s">
        <v>32</v>
      </c>
      <c r="B20" s="93" t="s">
        <v>1</v>
      </c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</row>
    <row r="21" spans="1:21" x14ac:dyDescent="0.25">
      <c r="A21" s="93"/>
      <c r="B21" s="16">
        <v>2011</v>
      </c>
      <c r="C21" s="16">
        <v>2012</v>
      </c>
      <c r="D21" s="16">
        <v>2013</v>
      </c>
      <c r="E21" s="16">
        <v>2014</v>
      </c>
      <c r="F21" s="16">
        <v>2015</v>
      </c>
      <c r="G21" s="16">
        <v>2016</v>
      </c>
      <c r="H21" s="16">
        <v>2017</v>
      </c>
      <c r="I21" s="16">
        <v>2018</v>
      </c>
      <c r="J21" s="16">
        <v>2019</v>
      </c>
      <c r="K21" s="16">
        <v>2020</v>
      </c>
      <c r="L21" s="3">
        <v>2021</v>
      </c>
      <c r="M21" s="16">
        <v>2022</v>
      </c>
      <c r="N21" s="16">
        <v>2023</v>
      </c>
      <c r="O21" s="16">
        <v>2024</v>
      </c>
      <c r="P21" s="16">
        <v>2025</v>
      </c>
      <c r="Q21" s="3">
        <v>2026</v>
      </c>
      <c r="R21" s="16">
        <v>2027</v>
      </c>
      <c r="S21" s="16">
        <v>2028</v>
      </c>
      <c r="T21" s="16">
        <v>2029</v>
      </c>
      <c r="U21" s="16">
        <v>2030</v>
      </c>
    </row>
    <row r="22" spans="1:21" x14ac:dyDescent="0.25">
      <c r="A22" s="18" t="s">
        <v>33</v>
      </c>
      <c r="B22" s="46">
        <f>PASER!B25</f>
        <v>174432.57023334195</v>
      </c>
      <c r="C22" s="46">
        <f>PASER!C25</f>
        <v>216509.19160689358</v>
      </c>
      <c r="D22" s="46">
        <f>PASER!D25</f>
        <v>244862.63796076091</v>
      </c>
      <c r="E22" s="46">
        <f>PASER!E25</f>
        <v>246701.52698852241</v>
      </c>
      <c r="F22" s="46">
        <f>PASER!F25</f>
        <v>249539.84382978987</v>
      </c>
      <c r="G22" s="46">
        <f>PASER!G25</f>
        <v>250610.86205537902</v>
      </c>
      <c r="H22" s="46">
        <f>PASER!H25</f>
        <v>255193.05074751657</v>
      </c>
      <c r="I22" s="46">
        <f>PASER!I25</f>
        <v>264522.59276938124</v>
      </c>
      <c r="J22" s="46">
        <f>PASER!J25</f>
        <v>274288.99330998259</v>
      </c>
      <c r="K22" s="46">
        <f>PASER!K25</f>
        <v>284294.05838289286</v>
      </c>
      <c r="L22" s="46">
        <f>PASER!L25</f>
        <v>275223.78873184323</v>
      </c>
      <c r="M22" s="46">
        <f>PASER!M25</f>
        <v>283407.71484646166</v>
      </c>
      <c r="N22" s="46">
        <f>PASER!N25</f>
        <v>290137.93817420374</v>
      </c>
      <c r="O22" s="46">
        <f>PASER!O25</f>
        <v>296849.80257734156</v>
      </c>
      <c r="P22" s="46">
        <f>PASER!P25</f>
        <v>303612.34141664446</v>
      </c>
      <c r="Q22" s="46">
        <f>PASER!Q25</f>
        <v>306547.5988613129</v>
      </c>
      <c r="R22" s="46">
        <f>PASER!R25</f>
        <v>309697.81293145451</v>
      </c>
      <c r="S22" s="46">
        <f>PASER!S25</f>
        <v>313067.8833824771</v>
      </c>
      <c r="T22" s="46">
        <f>PASER!T25</f>
        <v>316397.00668286043</v>
      </c>
      <c r="U22" s="46">
        <f>PASER!U25</f>
        <v>320489.7204081674</v>
      </c>
    </row>
    <row r="23" spans="1:21" x14ac:dyDescent="0.25">
      <c r="A23" s="18" t="s">
        <v>34</v>
      </c>
      <c r="B23" s="46">
        <f>KUKAR!B25</f>
        <v>339427.00701148581</v>
      </c>
      <c r="C23" s="46">
        <f>KUKAR!C25</f>
        <v>324976.32407020958</v>
      </c>
      <c r="D23" s="46">
        <f>KUKAR!D25</f>
        <v>328383.03505812871</v>
      </c>
      <c r="E23" s="46">
        <f>KUKAR!E25</f>
        <v>329320.30726086255</v>
      </c>
      <c r="F23" s="46">
        <f>KUKAR!F25</f>
        <v>340002.7486388745</v>
      </c>
      <c r="G23" s="46">
        <f>KUKAR!G25</f>
        <v>328053.98198437656</v>
      </c>
      <c r="H23" s="46">
        <f>KUKAR!H25</f>
        <v>298034.05002946081</v>
      </c>
      <c r="I23" s="46">
        <f>KUKAR!I25</f>
        <v>304518.57319814118</v>
      </c>
      <c r="J23" s="46">
        <f>KUKAR!J25</f>
        <v>310823.61495049112</v>
      </c>
      <c r="K23" s="46">
        <f>KUKAR!K25</f>
        <v>317923.78003733413</v>
      </c>
      <c r="L23" s="46">
        <f>KUKAR!L25</f>
        <v>323913.42367397825</v>
      </c>
      <c r="M23" s="46">
        <f>KUKAR!M25</f>
        <v>329782.93323214562</v>
      </c>
      <c r="N23" s="46">
        <f>KUKAR!N25</f>
        <v>336186.5014815827</v>
      </c>
      <c r="O23" s="46">
        <f>KUKAR!O25</f>
        <v>342485.87980948255</v>
      </c>
      <c r="P23" s="46">
        <f>KUKAR!P25</f>
        <v>348905.14429058408</v>
      </c>
      <c r="Q23" s="46">
        <f>KUKAR!Q25</f>
        <v>351571.34228788264</v>
      </c>
      <c r="R23" s="46">
        <f>KUKAR!R25</f>
        <v>354531.78261419252</v>
      </c>
      <c r="S23" s="46">
        <f>KUKAR!S25</f>
        <v>357796.4853997099</v>
      </c>
      <c r="T23" s="46">
        <f>KUKAR!T25</f>
        <v>360794.03749010561</v>
      </c>
      <c r="U23" s="46">
        <f>KUKAR!U25</f>
        <v>365320.24873163312</v>
      </c>
    </row>
    <row r="24" spans="1:21" x14ac:dyDescent="0.25">
      <c r="A24" s="18" t="s">
        <v>35</v>
      </c>
      <c r="B24" s="46">
        <f>KUBAR!B25</f>
        <v>50105.294022732596</v>
      </c>
      <c r="C24" s="46">
        <f>KUBAR!C25</f>
        <v>83237.886355382041</v>
      </c>
      <c r="D24" s="46">
        <f>KUBAR!D25</f>
        <v>113753.67120589511</v>
      </c>
      <c r="E24" s="46">
        <f>KUBAR!E25</f>
        <v>127783.64919216387</v>
      </c>
      <c r="F24" s="46">
        <f>KUBAR!F25</f>
        <v>150033.8302226722</v>
      </c>
      <c r="G24" s="46">
        <f>KUBAR!G25</f>
        <v>165455.59834153767</v>
      </c>
      <c r="H24" s="46">
        <f>KUBAR!H25</f>
        <v>186475.44552201562</v>
      </c>
      <c r="I24" s="46">
        <f>KUBAR!I25</f>
        <v>209742.77971498633</v>
      </c>
      <c r="J24" s="46">
        <f>KUBAR!J25</f>
        <v>232284.06677951946</v>
      </c>
      <c r="K24" s="46">
        <f>KUBAR!K25</f>
        <v>254311.08311874897</v>
      </c>
      <c r="L24" s="46">
        <f>KUBAR!L25</f>
        <v>274529.60276985966</v>
      </c>
      <c r="M24" s="46">
        <f>KUBAR!M25</f>
        <v>293108.83487167693</v>
      </c>
      <c r="N24" s="46">
        <f>KUBAR!N25</f>
        <v>312243.04133915552</v>
      </c>
      <c r="O24" s="46">
        <f>KUBAR!O25</f>
        <v>329803.97336909128</v>
      </c>
      <c r="P24" s="46">
        <f>KUBAR!P25</f>
        <v>346501.14258831431</v>
      </c>
      <c r="Q24" s="46">
        <f>KUBAR!Q25</f>
        <v>340718.85663076118</v>
      </c>
      <c r="R24" s="46">
        <f>KUBAR!R25</f>
        <v>334940.38421084854</v>
      </c>
      <c r="S24" s="46">
        <f>KUBAR!S25</f>
        <v>329165.80159932905</v>
      </c>
      <c r="T24" s="46">
        <f>KUBAR!T25</f>
        <v>323238.09453066369</v>
      </c>
      <c r="U24" s="46">
        <f>KUBAR!U25</f>
        <v>317496.87140487775</v>
      </c>
    </row>
    <row r="25" spans="1:21" x14ac:dyDescent="0.25">
      <c r="A25" s="18" t="s">
        <v>36</v>
      </c>
      <c r="B25" s="46">
        <f>KUTIM!B25</f>
        <v>343290.36508836661</v>
      </c>
      <c r="C25" s="46">
        <f>KUTIM!C25</f>
        <v>387464.74814227229</v>
      </c>
      <c r="D25" s="46">
        <f>KUTIM!D25</f>
        <v>448897.80243618321</v>
      </c>
      <c r="E25" s="46">
        <f>KUTIM!E25</f>
        <v>503455.26414232014</v>
      </c>
      <c r="F25" s="46">
        <f>KUTIM!F25</f>
        <v>527477.31645663583</v>
      </c>
      <c r="G25" s="46">
        <f>KUTIM!G25</f>
        <v>545336.93884235271</v>
      </c>
      <c r="H25" s="46">
        <f>KUTIM!H25</f>
        <v>551693.84281730186</v>
      </c>
      <c r="I25" s="46">
        <f>KUTIM!I25</f>
        <v>557375.83648964739</v>
      </c>
      <c r="J25" s="46">
        <f>KUTIM!J25</f>
        <v>563385.14757538552</v>
      </c>
      <c r="K25" s="46">
        <f>KUTIM!K25</f>
        <v>568800.02641220752</v>
      </c>
      <c r="L25" s="46">
        <f>KUTIM!L25</f>
        <v>571606.28619794024</v>
      </c>
      <c r="M25" s="46">
        <f>KUTIM!M25</f>
        <v>573362.4083209543</v>
      </c>
      <c r="N25" s="46">
        <f>KUTIM!N25</f>
        <v>575205.94850459986</v>
      </c>
      <c r="O25" s="46">
        <f>KUTIM!O25</f>
        <v>576438.01745622617</v>
      </c>
      <c r="P25" s="46">
        <f>KUTIM!P25</f>
        <v>577287.77839117427</v>
      </c>
      <c r="Q25" s="46">
        <f>KUTIM!Q25</f>
        <v>568147.98580542335</v>
      </c>
      <c r="R25" s="46">
        <f>KUTIM!R25</f>
        <v>559012.89149228472</v>
      </c>
      <c r="S25" s="46">
        <f>KUTIM!S25</f>
        <v>549886.23253569519</v>
      </c>
      <c r="T25" s="46">
        <f>KUTIM!T25</f>
        <v>540684.15757187735</v>
      </c>
      <c r="U25" s="46">
        <f>KUTIM!U25</f>
        <v>531654.09438890044</v>
      </c>
    </row>
    <row r="26" spans="1:21" x14ac:dyDescent="0.25">
      <c r="A26" s="18" t="s">
        <v>37</v>
      </c>
      <c r="B26" s="46">
        <f>BERAU!B25</f>
        <v>81277.973881049751</v>
      </c>
      <c r="C26" s="46">
        <f>BERAU!C25</f>
        <v>115299.84338110707</v>
      </c>
      <c r="D26" s="46">
        <f>BERAU!D25</f>
        <v>133937.33594330907</v>
      </c>
      <c r="E26" s="46">
        <f>BERAU!E25</f>
        <v>152469.06256171796</v>
      </c>
      <c r="F26" s="46">
        <f>BERAU!F25</f>
        <v>161407.30127291859</v>
      </c>
      <c r="G26" s="46">
        <f>BERAU!G25</f>
        <v>167533.29276805106</v>
      </c>
      <c r="H26" s="46">
        <f>BERAU!H25</f>
        <v>178091.06888663245</v>
      </c>
      <c r="I26" s="46">
        <f>BERAU!I25</f>
        <v>193733.6810466919</v>
      </c>
      <c r="J26" s="46">
        <f>BERAU!J25</f>
        <v>209110.92336670915</v>
      </c>
      <c r="K26" s="46">
        <f>BERAU!K25</f>
        <v>224242.68836134602</v>
      </c>
      <c r="L26" s="46">
        <f>BERAU!L25</f>
        <v>238034.52831715764</v>
      </c>
      <c r="M26" s="46">
        <f>BERAU!M25</f>
        <v>251234.61230043904</v>
      </c>
      <c r="N26" s="46">
        <f>BERAU!N25</f>
        <v>264018.0667440882</v>
      </c>
      <c r="O26" s="46">
        <f>BERAU!O25</f>
        <v>276209.94792332826</v>
      </c>
      <c r="P26" s="46">
        <f>BERAU!P25</f>
        <v>287868.69571307272</v>
      </c>
      <c r="Q26" s="46">
        <f>BERAU!Q25</f>
        <v>285603.86625891866</v>
      </c>
      <c r="R26" s="46">
        <f>BERAU!R25</f>
        <v>283343.45366693841</v>
      </c>
      <c r="S26" s="46">
        <f>BERAU!S25</f>
        <v>281087.55908327579</v>
      </c>
      <c r="T26" s="46">
        <f>BERAU!T25</f>
        <v>278717.7044191442</v>
      </c>
      <c r="U26" s="46">
        <f>BERAU!U25</f>
        <v>276593.01189774566</v>
      </c>
    </row>
    <row r="27" spans="1:21" x14ac:dyDescent="0.25">
      <c r="A27" s="18" t="s">
        <v>17</v>
      </c>
      <c r="B27" s="46">
        <f>PPU!B25</f>
        <v>107181.02368025947</v>
      </c>
      <c r="C27" s="46">
        <f>PPU!C25</f>
        <v>99577.52648083886</v>
      </c>
      <c r="D27" s="46">
        <f>PPU!D25</f>
        <v>101083.47287050365</v>
      </c>
      <c r="E27" s="46">
        <f>PPU!E25</f>
        <v>101144.85391107618</v>
      </c>
      <c r="F27" s="46">
        <f>PPU!F25</f>
        <v>106474.10403510285</v>
      </c>
      <c r="G27" s="46">
        <f>PPU!G25</f>
        <v>96098.410477321886</v>
      </c>
      <c r="H27" s="46">
        <f>PPU!H25</f>
        <v>88036.922419534822</v>
      </c>
      <c r="I27" s="46">
        <f>PPU!I25</f>
        <v>88493.38857583495</v>
      </c>
      <c r="J27" s="46">
        <f>PPU!J25</f>
        <v>88856.157893444397</v>
      </c>
      <c r="K27" s="46">
        <f>PPU!K25</f>
        <v>89426.478272256543</v>
      </c>
      <c r="L27" s="46">
        <f>PPU!L25</f>
        <v>89661.346653073808</v>
      </c>
      <c r="M27" s="46">
        <f>PPU!M25</f>
        <v>89854.973520056839</v>
      </c>
      <c r="N27" s="46">
        <f>PPU!N25</f>
        <v>90165.887181932776</v>
      </c>
      <c r="O27" s="46">
        <f>PPU!O25</f>
        <v>90521.957051970807</v>
      </c>
      <c r="P27" s="46">
        <f>PPU!P25</f>
        <v>90718.429558789067</v>
      </c>
      <c r="Q27" s="46">
        <f>PPU!Q25</f>
        <v>91255.420463607181</v>
      </c>
      <c r="R27" s="46">
        <f>PPU!R25</f>
        <v>91653.181689232151</v>
      </c>
      <c r="S27" s="46">
        <f>PPU!S25</f>
        <v>92159.037844393461</v>
      </c>
      <c r="T27" s="46">
        <f>PPU!T25</f>
        <v>92545.259366257102</v>
      </c>
      <c r="U27" s="46">
        <f>PPU!U25</f>
        <v>93062.517370968388</v>
      </c>
    </row>
    <row r="28" spans="1:21" x14ac:dyDescent="0.25">
      <c r="A28" s="18" t="s">
        <v>38</v>
      </c>
      <c r="B28" s="46">
        <f>SAMARINDA!B25</f>
        <v>22842.786212739669</v>
      </c>
      <c r="C28" s="46">
        <f>SAMARINDA!C25</f>
        <v>19510.885165120002</v>
      </c>
      <c r="D28" s="46">
        <f>SAMARINDA!D25</f>
        <v>21077.470477241663</v>
      </c>
      <c r="E28" s="46">
        <f>SAMARINDA!E25</f>
        <v>24539.850966322603</v>
      </c>
      <c r="F28" s="46">
        <f>SAMARINDA!F25</f>
        <v>27198.611789685099</v>
      </c>
      <c r="G28" s="46">
        <f>SAMARINDA!G25</f>
        <v>25573.451966252142</v>
      </c>
      <c r="H28" s="46">
        <f>SAMARINDA!H25</f>
        <v>21414.181126361756</v>
      </c>
      <c r="I28" s="46">
        <f>SAMARINDA!I25</f>
        <v>22074.16320322227</v>
      </c>
      <c r="J28" s="46">
        <f>SAMARINDA!J25</f>
        <v>22415.858636485071</v>
      </c>
      <c r="K28" s="46">
        <f>SAMARINDA!K25</f>
        <v>23425.36962205885</v>
      </c>
      <c r="L28" s="46">
        <f>SAMARINDA!L25</f>
        <v>24111.705735384119</v>
      </c>
      <c r="M28" s="46">
        <f>SAMARINDA!M25</f>
        <v>24575.178638872072</v>
      </c>
      <c r="N28" s="46">
        <f>SAMARINDA!N25</f>
        <v>25507.073920888244</v>
      </c>
      <c r="O28" s="46">
        <f>SAMARINDA!O25</f>
        <v>26216.623317302608</v>
      </c>
      <c r="P28" s="46">
        <f>SAMARINDA!P25</f>
        <v>26934.442505504681</v>
      </c>
      <c r="Q28" s="46">
        <f>SAMARINDA!Q25</f>
        <v>27660.812658415238</v>
      </c>
      <c r="R28" s="46">
        <f>SAMARINDA!R25</f>
        <v>28396.024508834402</v>
      </c>
      <c r="S28" s="46">
        <f>SAMARINDA!S25</f>
        <v>29140.378674477452</v>
      </c>
      <c r="T28" s="46">
        <f>SAMARINDA!T25</f>
        <v>29473.790558716904</v>
      </c>
      <c r="U28" s="46">
        <f>SAMARINDA!U25</f>
        <v>30663.029972791093</v>
      </c>
    </row>
    <row r="29" spans="1:21" x14ac:dyDescent="0.25">
      <c r="A29" s="18" t="s">
        <v>39</v>
      </c>
      <c r="B29" s="46">
        <f>BALIKPAPAN!B25</f>
        <v>7749.0396553478331</v>
      </c>
      <c r="C29" s="46">
        <f>BALIKPAPAN!C25</f>
        <v>8952.7449941520754</v>
      </c>
      <c r="D29" s="46">
        <f>BALIKPAPAN!D25</f>
        <v>12155.864326670924</v>
      </c>
      <c r="E29" s="46">
        <f>BALIKPAPAN!E25</f>
        <v>11833.21934679088</v>
      </c>
      <c r="F29" s="46">
        <f>BALIKPAPAN!F25</f>
        <v>11991.844324167923</v>
      </c>
      <c r="G29" s="46">
        <f>BALIKPAPAN!G25</f>
        <v>10386.375077247918</v>
      </c>
      <c r="H29" s="46">
        <f>BALIKPAPAN!H25</f>
        <v>11805.688520759655</v>
      </c>
      <c r="I29" s="46">
        <f>BALIKPAPAN!I25</f>
        <v>12728.159621874236</v>
      </c>
      <c r="J29" s="46">
        <f>BALIKPAPAN!J25</f>
        <v>13411.934159758455</v>
      </c>
      <c r="K29" s="46">
        <f>BALIKPAPAN!K25</f>
        <v>14782.783773289384</v>
      </c>
      <c r="L29" s="46">
        <f>BALIKPAPAN!L25</f>
        <v>15810.123764069476</v>
      </c>
      <c r="M29" s="46">
        <f>BALIKPAPAN!M25</f>
        <v>16837.482662954062</v>
      </c>
      <c r="N29" s="46">
        <f>BALIKPAPAN!N25</f>
        <v>17864.860696840427</v>
      </c>
      <c r="O29" s="46">
        <f>BALIKPAPAN!O25</f>
        <v>18892.258095348563</v>
      </c>
      <c r="P29" s="46">
        <f>BALIKPAPAN!P25</f>
        <v>19919.675090853962</v>
      </c>
      <c r="Q29" s="46">
        <f>BALIKPAPAN!Q25</f>
        <v>20947.111918520528</v>
      </c>
      <c r="R29" s="46">
        <f>BALIKPAPAN!R25</f>
        <v>21974.568816334329</v>
      </c>
      <c r="S29" s="46">
        <f>BALIKPAPAN!S25</f>
        <v>23002.046025136944</v>
      </c>
      <c r="T29" s="46">
        <f>BALIKPAPAN!T25</f>
        <v>23571.184716534375</v>
      </c>
      <c r="U29" s="46">
        <f>BALIKPAPAN!U25</f>
        <v>25057.080058578376</v>
      </c>
    </row>
    <row r="30" spans="1:21" x14ac:dyDescent="0.25">
      <c r="A30" s="18" t="s">
        <v>40</v>
      </c>
      <c r="B30" s="46">
        <f>BONTANG!B25</f>
        <v>2071.7489935259355</v>
      </c>
      <c r="C30" s="46">
        <f>BONTANG!C25</f>
        <v>1179.9825370022129</v>
      </c>
      <c r="D30" s="46">
        <f>BONTANG!D25</f>
        <v>3091.13249084569</v>
      </c>
      <c r="E30" s="46">
        <f>BONTANG!E25</f>
        <v>3677.9974083033057</v>
      </c>
      <c r="F30" s="46">
        <f>BONTANG!F25</f>
        <v>3788.441208645248</v>
      </c>
      <c r="G30" s="46">
        <f>BONTANG!G25</f>
        <v>3386.9889878887225</v>
      </c>
      <c r="H30" s="46">
        <f>BONTANG!H25</f>
        <v>3769.0463227787832</v>
      </c>
      <c r="I30" s="46">
        <f>BONTANG!I25</f>
        <v>4145.7326914314126</v>
      </c>
      <c r="J30" s="46">
        <f>BONTANG!J25</f>
        <v>4489.5158058917232</v>
      </c>
      <c r="K30" s="46">
        <f>BONTANG!K25</f>
        <v>4991.9494520550743</v>
      </c>
      <c r="L30" s="46">
        <f>BONTANG!L25</f>
        <v>5415.1414771568616</v>
      </c>
      <c r="M30" s="46">
        <f>BONTANG!M25</f>
        <v>5740.5214879601381</v>
      </c>
      <c r="N30" s="46">
        <f>BONTANG!N25</f>
        <v>6261.7023183560204</v>
      </c>
      <c r="O30" s="46">
        <f>BONTANG!O25</f>
        <v>6685.0751284188018</v>
      </c>
      <c r="P30" s="46">
        <f>BONTANG!P25</f>
        <v>7108.5123066362394</v>
      </c>
      <c r="Q30" s="46">
        <f>BONTANG!Q25</f>
        <v>7532.0160222151499</v>
      </c>
      <c r="R30" s="46">
        <f>BONTANG!R25</f>
        <v>7955.5885174646301</v>
      </c>
      <c r="S30" s="46">
        <f>BONTANG!S25</f>
        <v>8379.2321102595542</v>
      </c>
      <c r="T30" s="46">
        <f>BONTANG!T25</f>
        <v>8683.9382747823201</v>
      </c>
      <c r="U30" s="46">
        <f>BONTANG!U25</f>
        <v>9226.7734285280967</v>
      </c>
    </row>
    <row r="31" spans="1:21" x14ac:dyDescent="0.25">
      <c r="A31" s="18" t="s">
        <v>41</v>
      </c>
      <c r="B31" s="46">
        <f>MAHULU!B38</f>
        <v>0</v>
      </c>
      <c r="C31" s="46">
        <f>MAHULU!C38</f>
        <v>0</v>
      </c>
      <c r="D31" s="46">
        <f>MAHULU!D38</f>
        <v>0</v>
      </c>
      <c r="E31" s="46">
        <f>MAHULU!E38</f>
        <v>0</v>
      </c>
      <c r="F31" s="46">
        <f>MAHULU!F38</f>
        <v>0</v>
      </c>
      <c r="G31" s="46">
        <f>MAHULU!G38</f>
        <v>22994.107638900357</v>
      </c>
      <c r="H31" s="46">
        <f>MAHULU!H38</f>
        <v>33247.631092373638</v>
      </c>
      <c r="I31" s="46">
        <f>MAHULU!I38</f>
        <v>43221.919331163925</v>
      </c>
      <c r="J31" s="46">
        <f>MAHULU!J38</f>
        <v>52916.97235527118</v>
      </c>
      <c r="K31" s="46">
        <f>MAHULU!K38</f>
        <v>62332.790164695434</v>
      </c>
      <c r="L31" s="46">
        <f>MAHULU!L38</f>
        <v>71169.879763524572</v>
      </c>
      <c r="M31" s="46">
        <f>MAHULU!M38</f>
        <v>79643.96358326578</v>
      </c>
      <c r="N31" s="46">
        <f>MAHULU!N38</f>
        <v>87755.041623919082</v>
      </c>
      <c r="O31" s="46">
        <f>MAHULU!O38</f>
        <v>95503.11388548449</v>
      </c>
      <c r="P31" s="46">
        <f>MAHULU!P38</f>
        <v>102888.18036796198</v>
      </c>
      <c r="Q31" s="46">
        <f>MAHULU!Q38</f>
        <v>100864.36582750021</v>
      </c>
      <c r="R31" s="46">
        <f>MAHULU!R38</f>
        <v>98840.551287038426</v>
      </c>
      <c r="S31" s="46">
        <f>MAHULU!S38</f>
        <v>96816.736746576644</v>
      </c>
      <c r="T31" s="46">
        <f>MAHULU!T38</f>
        <v>94792.922206114876</v>
      </c>
      <c r="U31" s="46">
        <f>MAHULU!U38</f>
        <v>92769.107665653079</v>
      </c>
    </row>
    <row r="32" spans="1:21" x14ac:dyDescent="0.25">
      <c r="A32" s="18" t="s">
        <v>43</v>
      </c>
      <c r="B32" s="46">
        <f>SUM(B22:B31)</f>
        <v>1128377.8087788499</v>
      </c>
      <c r="C32" s="46">
        <f t="shared" ref="C32:U32" si="1">SUM(C22:C31)</f>
        <v>1256709.1327329779</v>
      </c>
      <c r="D32" s="46">
        <f t="shared" si="1"/>
        <v>1407242.4227695388</v>
      </c>
      <c r="E32" s="46">
        <f t="shared" si="1"/>
        <v>1500925.7317780799</v>
      </c>
      <c r="F32" s="46">
        <f t="shared" si="1"/>
        <v>1577914.0417784918</v>
      </c>
      <c r="G32" s="46">
        <f t="shared" si="1"/>
        <v>1615430.0081393081</v>
      </c>
      <c r="H32" s="46">
        <f t="shared" si="1"/>
        <v>1627760.9274847358</v>
      </c>
      <c r="I32" s="46">
        <f t="shared" si="1"/>
        <v>1700556.8266423747</v>
      </c>
      <c r="J32" s="46">
        <f t="shared" si="1"/>
        <v>1771983.1848329387</v>
      </c>
      <c r="K32" s="46">
        <f t="shared" si="1"/>
        <v>1844531.0075968846</v>
      </c>
      <c r="L32" s="46">
        <f t="shared" si="1"/>
        <v>1889475.8270839876</v>
      </c>
      <c r="M32" s="46">
        <f t="shared" si="1"/>
        <v>1947548.6234647864</v>
      </c>
      <c r="N32" s="46">
        <f t="shared" si="1"/>
        <v>2005346.0619855663</v>
      </c>
      <c r="O32" s="46">
        <f t="shared" si="1"/>
        <v>2059606.6486139952</v>
      </c>
      <c r="P32" s="46">
        <f t="shared" si="1"/>
        <v>2111744.3422295358</v>
      </c>
      <c r="Q32" s="46">
        <f t="shared" si="1"/>
        <v>2100849.3767345566</v>
      </c>
      <c r="R32" s="46">
        <f t="shared" si="1"/>
        <v>2090346.2397346226</v>
      </c>
      <c r="S32" s="46">
        <f t="shared" si="1"/>
        <v>2080501.3934013308</v>
      </c>
      <c r="T32" s="46">
        <f t="shared" si="1"/>
        <v>2068898.0958170572</v>
      </c>
      <c r="U32" s="46">
        <f t="shared" si="1"/>
        <v>2062332.4553278433</v>
      </c>
    </row>
    <row r="34" spans="14:16" x14ac:dyDescent="0.25">
      <c r="N34" s="22" t="s">
        <v>49</v>
      </c>
      <c r="O34" s="47">
        <f>SUM(B16:U16)+M65</f>
        <v>42151766.820514023</v>
      </c>
    </row>
    <row r="35" spans="14:16" x14ac:dyDescent="0.25">
      <c r="N35" s="22" t="s">
        <v>23</v>
      </c>
      <c r="O35" s="47">
        <f>SUM(B32:U32)+M65</f>
        <v>36807354.483827434</v>
      </c>
    </row>
    <row r="36" spans="14:16" x14ac:dyDescent="0.25">
      <c r="N36" s="22" t="s">
        <v>50</v>
      </c>
      <c r="O36" s="48">
        <f>O34-O35</f>
        <v>5344412.3366865888</v>
      </c>
      <c r="P36" s="62">
        <f>O36/(O34+O35)</f>
        <v>6.7685813220830934E-2</v>
      </c>
    </row>
    <row r="52" spans="1:22" x14ac:dyDescent="0.25">
      <c r="A52" s="17" t="s">
        <v>44</v>
      </c>
    </row>
    <row r="53" spans="1:22" x14ac:dyDescent="0.25">
      <c r="A53" s="93" t="s">
        <v>32</v>
      </c>
      <c r="B53" s="93" t="s">
        <v>1</v>
      </c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x14ac:dyDescent="0.25">
      <c r="A54" s="93"/>
      <c r="B54" s="16">
        <v>2000</v>
      </c>
      <c r="C54" s="16">
        <v>2001</v>
      </c>
      <c r="D54" s="16">
        <v>2002</v>
      </c>
      <c r="E54" s="16">
        <v>2003</v>
      </c>
      <c r="F54" s="16">
        <v>2004</v>
      </c>
      <c r="G54" s="16">
        <v>2005</v>
      </c>
      <c r="H54" s="16">
        <v>2006</v>
      </c>
      <c r="I54" s="16">
        <v>2007</v>
      </c>
      <c r="J54" s="16">
        <v>2008</v>
      </c>
      <c r="K54" s="16">
        <v>2009</v>
      </c>
      <c r="L54" s="16">
        <v>2010</v>
      </c>
      <c r="M54" s="15"/>
      <c r="N54" s="15"/>
      <c r="O54" s="15"/>
      <c r="P54" s="15"/>
      <c r="Q54" s="15"/>
      <c r="R54" s="15"/>
      <c r="S54" s="15"/>
      <c r="T54" s="15"/>
      <c r="U54" s="15"/>
      <c r="V54" s="19"/>
    </row>
    <row r="55" spans="1:22" x14ac:dyDescent="0.25">
      <c r="A55" s="18" t="s">
        <v>33</v>
      </c>
      <c r="B55" s="20">
        <f>PASER!B37</f>
        <v>55495.34147604341</v>
      </c>
      <c r="C55" s="20">
        <f>PASER!C37</f>
        <v>42580.63008885071</v>
      </c>
      <c r="D55" s="20">
        <f>PASER!D37</f>
        <v>42165.406591272971</v>
      </c>
      <c r="E55" s="20">
        <f>PASER!E37</f>
        <v>75531.164465591952</v>
      </c>
      <c r="F55" s="20">
        <f>PASER!F37</f>
        <v>87767.554677229724</v>
      </c>
      <c r="G55" s="20">
        <f>PASER!G37</f>
        <v>95666.745359278269</v>
      </c>
      <c r="H55" s="20">
        <f>PASER!H37</f>
        <v>99805.443575638463</v>
      </c>
      <c r="I55" s="20">
        <f>PASER!I37</f>
        <v>106116.90773528942</v>
      </c>
      <c r="J55" s="20">
        <f>PASER!J37</f>
        <v>109176.25822595775</v>
      </c>
      <c r="K55" s="20">
        <f>PASER!K37</f>
        <v>134638.96453741667</v>
      </c>
      <c r="L55" s="20">
        <f>PASER!L37</f>
        <v>155298.92257757366</v>
      </c>
      <c r="M55" s="25">
        <f>SUM(L55)</f>
        <v>155298.92257757366</v>
      </c>
    </row>
    <row r="56" spans="1:22" x14ac:dyDescent="0.25">
      <c r="A56" s="18" t="s">
        <v>34</v>
      </c>
      <c r="B56" s="20">
        <f>KUKAR!B37</f>
        <v>123594.33965194318</v>
      </c>
      <c r="C56" s="20">
        <f>KUKAR!C37</f>
        <v>98315.437780211723</v>
      </c>
      <c r="D56" s="20">
        <f>KUKAR!D37</f>
        <v>117362.84066092684</v>
      </c>
      <c r="E56" s="20">
        <f>KUKAR!E37</f>
        <v>130038.65115153398</v>
      </c>
      <c r="F56" s="20">
        <f>KUKAR!F37</f>
        <v>142445.67278148833</v>
      </c>
      <c r="G56" s="20">
        <f>KUKAR!G37</f>
        <v>145213.80358710082</v>
      </c>
      <c r="H56" s="20">
        <f>KUKAR!H37</f>
        <v>145956.26679063987</v>
      </c>
      <c r="I56" s="20">
        <f>KUKAR!I37</f>
        <v>171175.03023776633</v>
      </c>
      <c r="J56" s="20">
        <f>KUKAR!J37</f>
        <v>210276.97986794577</v>
      </c>
      <c r="K56" s="20">
        <f>KUKAR!K37</f>
        <v>245128.14522540913</v>
      </c>
      <c r="L56" s="20">
        <f>KUKAR!L37</f>
        <v>265995.42127438827</v>
      </c>
      <c r="M56" s="25">
        <f t="shared" ref="M56:M64" si="2">SUM(L56)</f>
        <v>265995.42127438827</v>
      </c>
    </row>
    <row r="57" spans="1:22" x14ac:dyDescent="0.25">
      <c r="A57" s="18" t="s">
        <v>35</v>
      </c>
      <c r="B57" s="20">
        <f>KUBAR!B37</f>
        <v>30094.256403266252</v>
      </c>
      <c r="C57" s="20">
        <f>KUBAR!C37</f>
        <v>36742.343806758334</v>
      </c>
      <c r="D57" s="20">
        <f>KUBAR!D37</f>
        <v>42218.134410815721</v>
      </c>
      <c r="E57" s="20">
        <f>KUBAR!E37</f>
        <v>19744.714218340243</v>
      </c>
      <c r="F57" s="20">
        <f>KUBAR!F37</f>
        <v>34707.971864412451</v>
      </c>
      <c r="G57" s="20">
        <f>KUBAR!G37</f>
        <v>23070.381503104589</v>
      </c>
      <c r="H57" s="20">
        <f>KUBAR!H37</f>
        <v>21256.764310251536</v>
      </c>
      <c r="I57" s="20">
        <f>KUBAR!I37</f>
        <v>21888.299796279764</v>
      </c>
      <c r="J57" s="20">
        <f>KUBAR!J37</f>
        <v>22734.929146629442</v>
      </c>
      <c r="K57" s="20">
        <f>KUBAR!K37</f>
        <v>30753.436732394348</v>
      </c>
      <c r="L57" s="20">
        <f>KUBAR!L37</f>
        <v>43353.201477130555</v>
      </c>
      <c r="M57" s="25">
        <f t="shared" si="2"/>
        <v>43353.201477130555</v>
      </c>
    </row>
    <row r="58" spans="1:22" x14ac:dyDescent="0.25">
      <c r="A58" s="18" t="s">
        <v>36</v>
      </c>
      <c r="B58" s="20">
        <f>KUTIM!B37</f>
        <v>10129.968235241837</v>
      </c>
      <c r="C58" s="20">
        <f>KUTIM!C37</f>
        <v>13984.524654296913</v>
      </c>
      <c r="D58" s="20">
        <f>KUTIM!D37</f>
        <v>16435.664192326334</v>
      </c>
      <c r="E58" s="20">
        <f>KUTIM!E37</f>
        <v>62133.032313678064</v>
      </c>
      <c r="F58" s="20">
        <f>KUTIM!F37</f>
        <v>70349.781826939434</v>
      </c>
      <c r="G58" s="20">
        <f>KUTIM!G37</f>
        <v>76328.058469152224</v>
      </c>
      <c r="H58" s="20">
        <f>KUTIM!H37</f>
        <v>88045.331796947954</v>
      </c>
      <c r="I58" s="20">
        <f>KUTIM!I37</f>
        <v>135264.02757464218</v>
      </c>
      <c r="J58" s="20">
        <f>KUTIM!J37</f>
        <v>187371.52413156093</v>
      </c>
      <c r="K58" s="20">
        <f>KUTIM!K37</f>
        <v>226293.45514050539</v>
      </c>
      <c r="L58" s="20">
        <f>KUTIM!L37</f>
        <v>291047.45797420287</v>
      </c>
      <c r="M58" s="25">
        <f t="shared" si="2"/>
        <v>291047.45797420287</v>
      </c>
    </row>
    <row r="59" spans="1:22" x14ac:dyDescent="0.25">
      <c r="A59" s="18" t="s">
        <v>37</v>
      </c>
      <c r="B59" s="20">
        <f>BERAU!B37</f>
        <v>15332.411896267768</v>
      </c>
      <c r="C59" s="20">
        <f>BERAU!C37</f>
        <v>13060.376356226765</v>
      </c>
      <c r="D59" s="20">
        <f>BERAU!D37</f>
        <v>12994.459299619104</v>
      </c>
      <c r="E59" s="20">
        <f>BERAU!E37</f>
        <v>22185.296255753019</v>
      </c>
      <c r="F59" s="20">
        <f>BERAU!F37</f>
        <v>24896.378203014177</v>
      </c>
      <c r="G59" s="20">
        <f>BERAU!G37</f>
        <v>25053.55969267571</v>
      </c>
      <c r="H59" s="20">
        <f>BERAU!H37</f>
        <v>29606.477778609158</v>
      </c>
      <c r="I59" s="20">
        <f>BERAU!I37</f>
        <v>52452.348041925034</v>
      </c>
      <c r="J59" s="20">
        <f>BERAU!J37</f>
        <v>57092.956178179971</v>
      </c>
      <c r="K59" s="20">
        <f>BERAU!K37</f>
        <v>65698.471411363018</v>
      </c>
      <c r="L59" s="20">
        <f>BERAU!L37</f>
        <v>74264.857476465681</v>
      </c>
      <c r="M59" s="25">
        <f t="shared" si="2"/>
        <v>74264.857476465681</v>
      </c>
    </row>
    <row r="60" spans="1:22" x14ac:dyDescent="0.25">
      <c r="A60" s="18" t="s">
        <v>17</v>
      </c>
      <c r="B60" s="20">
        <f>PPU!B37</f>
        <v>0</v>
      </c>
      <c r="C60" s="20">
        <f>PPU!C37</f>
        <v>0</v>
      </c>
      <c r="D60" s="20">
        <f>PPU!D37</f>
        <v>0</v>
      </c>
      <c r="E60" s="20">
        <f>PPU!E37</f>
        <v>39147.968738054398</v>
      </c>
      <c r="F60" s="20">
        <f>PPU!F37</f>
        <v>50114.014035481516</v>
      </c>
      <c r="G60" s="20">
        <f>PPU!G37</f>
        <v>50142.029920187575</v>
      </c>
      <c r="H60" s="20">
        <f>PPU!H37</f>
        <v>57034.508101918589</v>
      </c>
      <c r="I60" s="20">
        <f>PPU!I37</f>
        <v>71683.833212026453</v>
      </c>
      <c r="J60" s="20">
        <f>PPU!J37</f>
        <v>77361.378668911857</v>
      </c>
      <c r="K60" s="20">
        <f>PPU!K37</f>
        <v>81100.74776773031</v>
      </c>
      <c r="L60" s="20">
        <f>PPU!L37</f>
        <v>95345.313868394005</v>
      </c>
      <c r="M60" s="25">
        <f t="shared" si="2"/>
        <v>95345.313868394005</v>
      </c>
    </row>
    <row r="61" spans="1:22" x14ac:dyDescent="0.25">
      <c r="A61" s="18" t="s">
        <v>38</v>
      </c>
      <c r="B61" s="20">
        <f>SAMARINDA!B37</f>
        <v>20376.65366968872</v>
      </c>
      <c r="C61" s="20">
        <f>SAMARINDA!C37</f>
        <v>22006.764287207268</v>
      </c>
      <c r="D61" s="20">
        <f>SAMARINDA!D37</f>
        <v>24039.914152108795</v>
      </c>
      <c r="E61" s="20">
        <f>SAMARINDA!E37</f>
        <v>26341.083015670625</v>
      </c>
      <c r="F61" s="20">
        <f>SAMARINDA!F37</f>
        <v>21899.138827388168</v>
      </c>
      <c r="G61" s="20">
        <f>SAMARINDA!G37</f>
        <v>21081.864098349473</v>
      </c>
      <c r="H61" s="20">
        <f>SAMARINDA!H37</f>
        <v>23281.719202488912</v>
      </c>
      <c r="I61" s="20">
        <f>SAMARINDA!I37</f>
        <v>25696.035078689401</v>
      </c>
      <c r="J61" s="20">
        <f>SAMARINDA!J37</f>
        <v>27847.919411210099</v>
      </c>
      <c r="K61" s="20">
        <f>SAMARINDA!K37</f>
        <v>30238.684909000873</v>
      </c>
      <c r="L61" s="20">
        <f>SAMARINDA!L37</f>
        <v>25290.876344469794</v>
      </c>
      <c r="M61" s="25">
        <f t="shared" si="2"/>
        <v>25290.876344469794</v>
      </c>
    </row>
    <row r="62" spans="1:22" x14ac:dyDescent="0.25">
      <c r="A62" s="18" t="s">
        <v>39</v>
      </c>
      <c r="B62" s="20">
        <f>BALIKPAPAN!B37</f>
        <v>4222.1803175167479</v>
      </c>
      <c r="C62" s="20">
        <f>BALIKPAPAN!C37</f>
        <v>5873.4295207871455</v>
      </c>
      <c r="D62" s="20">
        <f>BALIKPAPAN!D37</f>
        <v>5641.4092236610186</v>
      </c>
      <c r="E62" s="20">
        <f>BALIKPAPAN!E37</f>
        <v>5470.4776278979207</v>
      </c>
      <c r="F62" s="20">
        <f>BALIKPAPAN!F37</f>
        <v>5869.1157248047066</v>
      </c>
      <c r="G62" s="20">
        <f>BALIKPAPAN!G37</f>
        <v>6065.4969829817728</v>
      </c>
      <c r="H62" s="20">
        <f>BALIKPAPAN!H37</f>
        <v>6324.5849368597837</v>
      </c>
      <c r="I62" s="20">
        <f>BALIKPAPAN!I37</f>
        <v>5933.0003410154241</v>
      </c>
      <c r="J62" s="20">
        <f>BALIKPAPAN!J37</f>
        <v>5685.359325555075</v>
      </c>
      <c r="K62" s="20">
        <f>BALIKPAPAN!K37</f>
        <v>8058.4057337363174</v>
      </c>
      <c r="L62" s="20">
        <f>BALIKPAPAN!L37</f>
        <v>6764.0059497842458</v>
      </c>
      <c r="M62" s="25">
        <f t="shared" si="2"/>
        <v>6764.0059497842458</v>
      </c>
    </row>
    <row r="63" spans="1:22" x14ac:dyDescent="0.25">
      <c r="A63" s="18" t="s">
        <v>40</v>
      </c>
      <c r="B63" s="20">
        <f>BONTANG!B37</f>
        <v>502.05795584615282</v>
      </c>
      <c r="C63" s="20">
        <f>BONTANG!C37</f>
        <v>767.65253619657574</v>
      </c>
      <c r="D63" s="20">
        <f>BONTANG!D37</f>
        <v>1239.7944717627679</v>
      </c>
      <c r="E63" s="20">
        <f>BONTANG!E37</f>
        <v>1445.6203715745548</v>
      </c>
      <c r="F63" s="20">
        <f>BONTANG!F37</f>
        <v>1341.8820627079008</v>
      </c>
      <c r="G63" s="20">
        <f>BONTANG!G37</f>
        <v>2175.8286170020979</v>
      </c>
      <c r="H63" s="20">
        <f>BONTANG!H37</f>
        <v>1787.4228844884253</v>
      </c>
      <c r="I63" s="20">
        <f>BONTANG!I37</f>
        <v>1758.1578017685601</v>
      </c>
      <c r="J63" s="20">
        <f>BONTANG!J37</f>
        <v>1615.1334756111946</v>
      </c>
      <c r="K63" s="20">
        <f>BONTANG!K37</f>
        <v>1695.7248539316661</v>
      </c>
      <c r="L63" s="20">
        <f>BONTANG!L37</f>
        <v>1914.2699575590159</v>
      </c>
      <c r="M63" s="25">
        <f t="shared" si="2"/>
        <v>1914.2699575590159</v>
      </c>
    </row>
    <row r="64" spans="1:22" x14ac:dyDescent="0.25">
      <c r="A64" s="18" t="s">
        <v>41</v>
      </c>
      <c r="B64" s="20">
        <v>0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5">
        <f t="shared" si="2"/>
        <v>0</v>
      </c>
    </row>
    <row r="65" spans="1:22" x14ac:dyDescent="0.25">
      <c r="A65" s="18" t="s">
        <v>51</v>
      </c>
      <c r="B65" s="20">
        <f>SUM(B55:B64)</f>
        <v>259747.20960581407</v>
      </c>
      <c r="C65" s="20">
        <f t="shared" ref="C65:K65" si="3">SUM(C55:C64)</f>
        <v>233331.15903053546</v>
      </c>
      <c r="D65" s="20">
        <f t="shared" si="3"/>
        <v>262097.62300249355</v>
      </c>
      <c r="E65" s="20">
        <f t="shared" si="3"/>
        <v>382038.00815809477</v>
      </c>
      <c r="F65" s="20">
        <f t="shared" si="3"/>
        <v>439391.51000346645</v>
      </c>
      <c r="G65" s="20">
        <f t="shared" si="3"/>
        <v>444797.76822983252</v>
      </c>
      <c r="H65" s="20">
        <f t="shared" si="3"/>
        <v>473098.51937784272</v>
      </c>
      <c r="I65" s="20">
        <f t="shared" si="3"/>
        <v>591967.6398194026</v>
      </c>
      <c r="J65" s="20">
        <f t="shared" si="3"/>
        <v>699162.43843156216</v>
      </c>
      <c r="K65" s="20">
        <f t="shared" si="3"/>
        <v>823606.03631148767</v>
      </c>
      <c r="L65" s="20">
        <f>SUM(L55:L64)</f>
        <v>959274.32689996809</v>
      </c>
      <c r="M65" s="20">
        <f>SUM(M55:M64)</f>
        <v>959274.32689996809</v>
      </c>
    </row>
    <row r="69" spans="1:22" x14ac:dyDescent="0.25">
      <c r="A69" s="17" t="s">
        <v>52</v>
      </c>
    </row>
    <row r="70" spans="1:22" x14ac:dyDescent="0.25">
      <c r="A70" s="93" t="s">
        <v>32</v>
      </c>
      <c r="B70" s="93" t="s">
        <v>1</v>
      </c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</row>
    <row r="71" spans="1:22" x14ac:dyDescent="0.25">
      <c r="A71" s="93"/>
      <c r="B71" s="55" t="s">
        <v>85</v>
      </c>
      <c r="C71" s="55" t="s">
        <v>86</v>
      </c>
      <c r="D71" s="55" t="s">
        <v>87</v>
      </c>
      <c r="E71" s="55" t="s">
        <v>88</v>
      </c>
      <c r="F71" s="55" t="s">
        <v>89</v>
      </c>
      <c r="G71" s="55" t="s">
        <v>90</v>
      </c>
      <c r="H71" s="55" t="s">
        <v>91</v>
      </c>
      <c r="I71" s="55" t="s">
        <v>92</v>
      </c>
      <c r="J71" s="55" t="s">
        <v>93</v>
      </c>
      <c r="K71" s="55" t="s">
        <v>94</v>
      </c>
      <c r="L71" s="3" t="s">
        <v>95</v>
      </c>
      <c r="M71" s="3" t="s">
        <v>96</v>
      </c>
      <c r="N71" s="3" t="s">
        <v>97</v>
      </c>
      <c r="O71" s="3" t="s">
        <v>98</v>
      </c>
      <c r="P71" s="3" t="s">
        <v>99</v>
      </c>
      <c r="Q71" s="3" t="s">
        <v>100</v>
      </c>
      <c r="R71" s="3" t="s">
        <v>101</v>
      </c>
      <c r="S71" s="3" t="s">
        <v>102</v>
      </c>
      <c r="T71" s="3" t="s">
        <v>103</v>
      </c>
      <c r="U71" s="3" t="s">
        <v>104</v>
      </c>
    </row>
    <row r="72" spans="1:22" x14ac:dyDescent="0.25">
      <c r="A72" s="18" t="s">
        <v>33</v>
      </c>
      <c r="B72" s="49">
        <f>B6+M55</f>
        <v>329667.61404957803</v>
      </c>
      <c r="C72" s="49">
        <f>B72+C6</f>
        <v>546111.65288143477</v>
      </c>
      <c r="D72" s="49">
        <f t="shared" ref="D72:U81" si="4">C72+D6</f>
        <v>790911.79360323248</v>
      </c>
      <c r="E72" s="49">
        <f t="shared" si="4"/>
        <v>1037545.4657212791</v>
      </c>
      <c r="F72" s="49">
        <f t="shared" si="4"/>
        <v>1287011.7857593445</v>
      </c>
      <c r="G72" s="49">
        <f t="shared" si="4"/>
        <v>1537541.9484345755</v>
      </c>
      <c r="H72" s="49">
        <f t="shared" si="4"/>
        <v>1801838.9896298433</v>
      </c>
      <c r="I72" s="49">
        <f t="shared" si="4"/>
        <v>2076009.5011691828</v>
      </c>
      <c r="J72" s="49">
        <f>I72+J6</f>
        <v>2360598.0092230956</v>
      </c>
      <c r="K72" s="49">
        <f t="shared" si="4"/>
        <v>2655631.6006484786</v>
      </c>
      <c r="L72" s="49">
        <f t="shared" si="4"/>
        <v>2960782.3998307204</v>
      </c>
      <c r="M72" s="49">
        <f t="shared" si="4"/>
        <v>3281099.6393573703</v>
      </c>
      <c r="N72" s="49">
        <f t="shared" si="4"/>
        <v>3614109.2750918395</v>
      </c>
      <c r="O72" s="49">
        <f t="shared" si="4"/>
        <v>3960078.9427684494</v>
      </c>
      <c r="P72" s="49">
        <f t="shared" si="4"/>
        <v>4319345.1909108646</v>
      </c>
      <c r="Q72" s="49">
        <f t="shared" si="4"/>
        <v>4687599.5502209757</v>
      </c>
      <c r="R72" s="49">
        <f t="shared" si="4"/>
        <v>5065186.7909195833</v>
      </c>
      <c r="S72" s="49">
        <f t="shared" si="4"/>
        <v>5452456.4233044051</v>
      </c>
      <c r="T72" s="49">
        <f t="shared" si="4"/>
        <v>5849763.177246321</v>
      </c>
      <c r="U72" s="49">
        <f>T72+U6</f>
        <v>6257467.5331764463</v>
      </c>
      <c r="V72" s="25"/>
    </row>
    <row r="73" spans="1:22" x14ac:dyDescent="0.25">
      <c r="A73" s="18" t="s">
        <v>34</v>
      </c>
      <c r="B73" s="49">
        <f t="shared" ref="B73:B80" si="5">B7+M56</f>
        <v>605142.06467746967</v>
      </c>
      <c r="C73" s="49">
        <f t="shared" ref="C73:R80" si="6">B73+C7</f>
        <v>929805.83451026399</v>
      </c>
      <c r="D73" s="49">
        <f t="shared" si="6"/>
        <v>1258077.3266401119</v>
      </c>
      <c r="E73" s="49">
        <f t="shared" si="6"/>
        <v>1587172.2866197112</v>
      </c>
      <c r="F73" s="49">
        <f t="shared" si="6"/>
        <v>1926967.0573208081</v>
      </c>
      <c r="G73" s="49">
        <f t="shared" si="6"/>
        <v>2282823.7003196809</v>
      </c>
      <c r="H73" s="49">
        <f t="shared" si="6"/>
        <v>2652125.2664489024</v>
      </c>
      <c r="I73" s="49">
        <f t="shared" si="6"/>
        <v>3035592.3107062159</v>
      </c>
      <c r="J73" s="49">
        <f>I73+J7</f>
        <v>3433608.2117768349</v>
      </c>
      <c r="K73" s="49">
        <f t="shared" si="6"/>
        <v>3846518.6686032247</v>
      </c>
      <c r="L73" s="49">
        <f t="shared" si="6"/>
        <v>4274682.028970113</v>
      </c>
      <c r="M73" s="49">
        <f t="shared" si="6"/>
        <v>4718254.4752840549</v>
      </c>
      <c r="N73" s="49">
        <f t="shared" si="6"/>
        <v>5178052.6172690727</v>
      </c>
      <c r="O73" s="49">
        <f t="shared" si="6"/>
        <v>5654261.3760274919</v>
      </c>
      <c r="P73" s="49">
        <f t="shared" si="6"/>
        <v>6147296.6511590239</v>
      </c>
      <c r="Q73" s="49">
        <f t="shared" si="6"/>
        <v>6650144.6016945103</v>
      </c>
      <c r="R73" s="49">
        <f t="shared" si="6"/>
        <v>7163254.6054219278</v>
      </c>
      <c r="S73" s="49">
        <f t="shared" si="4"/>
        <v>7687094.1010072529</v>
      </c>
      <c r="T73" s="49">
        <f t="shared" si="4"/>
        <v>8222149.5307722902</v>
      </c>
      <c r="U73" s="49">
        <f t="shared" si="4"/>
        <v>8768997.3533765543</v>
      </c>
      <c r="V73" s="25"/>
    </row>
    <row r="74" spans="1:22" x14ac:dyDescent="0.25">
      <c r="A74" s="18" t="s">
        <v>35</v>
      </c>
      <c r="B74" s="49">
        <f t="shared" si="5"/>
        <v>93430.212887139438</v>
      </c>
      <c r="C74" s="49">
        <f t="shared" si="6"/>
        <v>176639.98814308859</v>
      </c>
      <c r="D74" s="49">
        <f t="shared" si="4"/>
        <v>290365.14289173647</v>
      </c>
      <c r="E74" s="49">
        <f t="shared" si="4"/>
        <v>418096.51588220202</v>
      </c>
      <c r="F74" s="49">
        <f t="shared" si="4"/>
        <v>568061.21388716286</v>
      </c>
      <c r="G74" s="49">
        <f t="shared" si="4"/>
        <v>735344.16460252693</v>
      </c>
      <c r="H74" s="49">
        <f t="shared" si="4"/>
        <v>927757.30455798307</v>
      </c>
      <c r="I74" s="49">
        <f t="shared" si="4"/>
        <v>1146779.0743871438</v>
      </c>
      <c r="J74" s="49">
        <f t="shared" si="4"/>
        <v>1392425.6113124448</v>
      </c>
      <c r="K74" s="49">
        <f t="shared" si="4"/>
        <v>1664700.2630722469</v>
      </c>
      <c r="L74" s="49">
        <f t="shared" si="4"/>
        <v>1963606.4443596783</v>
      </c>
      <c r="M74" s="49">
        <f t="shared" si="4"/>
        <v>2288319.4639727068</v>
      </c>
      <c r="N74" s="49">
        <f t="shared" si="4"/>
        <v>2640261.7540684566</v>
      </c>
      <c r="O74" s="49">
        <f t="shared" si="4"/>
        <v>3018727.498591396</v>
      </c>
      <c r="P74" s="49">
        <f t="shared" si="4"/>
        <v>3423720.3937151837</v>
      </c>
      <c r="Q74" s="49">
        <f t="shared" si="4"/>
        <v>3829358.0277927085</v>
      </c>
      <c r="R74" s="49">
        <f t="shared" si="4"/>
        <v>4235644.2463230444</v>
      </c>
      <c r="S74" s="49">
        <f t="shared" si="4"/>
        <v>4642582.9717152473</v>
      </c>
      <c r="T74" s="49">
        <f t="shared" si="4"/>
        <v>5050059.4703927282</v>
      </c>
      <c r="U74" s="49">
        <f t="shared" si="4"/>
        <v>5458077.823229868</v>
      </c>
      <c r="V74" s="25"/>
    </row>
    <row r="75" spans="1:22" x14ac:dyDescent="0.25">
      <c r="A75" s="18" t="s">
        <v>36</v>
      </c>
      <c r="B75" s="49">
        <f t="shared" si="5"/>
        <v>634279.22438364406</v>
      </c>
      <c r="C75" s="49">
        <f t="shared" si="6"/>
        <v>1021681.2779308334</v>
      </c>
      <c r="D75" s="49">
        <f t="shared" si="4"/>
        <v>1470518.156366559</v>
      </c>
      <c r="E75" s="49">
        <f t="shared" si="4"/>
        <v>1973902.6686969702</v>
      </c>
      <c r="F75" s="49">
        <f t="shared" si="4"/>
        <v>2501276.14952021</v>
      </c>
      <c r="G75" s="49">
        <f t="shared" si="4"/>
        <v>3053265.4850650192</v>
      </c>
      <c r="H75" s="49">
        <f t="shared" si="4"/>
        <v>3625524.3641306348</v>
      </c>
      <c r="I75" s="49">
        <f t="shared" si="4"/>
        <v>4211025.0836694213</v>
      </c>
      <c r="J75" s="49">
        <f t="shared" si="4"/>
        <v>4810922.1280025579</v>
      </c>
      <c r="K75" s="49">
        <f t="shared" si="4"/>
        <v>5424460.1635616058</v>
      </c>
      <c r="L75" s="49">
        <f t="shared" si="4"/>
        <v>6051641.6277869232</v>
      </c>
      <c r="M75" s="49">
        <f t="shared" si="4"/>
        <v>6691569.1486178786</v>
      </c>
      <c r="N75" s="49">
        <f t="shared" si="4"/>
        <v>7344719.1843570834</v>
      </c>
      <c r="O75" s="49">
        <f t="shared" si="4"/>
        <v>8010870.3785094228</v>
      </c>
      <c r="P75" s="49">
        <f t="shared" si="4"/>
        <v>8690028.4036366474</v>
      </c>
      <c r="Q75" s="49">
        <f t="shared" si="4"/>
        <v>9370695.2523956224</v>
      </c>
      <c r="R75" s="49">
        <f t="shared" si="4"/>
        <v>10052877.753726866</v>
      </c>
      <c r="S75" s="49">
        <f t="shared" si="4"/>
        <v>10736588.588887138</v>
      </c>
      <c r="T75" s="49">
        <f t="shared" si="4"/>
        <v>11421837.418133352</v>
      </c>
      <c r="U75" s="49">
        <f t="shared" si="4"/>
        <v>12108638.826993706</v>
      </c>
      <c r="V75" s="25"/>
    </row>
    <row r="76" spans="1:22" x14ac:dyDescent="0.25">
      <c r="A76" s="18" t="s">
        <v>37</v>
      </c>
      <c r="B76" s="49">
        <f t="shared" si="5"/>
        <v>155494.3346692776</v>
      </c>
      <c r="C76" s="49">
        <f t="shared" si="6"/>
        <v>270734.08092497708</v>
      </c>
      <c r="D76" s="49">
        <f t="shared" si="4"/>
        <v>404624.43629340141</v>
      </c>
      <c r="E76" s="49">
        <f t="shared" si="4"/>
        <v>557048.55302046495</v>
      </c>
      <c r="F76" s="49">
        <f t="shared" si="4"/>
        <v>718393.0884737405</v>
      </c>
      <c r="G76" s="49">
        <f t="shared" si="4"/>
        <v>887649.84631606133</v>
      </c>
      <c r="H76" s="49">
        <f t="shared" si="4"/>
        <v>1075453.4958015245</v>
      </c>
      <c r="I76" s="49">
        <f t="shared" si="4"/>
        <v>1281659.3053760743</v>
      </c>
      <c r="J76" s="49">
        <f t="shared" si="4"/>
        <v>1506501.5674172831</v>
      </c>
      <c r="K76" s="49">
        <f t="shared" si="4"/>
        <v>1749987.0762622689</v>
      </c>
      <c r="L76" s="49">
        <f t="shared" si="4"/>
        <v>2012122.7818384699</v>
      </c>
      <c r="M76" s="49">
        <f t="shared" si="4"/>
        <v>2292857.4478556621</v>
      </c>
      <c r="N76" s="49">
        <f t="shared" si="4"/>
        <v>2592315.0369345713</v>
      </c>
      <c r="O76" s="49">
        <f t="shared" si="4"/>
        <v>2910444.642108947</v>
      </c>
      <c r="P76" s="49">
        <f t="shared" si="4"/>
        <v>3247253.8721230067</v>
      </c>
      <c r="Q76" s="49">
        <f t="shared" si="4"/>
        <v>3586714.5309064984</v>
      </c>
      <c r="R76" s="49">
        <f t="shared" si="4"/>
        <v>3928834.5796742267</v>
      </c>
      <c r="S76" s="49">
        <f t="shared" si="4"/>
        <v>4273622.1619528141</v>
      </c>
      <c r="T76" s="49">
        <f t="shared" si="4"/>
        <v>4621085.6077556442</v>
      </c>
      <c r="U76" s="49">
        <f t="shared" si="4"/>
        <v>4971239.3350283494</v>
      </c>
      <c r="V76" s="25"/>
    </row>
    <row r="77" spans="1:22" x14ac:dyDescent="0.25">
      <c r="A77" s="18" t="s">
        <v>17</v>
      </c>
      <c r="B77" s="49">
        <f t="shared" si="5"/>
        <v>202518.95309586698</v>
      </c>
      <c r="C77" s="49">
        <f t="shared" si="6"/>
        <v>302087.59125014668</v>
      </c>
      <c r="D77" s="49">
        <f t="shared" si="4"/>
        <v>403161.42041198665</v>
      </c>
      <c r="E77" s="49">
        <f t="shared" si="4"/>
        <v>504255.06822252763</v>
      </c>
      <c r="F77" s="49">
        <f t="shared" si="4"/>
        <v>610681.35238700395</v>
      </c>
      <c r="G77" s="49">
        <f t="shared" si="4"/>
        <v>707435.61432411941</v>
      </c>
      <c r="H77" s="49">
        <f t="shared" si="4"/>
        <v>809544.29923598969</v>
      </c>
      <c r="I77" s="49">
        <f t="shared" si="4"/>
        <v>912578.01484714681</v>
      </c>
      <c r="J77" s="49">
        <f t="shared" si="4"/>
        <v>1016497.1777419347</v>
      </c>
      <c r="K77" s="49">
        <f t="shared" si="4"/>
        <v>1121404.1101642668</v>
      </c>
      <c r="L77" s="49">
        <f t="shared" si="4"/>
        <v>1227222.1808333346</v>
      </c>
      <c r="M77" s="49">
        <f t="shared" si="4"/>
        <v>1333906.697165607</v>
      </c>
      <c r="N77" s="49">
        <f t="shared" si="4"/>
        <v>1441571.4646711245</v>
      </c>
      <c r="O77" s="49">
        <f t="shared" si="4"/>
        <v>1550259.6339263662</v>
      </c>
      <c r="P77" s="49">
        <f t="shared" si="4"/>
        <v>1659805.6488919631</v>
      </c>
      <c r="Q77" s="49">
        <f t="shared" si="4"/>
        <v>1770559.1310611893</v>
      </c>
      <c r="R77" s="49">
        <f t="shared" si="4"/>
        <v>1882387.8338575661</v>
      </c>
      <c r="S77" s="49">
        <f t="shared" si="4"/>
        <v>1995396.0719007403</v>
      </c>
      <c r="T77" s="49">
        <f t="shared" si="4"/>
        <v>2109523.2458315929</v>
      </c>
      <c r="U77" s="49">
        <f t="shared" si="4"/>
        <v>2224790.6933050319</v>
      </c>
      <c r="V77" s="25"/>
    </row>
    <row r="78" spans="1:22" x14ac:dyDescent="0.25">
      <c r="A78" s="18" t="s">
        <v>38</v>
      </c>
      <c r="B78" s="49">
        <f t="shared" si="5"/>
        <v>47916.459977256956</v>
      </c>
      <c r="C78" s="49">
        <f t="shared" si="6"/>
        <v>67203.976607881312</v>
      </c>
      <c r="D78" s="49">
        <f t="shared" si="4"/>
        <v>88075.803394201648</v>
      </c>
      <c r="E78" s="49">
        <f t="shared" si="4"/>
        <v>112331.57856840189</v>
      </c>
      <c r="F78" s="49">
        <f t="shared" si="4"/>
        <v>139103.30703153403</v>
      </c>
      <c r="G78" s="49">
        <f t="shared" si="4"/>
        <v>164373.34536002611</v>
      </c>
      <c r="H78" s="49">
        <f t="shared" si="4"/>
        <v>190304.5213807564</v>
      </c>
      <c r="I78" s="49">
        <f t="shared" si="4"/>
        <v>217049.94840693532</v>
      </c>
      <c r="J78" s="49">
        <f t="shared" si="4"/>
        <v>244627.21001784151</v>
      </c>
      <c r="K78" s="49">
        <f t="shared" si="4"/>
        <v>273048.91744143039</v>
      </c>
      <c r="L78" s="49">
        <f t="shared" si="4"/>
        <v>302328.1106874079</v>
      </c>
      <c r="M78" s="49">
        <f t="shared" si="4"/>
        <v>332247.92937580997</v>
      </c>
      <c r="N78" s="49">
        <f t="shared" si="4"/>
        <v>363283.00281125371</v>
      </c>
      <c r="O78" s="49">
        <f t="shared" si="4"/>
        <v>395217.40306971327</v>
      </c>
      <c r="P78" s="49">
        <f t="shared" si="4"/>
        <v>428066.03611524589</v>
      </c>
      <c r="Q78" s="49">
        <f t="shared" si="4"/>
        <v>461844.31471468677</v>
      </c>
      <c r="R78" s="49">
        <f t="shared" si="4"/>
        <v>496568.1756689435</v>
      </c>
      <c r="S78" s="49">
        <f t="shared" si="4"/>
        <v>532254.09763015457</v>
      </c>
      <c r="T78" s="49">
        <f t="shared" si="4"/>
        <v>568919.11952463107</v>
      </c>
      <c r="U78" s="49">
        <f t="shared" si="4"/>
        <v>606590.34432019899</v>
      </c>
      <c r="V78" s="25"/>
    </row>
    <row r="79" spans="1:22" x14ac:dyDescent="0.25">
      <c r="A79" s="18" t="s">
        <v>39</v>
      </c>
      <c r="B79" s="49">
        <f t="shared" si="5"/>
        <v>14294.81066368847</v>
      </c>
      <c r="C79" s="49">
        <f t="shared" si="6"/>
        <v>23032.206222995243</v>
      </c>
      <c r="D79" s="49">
        <f t="shared" si="4"/>
        <v>34827.143298878153</v>
      </c>
      <c r="E79" s="49">
        <f t="shared" si="4"/>
        <v>46330.657540156375</v>
      </c>
      <c r="F79" s="49">
        <f t="shared" si="4"/>
        <v>57975.690578048212</v>
      </c>
      <c r="G79" s="49">
        <f t="shared" si="4"/>
        <v>68052.986578290787</v>
      </c>
      <c r="H79" s="49">
        <f t="shared" si="4"/>
        <v>79675.773838606241</v>
      </c>
      <c r="I79" s="49">
        <f t="shared" si="4"/>
        <v>92214.743383782814</v>
      </c>
      <c r="J79" s="49">
        <f t="shared" si="4"/>
        <v>105775.34535633722</v>
      </c>
      <c r="K79" s="49">
        <f t="shared" si="4"/>
        <v>120357.61303390519</v>
      </c>
      <c r="L79" s="49">
        <f t="shared" si="4"/>
        <v>135961.5800934541</v>
      </c>
      <c r="M79" s="49">
        <f t="shared" si="4"/>
        <v>152587.28061607489</v>
      </c>
      <c r="N79" s="49">
        <f t="shared" si="4"/>
        <v>170234.74909183165</v>
      </c>
      <c r="O79" s="49">
        <f t="shared" si="4"/>
        <v>188904.0204246692</v>
      </c>
      <c r="P79" s="49">
        <f t="shared" si="4"/>
        <v>208595.12993737971</v>
      </c>
      <c r="Q79" s="49">
        <f t="shared" si="4"/>
        <v>229308.11337662881</v>
      </c>
      <c r="R79" s="49">
        <f t="shared" si="4"/>
        <v>251043.00691804226</v>
      </c>
      <c r="S79" s="49">
        <f t="shared" si="4"/>
        <v>273799.84717135312</v>
      </c>
      <c r="T79" s="49">
        <f t="shared" si="4"/>
        <v>297578.67118561146</v>
      </c>
      <c r="U79" s="49">
        <f t="shared" si="4"/>
        <v>322379.54836703051</v>
      </c>
      <c r="V79" s="25"/>
    </row>
    <row r="80" spans="1:22" x14ac:dyDescent="0.25">
      <c r="A80" s="18" t="s">
        <v>40</v>
      </c>
      <c r="B80" s="49">
        <f t="shared" si="5"/>
        <v>3943.433678687421</v>
      </c>
      <c r="C80" s="49">
        <f t="shared" si="6"/>
        <v>5120.9992573406353</v>
      </c>
      <c r="D80" s="49">
        <f t="shared" si="4"/>
        <v>8140.2039647485635</v>
      </c>
      <c r="E80" s="49">
        <f t="shared" si="4"/>
        <v>11740.071242248083</v>
      </c>
      <c r="F80" s="49">
        <f t="shared" si="4"/>
        <v>15449.952202627563</v>
      </c>
      <c r="G80" s="49">
        <f t="shared" si="4"/>
        <v>18769.557071091178</v>
      </c>
      <c r="H80" s="49">
        <f t="shared" si="4"/>
        <v>22528.743939577835</v>
      </c>
      <c r="I80" s="49">
        <f t="shared" si="4"/>
        <v>26664.065497189131</v>
      </c>
      <c r="J80" s="49">
        <f t="shared" si="4"/>
        <v>31222.225769041521</v>
      </c>
      <c r="K80" s="49">
        <f t="shared" si="4"/>
        <v>36203.323057501228</v>
      </c>
      <c r="L80" s="49">
        <f t="shared" si="4"/>
        <v>41607.458977724214</v>
      </c>
      <c r="M80" s="49">
        <f t="shared" si="4"/>
        <v>47336.86827929721</v>
      </c>
      <c r="N80" s="49">
        <f t="shared" si="4"/>
        <v>53587.400121640996</v>
      </c>
      <c r="O80" s="49">
        <f t="shared" si="4"/>
        <v>60261.29645330285</v>
      </c>
      <c r="P80" s="49">
        <f t="shared" si="4"/>
        <v>67358.67329526908</v>
      </c>
      <c r="Q80" s="49">
        <f t="shared" si="4"/>
        <v>74879.650578433255</v>
      </c>
      <c r="R80" s="49">
        <f t="shared" si="4"/>
        <v>82824.352275360041</v>
      </c>
      <c r="S80" s="49">
        <f t="shared" si="4"/>
        <v>91192.906536489521</v>
      </c>
      <c r="T80" s="49">
        <f t="shared" si="4"/>
        <v>99985.445830931654</v>
      </c>
      <c r="U80" s="49">
        <f t="shared" si="4"/>
        <v>109202.16328430557</v>
      </c>
      <c r="V80" s="25"/>
    </row>
    <row r="81" spans="1:22" x14ac:dyDescent="0.25">
      <c r="A81" s="18" t="s">
        <v>41</v>
      </c>
      <c r="B81" s="49">
        <f>B15+M64</f>
        <v>0</v>
      </c>
      <c r="C81" s="49">
        <f>B81+C15</f>
        <v>0</v>
      </c>
      <c r="D81" s="49">
        <f>C81+D15</f>
        <v>0</v>
      </c>
      <c r="E81" s="49">
        <f t="shared" si="4"/>
        <v>0</v>
      </c>
      <c r="F81" s="49">
        <f t="shared" si="4"/>
        <v>0</v>
      </c>
      <c r="G81" s="49">
        <f t="shared" si="4"/>
        <v>23294.32958856667</v>
      </c>
      <c r="H81" s="49">
        <f t="shared" si="4"/>
        <v>57421.639794955932</v>
      </c>
      <c r="I81" s="49">
        <f t="shared" si="4"/>
        <v>102381.93061916779</v>
      </c>
      <c r="J81" s="49">
        <f t="shared" si="4"/>
        <v>158175.20206120226</v>
      </c>
      <c r="K81" s="49">
        <f t="shared" si="4"/>
        <v>224801.4541210593</v>
      </c>
      <c r="L81" s="49">
        <f t="shared" si="4"/>
        <v>302260.68679873896</v>
      </c>
      <c r="M81" s="49">
        <f t="shared" si="4"/>
        <v>390552.90009424119</v>
      </c>
      <c r="N81" s="49">
        <f t="shared" si="4"/>
        <v>489678.09400756605</v>
      </c>
      <c r="O81" s="49">
        <f t="shared" si="4"/>
        <v>599636.26853871346</v>
      </c>
      <c r="P81" s="49">
        <f t="shared" si="4"/>
        <v>720427.42368768353</v>
      </c>
      <c r="Q81" s="49">
        <f t="shared" si="4"/>
        <v>841218.57883665361</v>
      </c>
      <c r="R81" s="49">
        <f t="shared" si="4"/>
        <v>962009.73398562369</v>
      </c>
      <c r="S81" s="49">
        <f t="shared" si="4"/>
        <v>1082800.8891345938</v>
      </c>
      <c r="T81" s="49">
        <f t="shared" si="4"/>
        <v>1203592.0442835637</v>
      </c>
      <c r="U81" s="49">
        <f t="shared" si="4"/>
        <v>1324383.1994325337</v>
      </c>
      <c r="V81" s="25"/>
    </row>
    <row r="82" spans="1:22" x14ac:dyDescent="0.25">
      <c r="A82" s="18" t="s">
        <v>42</v>
      </c>
      <c r="B82" s="49">
        <f>SUM(B72:B81)</f>
        <v>2086687.1080826088</v>
      </c>
      <c r="C82" s="49">
        <f t="shared" ref="C82:U82" si="7">SUM(C72:C81)</f>
        <v>3342417.6077289619</v>
      </c>
      <c r="D82" s="49">
        <f t="shared" si="7"/>
        <v>4748701.4268648559</v>
      </c>
      <c r="E82" s="49">
        <f t="shared" si="7"/>
        <v>6248422.8655139608</v>
      </c>
      <c r="F82" s="49">
        <f t="shared" si="7"/>
        <v>7824919.5971604791</v>
      </c>
      <c r="G82" s="49">
        <f t="shared" si="7"/>
        <v>9478550.9776599575</v>
      </c>
      <c r="H82" s="49">
        <f t="shared" si="7"/>
        <v>11242174.398758775</v>
      </c>
      <c r="I82" s="49">
        <f t="shared" si="7"/>
        <v>13101953.978062259</v>
      </c>
      <c r="J82" s="49">
        <f t="shared" si="7"/>
        <v>15060352.688678574</v>
      </c>
      <c r="K82" s="49">
        <f t="shared" si="7"/>
        <v>17117113.189965989</v>
      </c>
      <c r="L82" s="49">
        <f t="shared" si="7"/>
        <v>19272215.300176568</v>
      </c>
      <c r="M82" s="49">
        <f t="shared" si="7"/>
        <v>21528731.850618701</v>
      </c>
      <c r="N82" s="49">
        <f t="shared" si="7"/>
        <v>23887812.578424435</v>
      </c>
      <c r="O82" s="49">
        <f t="shared" si="7"/>
        <v>26348661.46041847</v>
      </c>
      <c r="P82" s="49">
        <f t="shared" si="7"/>
        <v>28911897.42347227</v>
      </c>
      <c r="Q82" s="49">
        <f t="shared" si="7"/>
        <v>31502321.751577906</v>
      </c>
      <c r="R82" s="49">
        <f t="shared" si="7"/>
        <v>34120631.078771181</v>
      </c>
      <c r="S82" s="49">
        <f t="shared" si="7"/>
        <v>36767788.059240192</v>
      </c>
      <c r="T82" s="49">
        <f t="shared" si="7"/>
        <v>39444493.730956666</v>
      </c>
      <c r="U82" s="49">
        <f t="shared" si="7"/>
        <v>42151766.820514031</v>
      </c>
    </row>
    <row r="86" spans="1:22" x14ac:dyDescent="0.25">
      <c r="A86" s="17" t="s">
        <v>53</v>
      </c>
    </row>
    <row r="87" spans="1:22" x14ac:dyDescent="0.25">
      <c r="A87" s="93" t="s">
        <v>32</v>
      </c>
      <c r="B87" s="93" t="s">
        <v>1</v>
      </c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</row>
    <row r="88" spans="1:22" x14ac:dyDescent="0.25">
      <c r="A88" s="93"/>
      <c r="B88" s="23" t="s">
        <v>85</v>
      </c>
      <c r="C88" s="23" t="s">
        <v>86</v>
      </c>
      <c r="D88" s="23" t="s">
        <v>87</v>
      </c>
      <c r="E88" s="23" t="s">
        <v>88</v>
      </c>
      <c r="F88" s="55" t="s">
        <v>89</v>
      </c>
      <c r="G88" s="55" t="s">
        <v>90</v>
      </c>
      <c r="H88" s="23" t="s">
        <v>91</v>
      </c>
      <c r="I88" s="23" t="s">
        <v>92</v>
      </c>
      <c r="J88" s="23" t="s">
        <v>93</v>
      </c>
      <c r="K88" s="23" t="s">
        <v>94</v>
      </c>
      <c r="L88" s="3" t="s">
        <v>95</v>
      </c>
      <c r="M88" s="3" t="s">
        <v>96</v>
      </c>
      <c r="N88" s="3" t="s">
        <v>97</v>
      </c>
      <c r="O88" s="3" t="s">
        <v>98</v>
      </c>
      <c r="P88" s="3" t="s">
        <v>99</v>
      </c>
      <c r="Q88" s="3" t="s">
        <v>100</v>
      </c>
      <c r="R88" s="3" t="s">
        <v>101</v>
      </c>
      <c r="S88" s="3" t="s">
        <v>102</v>
      </c>
      <c r="T88" s="3" t="s">
        <v>103</v>
      </c>
      <c r="U88" s="3" t="s">
        <v>104</v>
      </c>
    </row>
    <row r="89" spans="1:22" x14ac:dyDescent="0.25">
      <c r="A89" s="18" t="s">
        <v>33</v>
      </c>
      <c r="B89" s="49">
        <f>B22+M55</f>
        <v>329731.49281091557</v>
      </c>
      <c r="C89" s="49">
        <f>B89+C22</f>
        <v>546240.68441780913</v>
      </c>
      <c r="D89" s="49">
        <f t="shared" ref="D89:U98" si="8">C89+D22</f>
        <v>791103.32237856998</v>
      </c>
      <c r="E89" s="49">
        <f t="shared" si="8"/>
        <v>1037804.8493670924</v>
      </c>
      <c r="F89" s="49">
        <f t="shared" si="8"/>
        <v>1287344.6931968823</v>
      </c>
      <c r="G89" s="49">
        <f t="shared" si="8"/>
        <v>1537955.5552522612</v>
      </c>
      <c r="H89" s="49">
        <f t="shared" si="8"/>
        <v>1793148.6059997778</v>
      </c>
      <c r="I89" s="49">
        <f t="shared" si="8"/>
        <v>2057671.1987691591</v>
      </c>
      <c r="J89" s="49">
        <f t="shared" si="8"/>
        <v>2331960.1920791417</v>
      </c>
      <c r="K89" s="49">
        <f t="shared" si="8"/>
        <v>2616254.2504620347</v>
      </c>
      <c r="L89" s="49">
        <f t="shared" si="8"/>
        <v>2891478.039193878</v>
      </c>
      <c r="M89" s="49">
        <f t="shared" si="8"/>
        <v>3174885.7540403395</v>
      </c>
      <c r="N89" s="49">
        <f t="shared" si="8"/>
        <v>3465023.692214543</v>
      </c>
      <c r="O89" s="49">
        <f t="shared" si="8"/>
        <v>3761873.4947918844</v>
      </c>
      <c r="P89" s="49">
        <f t="shared" si="8"/>
        <v>4065485.8362085288</v>
      </c>
      <c r="Q89" s="49">
        <f t="shared" si="8"/>
        <v>4372033.4350698413</v>
      </c>
      <c r="R89" s="49">
        <f t="shared" si="8"/>
        <v>4681731.2480012961</v>
      </c>
      <c r="S89" s="49">
        <f t="shared" si="8"/>
        <v>4994799.1313837729</v>
      </c>
      <c r="T89" s="49">
        <f t="shared" si="8"/>
        <v>5311196.1380666336</v>
      </c>
      <c r="U89" s="49">
        <f t="shared" si="8"/>
        <v>5631685.8584748013</v>
      </c>
    </row>
    <row r="90" spans="1:22" x14ac:dyDescent="0.25">
      <c r="A90" s="18" t="s">
        <v>34</v>
      </c>
      <c r="B90" s="49">
        <f>B23+M56</f>
        <v>605422.42828587408</v>
      </c>
      <c r="C90" s="49">
        <f t="shared" ref="C90:R98" si="9">B90+C23</f>
        <v>930398.7523560836</v>
      </c>
      <c r="D90" s="49">
        <f t="shared" si="9"/>
        <v>1258781.7874142122</v>
      </c>
      <c r="E90" s="49">
        <f t="shared" si="9"/>
        <v>1588102.0946750748</v>
      </c>
      <c r="F90" s="49">
        <f t="shared" si="9"/>
        <v>1928104.8433139492</v>
      </c>
      <c r="G90" s="49">
        <f t="shared" si="9"/>
        <v>2256158.8252983256</v>
      </c>
      <c r="H90" s="49">
        <f t="shared" si="9"/>
        <v>2554192.8753277864</v>
      </c>
      <c r="I90" s="49">
        <f t="shared" si="9"/>
        <v>2858711.4485259275</v>
      </c>
      <c r="J90" s="49">
        <f t="shared" si="9"/>
        <v>3169535.0634764186</v>
      </c>
      <c r="K90" s="49">
        <f t="shared" si="9"/>
        <v>3487458.8435137528</v>
      </c>
      <c r="L90" s="49">
        <f t="shared" si="9"/>
        <v>3811372.2671877309</v>
      </c>
      <c r="M90" s="49">
        <f t="shared" si="9"/>
        <v>4141155.2004198767</v>
      </c>
      <c r="N90" s="49">
        <f t="shared" si="9"/>
        <v>4477341.7019014591</v>
      </c>
      <c r="O90" s="49">
        <f t="shared" si="9"/>
        <v>4819827.5817109421</v>
      </c>
      <c r="P90" s="49">
        <f t="shared" si="9"/>
        <v>5168732.7260015262</v>
      </c>
      <c r="Q90" s="49">
        <f t="shared" si="9"/>
        <v>5520304.0682894085</v>
      </c>
      <c r="R90" s="49">
        <f t="shared" si="9"/>
        <v>5874835.8509036014</v>
      </c>
      <c r="S90" s="49">
        <f t="shared" si="8"/>
        <v>6232632.3363033114</v>
      </c>
      <c r="T90" s="49">
        <f t="shared" si="8"/>
        <v>6593426.3737934167</v>
      </c>
      <c r="U90" s="49">
        <f t="shared" si="8"/>
        <v>6958746.6225250494</v>
      </c>
    </row>
    <row r="91" spans="1:22" x14ac:dyDescent="0.25">
      <c r="A91" s="18" t="s">
        <v>35</v>
      </c>
      <c r="B91" s="49">
        <f t="shared" ref="B91:B98" si="10">B24+M57</f>
        <v>93458.495499863144</v>
      </c>
      <c r="C91" s="49">
        <f t="shared" si="9"/>
        <v>176696.38185524518</v>
      </c>
      <c r="D91" s="49">
        <f t="shared" si="8"/>
        <v>290450.05306114029</v>
      </c>
      <c r="E91" s="49">
        <f t="shared" si="8"/>
        <v>418233.70225330419</v>
      </c>
      <c r="F91" s="49">
        <f t="shared" si="8"/>
        <v>568267.53247597639</v>
      </c>
      <c r="G91" s="49">
        <f t="shared" si="8"/>
        <v>733723.13081751403</v>
      </c>
      <c r="H91" s="49">
        <f t="shared" si="8"/>
        <v>920198.57633952959</v>
      </c>
      <c r="I91" s="49">
        <f t="shared" si="8"/>
        <v>1129941.356054516</v>
      </c>
      <c r="J91" s="49">
        <f t="shared" si="8"/>
        <v>1362225.4228340355</v>
      </c>
      <c r="K91" s="49">
        <f t="shared" si="8"/>
        <v>1616536.5059527843</v>
      </c>
      <c r="L91" s="49">
        <f t="shared" si="8"/>
        <v>1891066.1087226439</v>
      </c>
      <c r="M91" s="49">
        <f t="shared" si="8"/>
        <v>2184174.9435943207</v>
      </c>
      <c r="N91" s="49">
        <f t="shared" si="8"/>
        <v>2496417.984933476</v>
      </c>
      <c r="O91" s="49">
        <f t="shared" si="8"/>
        <v>2826221.9583025672</v>
      </c>
      <c r="P91" s="49">
        <f t="shared" si="8"/>
        <v>3172723.1008908814</v>
      </c>
      <c r="Q91" s="49">
        <f t="shared" si="8"/>
        <v>3513441.9575216426</v>
      </c>
      <c r="R91" s="49">
        <f t="shared" si="8"/>
        <v>3848382.3417324913</v>
      </c>
      <c r="S91" s="49">
        <f t="shared" si="8"/>
        <v>4177548.1433318201</v>
      </c>
      <c r="T91" s="49">
        <f t="shared" si="8"/>
        <v>4500786.2378624836</v>
      </c>
      <c r="U91" s="49">
        <f t="shared" si="8"/>
        <v>4818283.1092673615</v>
      </c>
    </row>
    <row r="92" spans="1:22" x14ac:dyDescent="0.25">
      <c r="A92" s="18" t="s">
        <v>36</v>
      </c>
      <c r="B92" s="49">
        <f t="shared" si="10"/>
        <v>634337.82306256949</v>
      </c>
      <c r="C92" s="49">
        <f t="shared" si="9"/>
        <v>1021802.5712048418</v>
      </c>
      <c r="D92" s="49">
        <f t="shared" si="8"/>
        <v>1470700.373641025</v>
      </c>
      <c r="E92" s="49">
        <f t="shared" si="8"/>
        <v>1974155.6377833453</v>
      </c>
      <c r="F92" s="49">
        <f t="shared" si="8"/>
        <v>2501632.9542399812</v>
      </c>
      <c r="G92" s="49">
        <f t="shared" si="8"/>
        <v>3046969.8930823337</v>
      </c>
      <c r="H92" s="49">
        <f t="shared" si="8"/>
        <v>3598663.7358996356</v>
      </c>
      <c r="I92" s="49">
        <f t="shared" si="8"/>
        <v>4156039.5723892832</v>
      </c>
      <c r="J92" s="49">
        <f t="shared" si="8"/>
        <v>4719424.7199646691</v>
      </c>
      <c r="K92" s="49">
        <f t="shared" si="8"/>
        <v>5288224.7463768767</v>
      </c>
      <c r="L92" s="49">
        <f t="shared" si="8"/>
        <v>5859831.0325748166</v>
      </c>
      <c r="M92" s="49">
        <f t="shared" si="8"/>
        <v>6433193.4408957707</v>
      </c>
      <c r="N92" s="49">
        <f t="shared" si="8"/>
        <v>7008399.3894003704</v>
      </c>
      <c r="O92" s="49">
        <f t="shared" si="8"/>
        <v>7584837.4068565965</v>
      </c>
      <c r="P92" s="49">
        <f t="shared" si="8"/>
        <v>8162125.1852477705</v>
      </c>
      <c r="Q92" s="49">
        <f t="shared" si="8"/>
        <v>8730273.1710531935</v>
      </c>
      <c r="R92" s="49">
        <f t="shared" si="8"/>
        <v>9289286.0625454783</v>
      </c>
      <c r="S92" s="49">
        <f t="shared" si="8"/>
        <v>9839172.295081174</v>
      </c>
      <c r="T92" s="49">
        <f t="shared" si="8"/>
        <v>10379856.45265305</v>
      </c>
      <c r="U92" s="49">
        <f t="shared" si="8"/>
        <v>10911510.547041951</v>
      </c>
    </row>
    <row r="93" spans="1:22" x14ac:dyDescent="0.25">
      <c r="A93" s="18" t="s">
        <v>37</v>
      </c>
      <c r="B93" s="49">
        <f t="shared" si="10"/>
        <v>155542.83135751542</v>
      </c>
      <c r="C93" s="49">
        <f t="shared" si="9"/>
        <v>270842.6747386225</v>
      </c>
      <c r="D93" s="49">
        <f t="shared" si="8"/>
        <v>404780.01068193157</v>
      </c>
      <c r="E93" s="49">
        <f t="shared" si="8"/>
        <v>557249.07324364956</v>
      </c>
      <c r="F93" s="49">
        <f t="shared" si="8"/>
        <v>718656.37451656815</v>
      </c>
      <c r="G93" s="49">
        <f t="shared" si="8"/>
        <v>886189.66728461918</v>
      </c>
      <c r="H93" s="49">
        <f t="shared" si="8"/>
        <v>1064280.7361712516</v>
      </c>
      <c r="I93" s="49">
        <f t="shared" si="8"/>
        <v>1258014.4172179436</v>
      </c>
      <c r="J93" s="49">
        <f t="shared" si="8"/>
        <v>1467125.3405846527</v>
      </c>
      <c r="K93" s="49">
        <f t="shared" si="8"/>
        <v>1691368.0289459988</v>
      </c>
      <c r="L93" s="49">
        <f t="shared" si="8"/>
        <v>1929402.5572631564</v>
      </c>
      <c r="M93" s="49">
        <f t="shared" si="8"/>
        <v>2180637.1695635952</v>
      </c>
      <c r="N93" s="49">
        <f t="shared" si="8"/>
        <v>2444655.2363076834</v>
      </c>
      <c r="O93" s="49">
        <f t="shared" si="8"/>
        <v>2720865.1842310117</v>
      </c>
      <c r="P93" s="49">
        <f t="shared" si="8"/>
        <v>3008733.8799440842</v>
      </c>
      <c r="Q93" s="49">
        <f t="shared" si="8"/>
        <v>3294337.746203003</v>
      </c>
      <c r="R93" s="49">
        <f t="shared" si="8"/>
        <v>3577681.1998699415</v>
      </c>
      <c r="S93" s="49">
        <f t="shared" si="8"/>
        <v>3858768.7589532174</v>
      </c>
      <c r="T93" s="49">
        <f t="shared" si="8"/>
        <v>4137486.4633723618</v>
      </c>
      <c r="U93" s="49">
        <f t="shared" si="8"/>
        <v>4414079.4752701074</v>
      </c>
    </row>
    <row r="94" spans="1:22" x14ac:dyDescent="0.25">
      <c r="A94" s="18" t="s">
        <v>17</v>
      </c>
      <c r="B94" s="49">
        <f t="shared" si="10"/>
        <v>202526.33754865348</v>
      </c>
      <c r="C94" s="49">
        <f t="shared" si="9"/>
        <v>302103.86402949237</v>
      </c>
      <c r="D94" s="49">
        <f t="shared" si="8"/>
        <v>403187.33689999604</v>
      </c>
      <c r="E94" s="49">
        <f t="shared" si="8"/>
        <v>504332.19081107224</v>
      </c>
      <c r="F94" s="49">
        <f t="shared" si="8"/>
        <v>610806.29484617512</v>
      </c>
      <c r="G94" s="49">
        <f t="shared" si="8"/>
        <v>706904.70532349707</v>
      </c>
      <c r="H94" s="49">
        <f t="shared" si="8"/>
        <v>794941.62774303183</v>
      </c>
      <c r="I94" s="49">
        <f t="shared" si="8"/>
        <v>883435.01631886675</v>
      </c>
      <c r="J94" s="49">
        <f t="shared" si="8"/>
        <v>972291.17421231116</v>
      </c>
      <c r="K94" s="49">
        <f t="shared" si="8"/>
        <v>1061717.6524845676</v>
      </c>
      <c r="L94" s="49">
        <f t="shared" si="8"/>
        <v>1151378.9991376414</v>
      </c>
      <c r="M94" s="49">
        <f t="shared" si="8"/>
        <v>1241233.9726576982</v>
      </c>
      <c r="N94" s="49">
        <f t="shared" si="8"/>
        <v>1331399.859839631</v>
      </c>
      <c r="O94" s="49">
        <f t="shared" si="8"/>
        <v>1421921.8168916018</v>
      </c>
      <c r="P94" s="49">
        <f t="shared" si="8"/>
        <v>1512640.2464503909</v>
      </c>
      <c r="Q94" s="49">
        <f t="shared" si="8"/>
        <v>1603895.6669139981</v>
      </c>
      <c r="R94" s="49">
        <f t="shared" si="8"/>
        <v>1695548.8486032302</v>
      </c>
      <c r="S94" s="49">
        <f t="shared" si="8"/>
        <v>1787707.8864476236</v>
      </c>
      <c r="T94" s="49">
        <f t="shared" si="8"/>
        <v>1880253.1458138807</v>
      </c>
      <c r="U94" s="49">
        <f t="shared" si="8"/>
        <v>1973315.6631848491</v>
      </c>
    </row>
    <row r="95" spans="1:22" x14ac:dyDescent="0.25">
      <c r="A95" s="18" t="s">
        <v>38</v>
      </c>
      <c r="B95" s="49">
        <f t="shared" si="10"/>
        <v>48133.662557209464</v>
      </c>
      <c r="C95" s="49">
        <f t="shared" si="9"/>
        <v>67644.547722329473</v>
      </c>
      <c r="D95" s="49">
        <f t="shared" si="8"/>
        <v>88722.018199571132</v>
      </c>
      <c r="E95" s="49">
        <f t="shared" si="8"/>
        <v>113261.86916589373</v>
      </c>
      <c r="F95" s="49">
        <f t="shared" si="8"/>
        <v>140460.48095557882</v>
      </c>
      <c r="G95" s="49">
        <f t="shared" si="8"/>
        <v>166033.93292183097</v>
      </c>
      <c r="H95" s="49">
        <f t="shared" si="8"/>
        <v>187448.11404819274</v>
      </c>
      <c r="I95" s="49">
        <f t="shared" si="8"/>
        <v>209522.27725141501</v>
      </c>
      <c r="J95" s="49">
        <f t="shared" si="8"/>
        <v>231938.13588790008</v>
      </c>
      <c r="K95" s="49">
        <f t="shared" si="8"/>
        <v>255363.50550995892</v>
      </c>
      <c r="L95" s="49">
        <f t="shared" si="8"/>
        <v>279475.21124534303</v>
      </c>
      <c r="M95" s="49">
        <f t="shared" si="8"/>
        <v>304050.38988421508</v>
      </c>
      <c r="N95" s="49">
        <f t="shared" si="8"/>
        <v>329557.46380510333</v>
      </c>
      <c r="O95" s="49">
        <f t="shared" si="8"/>
        <v>355774.08712240594</v>
      </c>
      <c r="P95" s="49">
        <f t="shared" si="8"/>
        <v>382708.52962791064</v>
      </c>
      <c r="Q95" s="49">
        <f t="shared" si="8"/>
        <v>410369.34228632587</v>
      </c>
      <c r="R95" s="49">
        <f t="shared" si="8"/>
        <v>438765.36679516028</v>
      </c>
      <c r="S95" s="49">
        <f t="shared" si="8"/>
        <v>467905.74546963774</v>
      </c>
      <c r="T95" s="49">
        <f t="shared" si="8"/>
        <v>497379.53602835466</v>
      </c>
      <c r="U95" s="49">
        <f t="shared" si="8"/>
        <v>528042.56600114575</v>
      </c>
    </row>
    <row r="96" spans="1:22" x14ac:dyDescent="0.25">
      <c r="A96" s="18" t="s">
        <v>39</v>
      </c>
      <c r="B96" s="49">
        <f t="shared" si="10"/>
        <v>14513.04560513208</v>
      </c>
      <c r="C96" s="49">
        <f t="shared" si="9"/>
        <v>23465.790599284155</v>
      </c>
      <c r="D96" s="49">
        <f t="shared" si="8"/>
        <v>35621.654925955081</v>
      </c>
      <c r="E96" s="49">
        <f t="shared" si="8"/>
        <v>47454.874272745961</v>
      </c>
      <c r="F96" s="49">
        <f t="shared" si="8"/>
        <v>59446.718596913881</v>
      </c>
      <c r="G96" s="49">
        <f t="shared" si="8"/>
        <v>69833.093674161792</v>
      </c>
      <c r="H96" s="49">
        <f t="shared" si="8"/>
        <v>81638.782194921441</v>
      </c>
      <c r="I96" s="49">
        <f t="shared" si="8"/>
        <v>94366.941816795676</v>
      </c>
      <c r="J96" s="49">
        <f t="shared" si="8"/>
        <v>107778.87597655413</v>
      </c>
      <c r="K96" s="49">
        <f t="shared" si="8"/>
        <v>122561.65974984351</v>
      </c>
      <c r="L96" s="49">
        <f t="shared" si="8"/>
        <v>138371.78351391299</v>
      </c>
      <c r="M96" s="49">
        <f t="shared" si="8"/>
        <v>155209.26617686707</v>
      </c>
      <c r="N96" s="49">
        <f t="shared" si="8"/>
        <v>173074.12687370749</v>
      </c>
      <c r="O96" s="49">
        <f t="shared" si="8"/>
        <v>191966.38496905606</v>
      </c>
      <c r="P96" s="49">
        <f t="shared" si="8"/>
        <v>211886.06005991003</v>
      </c>
      <c r="Q96" s="49">
        <f t="shared" si="8"/>
        <v>232833.17197843056</v>
      </c>
      <c r="R96" s="49">
        <f t="shared" si="8"/>
        <v>254807.74079476489</v>
      </c>
      <c r="S96" s="49">
        <f t="shared" si="8"/>
        <v>277809.78681990184</v>
      </c>
      <c r="T96" s="49">
        <f t="shared" si="8"/>
        <v>301380.97153643623</v>
      </c>
      <c r="U96" s="49">
        <f t="shared" si="8"/>
        <v>326438.05159501464</v>
      </c>
    </row>
    <row r="97" spans="1:21" x14ac:dyDescent="0.25">
      <c r="A97" s="18" t="s">
        <v>40</v>
      </c>
      <c r="B97" s="49">
        <f t="shared" si="10"/>
        <v>3986.0189510849514</v>
      </c>
      <c r="C97" s="49">
        <f t="shared" si="9"/>
        <v>5166.001488087164</v>
      </c>
      <c r="D97" s="49">
        <f t="shared" si="8"/>
        <v>8257.133978932854</v>
      </c>
      <c r="E97" s="49">
        <f t="shared" si="8"/>
        <v>11935.131387236161</v>
      </c>
      <c r="F97" s="49">
        <f t="shared" si="8"/>
        <v>15723.572595881409</v>
      </c>
      <c r="G97" s="49">
        <f t="shared" si="8"/>
        <v>19110.561583770133</v>
      </c>
      <c r="H97" s="49">
        <f t="shared" si="8"/>
        <v>22879.607906548918</v>
      </c>
      <c r="I97" s="49">
        <f t="shared" si="8"/>
        <v>27025.340597980328</v>
      </c>
      <c r="J97" s="49">
        <f t="shared" si="8"/>
        <v>31514.856403872051</v>
      </c>
      <c r="K97" s="49">
        <f t="shared" si="8"/>
        <v>36506.805855927123</v>
      </c>
      <c r="L97" s="49">
        <f t="shared" si="8"/>
        <v>41921.947333083983</v>
      </c>
      <c r="M97" s="49">
        <f t="shared" si="8"/>
        <v>47662.468821044124</v>
      </c>
      <c r="N97" s="49">
        <f t="shared" si="8"/>
        <v>53924.171139400147</v>
      </c>
      <c r="O97" s="49">
        <f t="shared" si="8"/>
        <v>60609.246267818948</v>
      </c>
      <c r="P97" s="49">
        <f t="shared" si="8"/>
        <v>67717.758574455191</v>
      </c>
      <c r="Q97" s="49">
        <f t="shared" si="8"/>
        <v>75249.774596670337</v>
      </c>
      <c r="R97" s="49">
        <f t="shared" si="8"/>
        <v>83205.363114134962</v>
      </c>
      <c r="S97" s="49">
        <f t="shared" si="8"/>
        <v>91584.595224394521</v>
      </c>
      <c r="T97" s="49">
        <f t="shared" si="8"/>
        <v>100268.53349917685</v>
      </c>
      <c r="U97" s="49">
        <f t="shared" si="8"/>
        <v>109495.30692770495</v>
      </c>
    </row>
    <row r="98" spans="1:21" x14ac:dyDescent="0.25">
      <c r="A98" s="18" t="s">
        <v>41</v>
      </c>
      <c r="B98" s="49">
        <f t="shared" si="10"/>
        <v>0</v>
      </c>
      <c r="C98" s="49">
        <f t="shared" si="9"/>
        <v>0</v>
      </c>
      <c r="D98" s="49">
        <f t="shared" si="8"/>
        <v>0</v>
      </c>
      <c r="E98" s="49">
        <f t="shared" si="8"/>
        <v>0</v>
      </c>
      <c r="F98" s="49">
        <f t="shared" si="8"/>
        <v>0</v>
      </c>
      <c r="G98" s="49">
        <f t="shared" si="8"/>
        <v>22994.107638900357</v>
      </c>
      <c r="H98" s="49">
        <f t="shared" si="8"/>
        <v>56241.738731273996</v>
      </c>
      <c r="I98" s="49">
        <f t="shared" si="8"/>
        <v>99463.658062437928</v>
      </c>
      <c r="J98" s="49">
        <f t="shared" si="8"/>
        <v>152380.63041770912</v>
      </c>
      <c r="K98" s="49">
        <f t="shared" si="8"/>
        <v>214713.42058240456</v>
      </c>
      <c r="L98" s="49">
        <f t="shared" si="8"/>
        <v>285883.30034592911</v>
      </c>
      <c r="M98" s="49">
        <f t="shared" si="8"/>
        <v>365527.26392919489</v>
      </c>
      <c r="N98" s="49">
        <f t="shared" si="8"/>
        <v>453282.30555311398</v>
      </c>
      <c r="O98" s="49">
        <f t="shared" si="8"/>
        <v>548785.41943859844</v>
      </c>
      <c r="P98" s="49">
        <f t="shared" si="8"/>
        <v>651673.59980656044</v>
      </c>
      <c r="Q98" s="49">
        <f t="shared" si="8"/>
        <v>752537.96563406067</v>
      </c>
      <c r="R98" s="49">
        <f t="shared" si="8"/>
        <v>851378.51692109904</v>
      </c>
      <c r="S98" s="49">
        <f t="shared" si="8"/>
        <v>948195.25366767566</v>
      </c>
      <c r="T98" s="49">
        <f t="shared" si="8"/>
        <v>1042988.1758737905</v>
      </c>
      <c r="U98" s="49">
        <f t="shared" si="8"/>
        <v>1135757.2835394435</v>
      </c>
    </row>
    <row r="99" spans="1:21" x14ac:dyDescent="0.25">
      <c r="A99" s="18" t="s">
        <v>113</v>
      </c>
      <c r="B99" s="49">
        <f>SUM(B89:B98)</f>
        <v>2087652.1356788178</v>
      </c>
      <c r="C99" s="49">
        <f t="shared" ref="C99:U99" si="11">SUM(C89:C98)</f>
        <v>3344361.2684117956</v>
      </c>
      <c r="D99" s="49">
        <f t="shared" si="11"/>
        <v>4751603.6911813356</v>
      </c>
      <c r="E99" s="49">
        <f t="shared" si="11"/>
        <v>6252529.4229594143</v>
      </c>
      <c r="F99" s="49">
        <f t="shared" si="11"/>
        <v>7830443.4647379061</v>
      </c>
      <c r="G99" s="49">
        <f t="shared" si="11"/>
        <v>9445873.4728772156</v>
      </c>
      <c r="H99" s="49">
        <f t="shared" si="11"/>
        <v>11073634.40036195</v>
      </c>
      <c r="I99" s="49">
        <f t="shared" si="11"/>
        <v>12774191.227004323</v>
      </c>
      <c r="J99" s="49">
        <f t="shared" si="11"/>
        <v>14546174.411837265</v>
      </c>
      <c r="K99" s="49">
        <f t="shared" si="11"/>
        <v>16390705.419434151</v>
      </c>
      <c r="L99" s="49">
        <f t="shared" si="11"/>
        <v>18280181.246518135</v>
      </c>
      <c r="M99" s="49">
        <f t="shared" si="11"/>
        <v>20227729.869982924</v>
      </c>
      <c r="N99" s="49">
        <f t="shared" si="11"/>
        <v>22233075.931968488</v>
      </c>
      <c r="O99" s="49">
        <f t="shared" si="11"/>
        <v>24292682.580582485</v>
      </c>
      <c r="P99" s="49">
        <f t="shared" si="11"/>
        <v>26404426.922812022</v>
      </c>
      <c r="Q99" s="49">
        <f t="shared" si="11"/>
        <v>28505276.29954657</v>
      </c>
      <c r="R99" s="49">
        <f t="shared" si="11"/>
        <v>30595622.539281197</v>
      </c>
      <c r="S99" s="49">
        <f t="shared" si="11"/>
        <v>32676123.932682529</v>
      </c>
      <c r="T99" s="49">
        <f t="shared" si="11"/>
        <v>34745022.028499588</v>
      </c>
      <c r="U99" s="49">
        <f t="shared" si="11"/>
        <v>36807354.483827434</v>
      </c>
    </row>
    <row r="102" spans="1:21" x14ac:dyDescent="0.25">
      <c r="K102" s="47">
        <f>U82</f>
        <v>42151766.820514031</v>
      </c>
      <c r="L102" s="22"/>
    </row>
    <row r="103" spans="1:21" x14ac:dyDescent="0.25">
      <c r="K103" s="47">
        <f>U99</f>
        <v>36807354.483827434</v>
      </c>
      <c r="L103" s="22"/>
    </row>
    <row r="104" spans="1:21" x14ac:dyDescent="0.25">
      <c r="K104" s="47">
        <f>K102-K103</f>
        <v>5344412.3366865963</v>
      </c>
      <c r="L104" s="26">
        <f>K104/(K102+K103)</f>
        <v>6.7685813220831031E-2</v>
      </c>
    </row>
  </sheetData>
  <mergeCells count="10">
    <mergeCell ref="A70:A71"/>
    <mergeCell ref="A87:A88"/>
    <mergeCell ref="B70:U70"/>
    <mergeCell ref="B87:U87"/>
    <mergeCell ref="A4:A5"/>
    <mergeCell ref="B4:U4"/>
    <mergeCell ref="A20:A21"/>
    <mergeCell ref="B20:U20"/>
    <mergeCell ref="A53:A54"/>
    <mergeCell ref="B53:L5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28" zoomScale="85" zoomScaleNormal="85" workbookViewId="0">
      <selection activeCell="B18" sqref="B18"/>
    </sheetView>
  </sheetViews>
  <sheetFormatPr defaultRowHeight="15" x14ac:dyDescent="0.25"/>
  <cols>
    <col min="1" max="1" width="37.140625" bestFit="1" customWidth="1"/>
    <col min="2" max="2" width="13.42578125" bestFit="1" customWidth="1"/>
    <col min="3" max="7" width="12.140625" bestFit="1" customWidth="1"/>
    <col min="8" max="8" width="17.5703125" bestFit="1" customWidth="1"/>
    <col min="9" max="21" width="13.42578125" bestFit="1" customWidth="1"/>
    <col min="22" max="22" width="11.5703125" bestFit="1" customWidth="1"/>
  </cols>
  <sheetData>
    <row r="2" spans="1:21" x14ac:dyDescent="0.25">
      <c r="A2" t="s">
        <v>63</v>
      </c>
    </row>
    <row r="3" spans="1:21" x14ac:dyDescent="0.25">
      <c r="A3" s="93" t="s">
        <v>0</v>
      </c>
      <c r="B3" s="93" t="s">
        <v>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</row>
    <row r="4" spans="1:21" x14ac:dyDescent="0.25">
      <c r="A4" s="93"/>
      <c r="B4" s="51">
        <v>2011</v>
      </c>
      <c r="C4" s="51">
        <v>2012</v>
      </c>
      <c r="D4" s="51">
        <v>2013</v>
      </c>
      <c r="E4" s="51">
        <v>2014</v>
      </c>
      <c r="F4" s="51">
        <v>2015</v>
      </c>
      <c r="G4" s="51">
        <v>2016</v>
      </c>
      <c r="H4" s="51">
        <v>2017</v>
      </c>
      <c r="I4" s="51">
        <v>2018</v>
      </c>
      <c r="J4" s="51">
        <v>2019</v>
      </c>
      <c r="K4" s="51">
        <v>2020</v>
      </c>
      <c r="L4" s="3">
        <v>2021</v>
      </c>
      <c r="M4" s="51">
        <v>2022</v>
      </c>
      <c r="N4" s="51">
        <v>2023</v>
      </c>
      <c r="O4" s="51">
        <v>2024</v>
      </c>
      <c r="P4" s="51">
        <v>2025</v>
      </c>
      <c r="Q4" s="3">
        <v>2026</v>
      </c>
      <c r="R4" s="51">
        <v>2027</v>
      </c>
      <c r="S4" s="51">
        <v>2028</v>
      </c>
      <c r="T4" s="51">
        <v>2029</v>
      </c>
      <c r="U4" s="51">
        <v>2030</v>
      </c>
    </row>
    <row r="5" spans="1:21" x14ac:dyDescent="0.25">
      <c r="A5" s="1" t="s">
        <v>3</v>
      </c>
      <c r="B5" s="31">
        <f>PASER!B6+KUKAR!B6+KUBAR!B6+KUTIM!B6+BERAU!B6+PPU!B6+SAMARINDA!B6+BALIKPAPAN!B6+BONTANG!B6+MAHULU!B6</f>
        <v>87092.0686643589</v>
      </c>
      <c r="C5" s="31">
        <f>PASER!C6+KUKAR!C6+KUBAR!C6+KUTIM!C6+BERAU!C6+PPU!C6+SAMARINDA!C6+BALIKPAPAN!C6+BONTANG!C6+MAHULU!C6</f>
        <v>84785.042093204553</v>
      </c>
      <c r="D5" s="31">
        <f>PASER!D6+KUKAR!D6+KUBAR!D6+KUTIM!D6+BERAU!D6+PPU!D6+SAMARINDA!D6+BALIKPAPAN!D6+BONTANG!D6+MAHULU!D6</f>
        <v>89118.281927796619</v>
      </c>
      <c r="E5" s="31">
        <f>PASER!E6+KUKAR!E6+KUBAR!E6+KUTIM!E6+BERAU!E6+PPU!E6+SAMARINDA!E6+BALIKPAPAN!E6+BONTANG!E6+MAHULU!E6</f>
        <v>86340.408905341639</v>
      </c>
      <c r="F5" s="31">
        <f>PASER!F6+KUKAR!F6+KUBAR!F6+KUTIM!F6+BERAU!F6+PPU!F6+SAMARINDA!F6+BALIKPAPAN!F6+BONTANG!F6+MAHULU!F6</f>
        <v>83568.587893828837</v>
      </c>
      <c r="G5" s="31">
        <f>PASER!G6+KUKAR!G6+KUBAR!G6+KUTIM!G6+BERAU!G6+PPU!G6+SAMARINDA!G6+BALIKPAPAN!G6+BONTANG!G6+MAHULU!G6</f>
        <v>77867.524690326711</v>
      </c>
      <c r="H5" s="31">
        <f>PASER!H6+KUKAR!H6+KUBAR!H6+KUTIM!H6+BERAU!H6+PPU!H6+SAMARINDA!H6+BALIKPAPAN!H6+BONTANG!H6+MAHULU!H6</f>
        <v>89000.513901103041</v>
      </c>
      <c r="I5" s="31">
        <f>PASER!I6+KUKAR!I6+KUBAR!I6+KUTIM!I6+BERAU!I6+PPU!I6+SAMARINDA!I6+BALIKPAPAN!I6+BONTANG!I6+MAHULU!I6</f>
        <v>92331.33703319513</v>
      </c>
      <c r="J5" s="31">
        <f>PASER!J6+KUKAR!J6+KUBAR!J6+KUTIM!J6+BERAU!J6+PPU!J6+SAMARINDA!J6+BALIKPAPAN!J6+BONTANG!J6+MAHULU!J6</f>
        <v>96321.787613776978</v>
      </c>
      <c r="K5" s="31">
        <f>PASER!K6+KUKAR!K6+KUBAR!K6+KUTIM!K6+BERAU!K6+PPU!K6+SAMARINDA!K6+BALIKPAPAN!K6+BONTANG!K6+MAHULU!K6</f>
        <v>100070.48212405133</v>
      </c>
      <c r="L5" s="31">
        <f>PASER!L6+KUKAR!L6+KUBAR!L6+KUTIM!L6+BERAU!L6+PPU!L6+SAMARINDA!L6+BALIKPAPAN!L6+BONTANG!L6+MAHULU!L6</f>
        <v>103793.55503027757</v>
      </c>
      <c r="M5" s="31">
        <f>PASER!M6+KUKAR!M6+KUBAR!M6+KUTIM!M6+BERAU!M6+PPU!M6+SAMARINDA!M6+BALIKPAPAN!M6+BONTANG!M6+MAHULU!M6</f>
        <v>109927.41873259435</v>
      </c>
      <c r="N5" s="31">
        <f>PASER!N6+KUKAR!N6+KUBAR!N6+KUTIM!N6+BERAU!N6+PPU!N6+SAMARINDA!N6+BALIKPAPAN!N6+BONTANG!N6+MAHULU!N6</f>
        <v>114874.35292471341</v>
      </c>
      <c r="O5" s="31">
        <f>PASER!O6+KUKAR!O6+KUBAR!O6+KUTIM!O6+BERAU!O6+PPU!O6+SAMARINDA!O6+BALIKPAPAN!O6+BONTANG!O6+MAHULU!O6</f>
        <v>120139.14947570357</v>
      </c>
      <c r="P5" s="31">
        <f>PASER!P6+KUKAR!P6+KUBAR!P6+KUTIM!P6+BERAU!P6+PPU!P6+SAMARINDA!P6+BALIKPAPAN!P6+BONTANG!P6+MAHULU!P6</f>
        <v>125727.62891967689</v>
      </c>
      <c r="Q5" s="31">
        <f>PASER!Q6+KUKAR!Q6+KUBAR!Q6+KUTIM!Q6+BERAU!Q6+PPU!Q6+SAMARINDA!Q6+BALIKPAPAN!Q6+BONTANG!Q6+MAHULU!Q6</f>
        <v>131652.08686449943</v>
      </c>
      <c r="R5" s="31">
        <f>PASER!R6+KUKAR!R6+KUBAR!R6+KUTIM!R6+BERAU!R6+PPU!R6+SAMARINDA!R6+BALIKPAPAN!R6+BONTANG!R6+MAHULU!R6</f>
        <v>137918.00143744276</v>
      </c>
      <c r="S5" s="31">
        <f>PASER!S6+KUKAR!S6+KUBAR!S6+KUTIM!S6+BERAU!S6+PPU!S6+SAMARINDA!S6+BALIKPAPAN!S6+BONTANG!S6+MAHULU!S6</f>
        <v>144537.37071394801</v>
      </c>
      <c r="T5" s="31">
        <f>PASER!T6+KUKAR!T6+KUBAR!T6+KUTIM!T6+BERAU!T6+PPU!T6+SAMARINDA!T6+BALIKPAPAN!T6+BONTANG!T6+MAHULU!T6</f>
        <v>151459.74399157954</v>
      </c>
      <c r="U5" s="31">
        <f>PASER!U6+KUKAR!U6+KUBAR!U6+KUTIM!U6+BERAU!U6+PPU!U6+SAMARINDA!U6+BALIKPAPAN!U6+BONTANG!U6+MAHULU!U6</f>
        <v>158799.80382293486</v>
      </c>
    </row>
    <row r="6" spans="1:21" x14ac:dyDescent="0.25">
      <c r="A6" s="1" t="s">
        <v>4</v>
      </c>
      <c r="B6" s="31">
        <f>PASER!B7+KUKAR!B7+KUBAR!B7+KUTIM!B7+BERAU!B7+PPU!B7+SAMARINDA!B7+BALIKPAPAN!B7+BONTANG!B7+MAHULU!B7</f>
        <v>124969.84772999999</v>
      </c>
      <c r="C6" s="31">
        <f>PASER!C7+KUKAR!C7+KUBAR!C7+KUTIM!C7+BERAU!C7+PPU!C7+SAMARINDA!C7+BALIKPAPAN!C7+BONTANG!C7+MAHULU!C7</f>
        <v>132810.20150999998</v>
      </c>
      <c r="D6" s="31">
        <f>PASER!D7+KUKAR!D7+KUBAR!D7+KUTIM!D7+BERAU!D7+PPU!D7+SAMARINDA!D7+BALIKPAPAN!D7+BONTANG!D7+MAHULU!D7</f>
        <v>135770.87768999999</v>
      </c>
      <c r="E6" s="31">
        <f>PASER!E7+KUKAR!E7+KUBAR!E7+KUTIM!E7+BERAU!E7+PPU!E7+SAMARINDA!E7+BALIKPAPAN!E7+BONTANG!E7+MAHULU!E7</f>
        <v>146427.18614999999</v>
      </c>
      <c r="F6" s="31">
        <f>PASER!F7+KUKAR!F7+KUBAR!F7+KUTIM!F7+BERAU!F7+PPU!F7+SAMARINDA!F7+BALIKPAPAN!F7+BONTANG!F7+MAHULU!F7</f>
        <v>161547.95432999998</v>
      </c>
      <c r="G6" s="31">
        <f>PASER!G7+KUKAR!G7+KUBAR!G7+KUTIM!G7+BERAU!G7+PPU!G7+SAMARINDA!G7+BALIKPAPAN!G7+BONTANG!G7+MAHULU!G7</f>
        <v>168684.14586113999</v>
      </c>
      <c r="H6" s="31">
        <f>PASER!H7+KUKAR!H7+KUBAR!H7+KUTIM!H7+BERAU!H7+PPU!H7+SAMARINDA!H7+BALIKPAPAN!H7+BONTANG!H7+MAHULU!H7</f>
        <v>180311.69175004328</v>
      </c>
      <c r="I6" s="31">
        <f>PASER!I7+KUKAR!I7+KUBAR!I7+KUTIM!I7+BERAU!I7+PPU!I7+SAMARINDA!I7+BALIKPAPAN!I7+BONTANG!I7+MAHULU!I7</f>
        <v>193370.67121492073</v>
      </c>
      <c r="J6" s="31">
        <f>PASER!J7+KUKAR!J7+KUBAR!J7+KUTIM!J7+BERAU!J7+PPU!J7+SAMARINDA!J7+BALIKPAPAN!J7+BONTANG!J7+MAHULU!J7</f>
        <v>207611.66981986101</v>
      </c>
      <c r="K6" s="31">
        <f>PASER!K7+KUKAR!K7+KUBAR!K7+KUTIM!K7+BERAU!K7+PPU!K7+SAMARINDA!K7+BALIKPAPAN!K7+BONTANG!K7+MAHULU!K7</f>
        <v>222049.53375606201</v>
      </c>
      <c r="L6" s="31">
        <f>PASER!L7+KUKAR!L7+KUBAR!L7+KUTIM!L7+BERAU!L7+PPU!L7+SAMARINDA!L7+BALIKPAPAN!L7+BONTANG!L7+MAHULU!L7</f>
        <v>236525.33411011435</v>
      </c>
      <c r="M6" s="31">
        <f>PASER!M7+KUKAR!M7+KUBAR!M7+KUTIM!M7+BERAU!M7+PPU!M7+SAMARINDA!M7+BALIKPAPAN!M7+BONTANG!M7+MAHULU!M7</f>
        <v>249339.29669682583</v>
      </c>
      <c r="N6" s="31">
        <f>PASER!N7+KUKAR!N7+KUBAR!N7+KUTIM!N7+BERAU!N7+PPU!N7+SAMARINDA!N7+BALIKPAPAN!N7+BONTANG!N7+MAHULU!N7</f>
        <v>265624.36791502207</v>
      </c>
      <c r="O6" s="31">
        <f>PASER!O7+KUKAR!O7+KUBAR!O7+KUTIM!O7+BERAU!O7+PPU!O7+SAMARINDA!O7+BALIKPAPAN!O7+BONTANG!O7+MAHULU!O7</f>
        <v>280480.3383100527</v>
      </c>
      <c r="P6" s="31">
        <f>PASER!P7+KUKAR!P7+KUBAR!P7+KUTIM!P7+BERAU!P7+PPU!P7+SAMARINDA!P7+BALIKPAPAN!P7+BONTANG!P7+MAHULU!P7</f>
        <v>295316.61441792245</v>
      </c>
      <c r="Q6" s="31">
        <f>PASER!Q7+KUKAR!Q7+KUBAR!Q7+KUTIM!Q7+BERAU!Q7+PPU!Q7+SAMARINDA!Q7+BALIKPAPAN!Q7+BONTANG!Q7+MAHULU!Q7</f>
        <v>310520.93963397777</v>
      </c>
      <c r="R6" s="31">
        <f>PASER!R7+KUKAR!R7+KUBAR!R7+KUTIM!R7+BERAU!R7+PPU!R7+SAMARINDA!R7+BALIKPAPAN!R7+BONTANG!R7+MAHULU!R7</f>
        <v>325765.20475479012</v>
      </c>
      <c r="S6" s="31">
        <f>PASER!S7+KUKAR!S7+KUBAR!S7+KUTIM!S7+BERAU!S7+PPU!S7+SAMARINDA!S7+BALIKPAPAN!S7+BONTANG!S7+MAHULU!S7</f>
        <v>341255.33139087929</v>
      </c>
      <c r="T6" s="31">
        <f>PASER!T7+KUKAR!T7+KUBAR!T7+KUTIM!T7+BERAU!T7+PPU!T7+SAMARINDA!T7+BALIKPAPAN!T7+BONTANG!T7+MAHULU!T7</f>
        <v>356853.77809474268</v>
      </c>
      <c r="U6" s="31">
        <f>PASER!U7+KUKAR!U7+KUBAR!U7+KUTIM!U7+BERAU!U7+PPU!U7+SAMARINDA!U7+BALIKPAPAN!U7+BONTANG!U7+MAHULU!U7</f>
        <v>372639.99303864158</v>
      </c>
    </row>
    <row r="7" spans="1:21" x14ac:dyDescent="0.25">
      <c r="A7" s="1" t="s">
        <v>5</v>
      </c>
      <c r="B7" s="31">
        <f>PASER!B8+KUKAR!B8+KUBAR!B8+KUTIM!B8+BERAU!B8+PPU!B8+SAMARINDA!B8+BALIKPAPAN!B8+BONTANG!B8+MAHULU!B8</f>
        <v>3992.2178004070056</v>
      </c>
      <c r="C7" s="31">
        <f>PASER!C8+KUKAR!C8+KUBAR!C8+KUTIM!C8+BERAU!C8+PPU!C8+SAMARINDA!C8+BALIKPAPAN!C8+BONTANG!C8+MAHULU!C8</f>
        <v>4096.921816516634</v>
      </c>
      <c r="D7" s="31">
        <f>PASER!D8+KUKAR!D8+KUBAR!D8+KUTIM!D8+BERAU!D8+PPU!D8+SAMARINDA!D8+BALIKPAPAN!D8+BONTANG!D8+MAHULU!D8</f>
        <v>4048.836276563572</v>
      </c>
      <c r="E7" s="31">
        <f>PASER!E8+KUKAR!E8+KUBAR!E8+KUTIM!E8+BERAU!E8+PPU!E8+SAMARINDA!E8+BALIKPAPAN!E8+BONTANG!E8+MAHULU!E8</f>
        <v>4912.0760692965032</v>
      </c>
      <c r="F7" s="31">
        <f>PASER!F8+KUKAR!F8+KUBAR!F8+KUTIM!F8+BERAU!F8+PPU!F8+SAMARINDA!F8+BALIKPAPAN!F8+BONTANG!F8+MAHULU!F8</f>
        <v>5700.1287245838585</v>
      </c>
      <c r="G7" s="31">
        <f>PASER!G8+KUKAR!G8+KUBAR!G8+KUTIM!G8+BERAU!G8+PPU!G8+SAMARINDA!G8+BALIKPAPAN!G8+BONTANG!G8+MAHULU!G8</f>
        <v>5315.8635975740972</v>
      </c>
      <c r="H7" s="31">
        <f>PASER!H8+KUKAR!H8+KUBAR!H8+KUTIM!H8+BERAU!H8+PPU!H8+SAMARINDA!H8+BALIKPAPAN!H8+BONTANG!H8+MAHULU!H8</f>
        <v>5580.2394486403209</v>
      </c>
      <c r="I7" s="31">
        <f>PASER!I8+KUKAR!I8+KUBAR!I8+KUTIM!I8+BERAU!I8+PPU!I8+SAMARINDA!I8+BALIKPAPAN!I8+BONTANG!I8+MAHULU!I8</f>
        <v>5884.3729749121103</v>
      </c>
      <c r="J7" s="31">
        <f>PASER!J8+KUKAR!J8+KUBAR!J8+KUTIM!J8+BERAU!J8+PPU!J8+SAMARINDA!J8+BALIKPAPAN!J8+BONTANG!J8+MAHULU!J8</f>
        <v>6175.3370385526878</v>
      </c>
      <c r="K7" s="31">
        <f>PASER!K8+KUKAR!K8+KUBAR!K8+KUTIM!K8+BERAU!K8+PPU!K8+SAMARINDA!K8+BALIKPAPAN!K8+BONTANG!K8+MAHULU!K8</f>
        <v>6486.3964879825371</v>
      </c>
      <c r="L7" s="31">
        <f>PASER!L8+KUKAR!L8+KUBAR!L8+KUTIM!L8+BERAU!L8+PPU!L8+SAMARINDA!L8+BALIKPAPAN!L8+BONTANG!L8+MAHULU!L8</f>
        <v>6789.6048097913417</v>
      </c>
      <c r="M7" s="31">
        <f>PASER!M8+KUKAR!M8+KUBAR!M8+KUTIM!M8+BERAU!M8+PPU!M8+SAMARINDA!M8+BALIKPAPAN!M8+BONTANG!M8+MAHULU!M8</f>
        <v>7097.7505035645163</v>
      </c>
      <c r="N7" s="31">
        <f>PASER!N8+KUKAR!N8+KUBAR!N8+KUTIM!N8+BERAU!N8+PPU!N8+SAMARINDA!N8+BALIKPAPAN!N8+BONTANG!N8+MAHULU!N8</f>
        <v>7413.1623149060761</v>
      </c>
      <c r="O7" s="31">
        <f>PASER!O8+KUKAR!O8+KUBAR!O8+KUTIM!O8+BERAU!O8+PPU!O8+SAMARINDA!O8+BALIKPAPAN!O8+BONTANG!O8+MAHULU!O8</f>
        <v>7738.0374486224482</v>
      </c>
      <c r="P7" s="31">
        <f>PASER!P8+KUKAR!P8+KUBAR!P8+KUTIM!P8+BERAU!P8+PPU!P8+SAMARINDA!P8+BALIKPAPAN!P8+BONTANG!P8+MAHULU!P8</f>
        <v>8066.500106613069</v>
      </c>
      <c r="Q7" s="31">
        <f>PASER!Q8+KUKAR!Q8+KUBAR!Q8+KUTIM!Q8+BERAU!Q8+PPU!Q8+SAMARINDA!Q8+BALIKPAPAN!Q8+BONTANG!Q8+MAHULU!Q8</f>
        <v>8427.3428509043533</v>
      </c>
      <c r="R7" s="31">
        <f>PASER!R8+KUKAR!R8+KUBAR!R8+KUTIM!R8+BERAU!R8+PPU!R8+SAMARINDA!R8+BALIKPAPAN!R8+BONTANG!R8+MAHULU!R8</f>
        <v>8774.9757917636744</v>
      </c>
      <c r="S7" s="31">
        <f>PASER!S8+KUKAR!S8+KUBAR!S8+KUTIM!S8+BERAU!S8+PPU!S8+SAMARINDA!S8+BALIKPAPAN!S8+BONTANG!S8+MAHULU!S8</f>
        <v>9145.9584405806163</v>
      </c>
      <c r="T7" s="31">
        <f>PASER!T8+KUKAR!T8+KUBAR!T8+KUTIM!T8+BERAU!T8+PPU!T8+SAMARINDA!T8+BALIKPAPAN!T8+BONTANG!T8+MAHULU!T8</f>
        <v>9515.1952875897623</v>
      </c>
      <c r="U7" s="31">
        <f>PASER!U8+KUKAR!U8+KUBAR!U8+KUTIM!U8+BERAU!U8+PPU!U8+SAMARINDA!U8+BALIKPAPAN!U8+BONTANG!U8+MAHULU!U8</f>
        <v>9895.9310232221596</v>
      </c>
    </row>
    <row r="8" spans="1:21" x14ac:dyDescent="0.25">
      <c r="A8" s="1" t="s">
        <v>6</v>
      </c>
      <c r="B8" s="31">
        <f>PASER!B9+KUKAR!B9+KUBAR!B9+KUTIM!B9+BERAU!B9+PPU!B9+SAMARINDA!B9+BALIKPAPAN!B9+BONTANG!B9+MAHULU!B9</f>
        <v>0</v>
      </c>
      <c r="C8" s="31">
        <f>PASER!C9+KUKAR!C9+KUBAR!C9+KUTIM!C9+BERAU!C9+PPU!C9+SAMARINDA!C9+BALIKPAPAN!C9+BONTANG!C9+MAHULU!C9</f>
        <v>0</v>
      </c>
      <c r="D8" s="31">
        <f>PASER!D9+KUKAR!D9+KUBAR!D9+KUTIM!D9+BERAU!D9+PPU!D9+SAMARINDA!D9+BALIKPAPAN!D9+BONTANG!D9+MAHULU!D9</f>
        <v>0</v>
      </c>
      <c r="E8" s="31">
        <f>PASER!E9+KUKAR!E9+KUBAR!E9+KUTIM!E9+BERAU!E9+PPU!E9+SAMARINDA!E9+BALIKPAPAN!E9+BONTANG!E9+MAHULU!E9</f>
        <v>0</v>
      </c>
      <c r="F8" s="31">
        <f>PASER!F9+KUKAR!F9+KUBAR!F9+KUTIM!F9+BERAU!F9+PPU!F9+SAMARINDA!F9+BALIKPAPAN!F9+BONTANG!F9+MAHULU!F9</f>
        <v>0</v>
      </c>
      <c r="G8" s="31">
        <f>PASER!G9+KUKAR!G9+KUBAR!G9+KUTIM!G9+BERAU!G9+PPU!G9+SAMARINDA!G9+BALIKPAPAN!G9+BONTANG!G9+MAHULU!G9</f>
        <v>0</v>
      </c>
      <c r="H8" s="31">
        <f>PASER!H9+KUKAR!H9+KUBAR!H9+KUTIM!H9+BERAU!H9+PPU!H9+SAMARINDA!H9+BALIKPAPAN!H9+BONTANG!H9+MAHULU!H9</f>
        <v>0</v>
      </c>
      <c r="I8" s="31">
        <f>PASER!I9+KUKAR!I9+KUBAR!I9+KUTIM!I9+BERAU!I9+PPU!I9+SAMARINDA!I9+BALIKPAPAN!I9+BONTANG!I9+MAHULU!I9</f>
        <v>0</v>
      </c>
      <c r="J8" s="31">
        <f>PASER!J9+KUKAR!J9+KUBAR!J9+KUTIM!J9+BERAU!J9+PPU!J9+SAMARINDA!J9+BALIKPAPAN!J9+BONTANG!J9+MAHULU!J9</f>
        <v>0</v>
      </c>
      <c r="K8" s="31">
        <f>PASER!K9+KUKAR!K9+KUBAR!K9+KUTIM!K9+BERAU!K9+PPU!K9+SAMARINDA!K9+BALIKPAPAN!K9+BONTANG!K9+MAHULU!K9</f>
        <v>0</v>
      </c>
      <c r="L8" s="31">
        <f>PASER!L9+KUKAR!L9+KUBAR!L9+KUTIM!L9+BERAU!L9+PPU!L9+SAMARINDA!L9+BALIKPAPAN!L9+BONTANG!L9+MAHULU!L9</f>
        <v>0</v>
      </c>
      <c r="M8" s="31">
        <f>PASER!M9+KUKAR!M9+KUBAR!M9+KUTIM!M9+BERAU!M9+PPU!M9+SAMARINDA!M9+BALIKPAPAN!M9+BONTANG!M9+MAHULU!M9</f>
        <v>0</v>
      </c>
      <c r="N8" s="31">
        <f>PASER!N9+KUKAR!N9+KUBAR!N9+KUTIM!N9+BERAU!N9+PPU!N9+SAMARINDA!N9+BALIKPAPAN!N9+BONTANG!N9+MAHULU!N9</f>
        <v>0</v>
      </c>
      <c r="O8" s="31">
        <f>PASER!O9+KUKAR!O9+KUBAR!O9+KUTIM!O9+BERAU!O9+PPU!O9+SAMARINDA!O9+BALIKPAPAN!O9+BONTANG!O9+MAHULU!O9</f>
        <v>0</v>
      </c>
      <c r="P8" s="31">
        <f>PASER!P9+KUKAR!P9+KUBAR!P9+KUTIM!P9+BERAU!P9+PPU!P9+SAMARINDA!P9+BALIKPAPAN!P9+BONTANG!P9+MAHULU!P9</f>
        <v>0</v>
      </c>
      <c r="Q8" s="31">
        <f>PASER!Q9+KUKAR!Q9+KUBAR!Q9+KUTIM!Q9+BERAU!Q9+PPU!Q9+SAMARINDA!Q9+BALIKPAPAN!Q9+BONTANG!Q9+MAHULU!Q9</f>
        <v>0</v>
      </c>
      <c r="R8" s="31">
        <f>PASER!R9+KUKAR!R9+KUBAR!R9+KUTIM!R9+BERAU!R9+PPU!R9+SAMARINDA!R9+BALIKPAPAN!R9+BONTANG!R9+MAHULU!R9</f>
        <v>0</v>
      </c>
      <c r="S8" s="31">
        <f>PASER!S9+KUKAR!S9+KUBAR!S9+KUTIM!S9+BERAU!S9+PPU!S9+SAMARINDA!S9+BALIKPAPAN!S9+BONTANG!S9+MAHULU!S9</f>
        <v>0</v>
      </c>
      <c r="T8" s="31">
        <f>PASER!T9+KUKAR!T9+KUBAR!T9+KUTIM!T9+BERAU!T9+PPU!T9+SAMARINDA!T9+BALIKPAPAN!T9+BONTANG!T9+MAHULU!T9</f>
        <v>0</v>
      </c>
      <c r="U8" s="31">
        <f>PASER!U9+KUKAR!U9+KUBAR!U9+KUTIM!U9+BERAU!U9+PPU!U9+SAMARINDA!U9+BALIKPAPAN!U9+BONTANG!U9+MAHULU!U9</f>
        <v>0</v>
      </c>
    </row>
    <row r="9" spans="1:21" x14ac:dyDescent="0.25">
      <c r="A9" s="1" t="s">
        <v>7</v>
      </c>
      <c r="B9" s="31">
        <f>PASER!B10+KUKAR!B10+KUBAR!B10+KUTIM!B10+BERAU!B10+PPU!B10+SAMARINDA!B10+BALIKPAPAN!B10+BONTANG!B10+MAHULU!B10</f>
        <v>183678.35340592239</v>
      </c>
      <c r="C9" s="31">
        <f>PASER!C10+KUKAR!C10+KUBAR!C10+KUTIM!C10+BERAU!C10+PPU!C10+SAMARINDA!C10+BALIKPAPAN!C10+BONTANG!C10+MAHULU!C10</f>
        <v>208824.73033129037</v>
      </c>
      <c r="D9" s="31">
        <f>PASER!D10+KUKAR!D10+KUBAR!D10+KUTIM!D10+BERAU!D10+PPU!D10+SAMARINDA!D10+BALIKPAPAN!D10+BONTANG!D10+MAHULU!D10</f>
        <v>237988.37777765986</v>
      </c>
      <c r="E9" s="31">
        <f>PASER!E10+KUKAR!E10+KUBAR!E10+KUTIM!E10+BERAU!E10+PPU!E10+SAMARINDA!E10+BALIKPAPAN!E10+BONTANG!E10+MAHULU!E10</f>
        <v>255384.57228616063</v>
      </c>
      <c r="F9" s="31">
        <f>PASER!F10+KUKAR!F10+KUBAR!F10+KUTIM!F10+BERAU!F10+PPU!F10+SAMARINDA!F10+BALIKPAPAN!F10+BONTANG!F10+MAHULU!F10</f>
        <v>268476.15927874093</v>
      </c>
      <c r="G9" s="31">
        <f>PASER!G10+KUKAR!G10+KUBAR!G10+KUTIM!G10+BERAU!G10+PPU!G10+SAMARINDA!G10+BALIKPAPAN!G10+BONTANG!G10+MAHULU!G10</f>
        <v>284199.66105448548</v>
      </c>
      <c r="H9" s="31">
        <f>PASER!H10+KUKAR!H10+KUBAR!H10+KUTIM!H10+BERAU!H10+PPU!H10+SAMARINDA!H10+BALIKPAPAN!H10+BONTANG!H10+MAHULU!H10</f>
        <v>301642.61592521117</v>
      </c>
      <c r="I9" s="31">
        <f>PASER!I10+KUKAR!I10+KUBAR!I10+KUTIM!I10+BERAU!I10+PPU!I10+SAMARINDA!I10+BALIKPAPAN!I10+BONTANG!I10+MAHULU!I10</f>
        <v>317785.641862477</v>
      </c>
      <c r="J9" s="31">
        <f>PASER!J10+KUKAR!J10+KUBAR!J10+KUTIM!J10+BERAU!J10+PPU!J10+SAMARINDA!J10+BALIKPAPAN!J10+BONTANG!J10+MAHULU!J10</f>
        <v>334038.56917802017</v>
      </c>
      <c r="K9" s="31">
        <f>PASER!K10+KUKAR!K10+KUBAR!K10+KUTIM!K10+BERAU!K10+PPU!K10+SAMARINDA!K10+BALIKPAPAN!K10+BONTANG!K10+MAHULU!K10</f>
        <v>350251.21720349666</v>
      </c>
      <c r="L9" s="31">
        <f>PASER!L10+KUKAR!L10+KUBAR!L10+KUTIM!L10+BERAU!L10+PPU!L10+SAMARINDA!L10+BALIKPAPAN!L10+BONTANG!L10+MAHULU!L10</f>
        <v>366459.59638054192</v>
      </c>
      <c r="M9" s="31">
        <f>PASER!M10+KUKAR!M10+KUBAR!M10+KUTIM!M10+BERAU!M10+PPU!M10+SAMARINDA!M10+BALIKPAPAN!M10+BONTANG!M10+MAHULU!M10</f>
        <v>383069.64051533787</v>
      </c>
      <c r="N9" s="31">
        <f>PASER!N10+KUKAR!N10+KUBAR!N10+KUTIM!N10+BERAU!N10+PPU!N10+SAMARINDA!N10+BALIKPAPAN!N10+BONTANG!N10+MAHULU!N10</f>
        <v>399481.92879660247</v>
      </c>
      <c r="O9" s="31">
        <f>PASER!O10+KUKAR!O10+KUBAR!O10+KUTIM!O10+BERAU!O10+PPU!O10+SAMARINDA!O10+BALIKPAPAN!O10+BONTANG!O10+MAHULU!O10</f>
        <v>415947.1765346367</v>
      </c>
      <c r="P9" s="31">
        <f>PASER!P10+KUKAR!P10+KUBAR!P10+KUTIM!P10+BERAU!P10+PPU!P10+SAMARINDA!P10+BALIKPAPAN!P10+BONTANG!P10+MAHULU!P10</f>
        <v>432466.35349612136</v>
      </c>
      <c r="Q9" s="31">
        <f>PASER!Q10+KUKAR!Q10+KUBAR!Q10+KUTIM!Q10+BERAU!Q10+PPU!Q10+SAMARINDA!Q10+BALIKPAPAN!Q10+BONTANG!Q10+MAHULU!Q10</f>
        <v>433453.43506037851</v>
      </c>
      <c r="R9" s="31">
        <f>PASER!R10+KUKAR!R10+KUBAR!R10+KUTIM!R10+BERAU!R10+PPU!R10+SAMARINDA!R10+BALIKPAPAN!R10+BONTANG!R10+MAHULU!R10</f>
        <v>434497.40715297603</v>
      </c>
      <c r="S9" s="31">
        <f>PASER!S10+KUKAR!S10+KUBAR!S10+KUTIM!S10+BERAU!S10+PPU!S10+SAMARINDA!S10+BALIKPAPAN!S10+BONTANG!S10+MAHULU!S10</f>
        <v>435600.26878870721</v>
      </c>
      <c r="T9" s="31">
        <f>PASER!T10+KUKAR!T10+KUBAR!T10+KUTIM!T10+BERAU!T10+PPU!T10+SAMARINDA!T10+BALIKPAPAN!T10+BONTANG!T10+MAHULU!T10</f>
        <v>436753.61431109859</v>
      </c>
      <c r="U9" s="31">
        <f>PASER!U10+KUKAR!U10+KUBAR!U10+KUTIM!U10+BERAU!U10+PPU!U10+SAMARINDA!U10+BALIKPAPAN!U10+BONTANG!U10+MAHULU!U10</f>
        <v>437976.55112785939</v>
      </c>
    </row>
    <row r="10" spans="1:21" x14ac:dyDescent="0.25">
      <c r="A10" s="1" t="s">
        <v>8</v>
      </c>
      <c r="B10" s="24">
        <f>PASER!B11+KUKAR!B11+KUBAR!B11+KUTIM!B11+BERAU!B11+PPU!B11+SAMARINDA!B11+BALIKPAPAN!B11+BONTANG!B11+MAHULU!B11</f>
        <v>552329.12952651107</v>
      </c>
      <c r="C10" s="24">
        <f>PASER!C11+KUKAR!C11+KUBAR!C11+KUTIM!C11+BERAU!C11+PPU!C11+SAMARINDA!C11+BALIKPAPAN!C11+BONTANG!C11+MAHULU!C11</f>
        <v>625856.09187414194</v>
      </c>
      <c r="D10" s="24">
        <f>PASER!D11+KUKAR!D11+KUBAR!D11+KUTIM!D11+BERAU!D11+PPU!D11+SAMARINDA!D11+BALIKPAPAN!D11+BONTANG!D11+MAHULU!D11</f>
        <v>712158.44078446308</v>
      </c>
      <c r="E10" s="24">
        <f>PASER!E11+KUKAR!E11+KUBAR!E11+KUTIM!E11+BERAU!E11+PPU!E11+SAMARINDA!E11+BALIKPAPAN!E11+BONTANG!E11+MAHULU!E11</f>
        <v>762850.66495429073</v>
      </c>
      <c r="F10" s="24">
        <f>PASER!F11+KUKAR!F11+KUBAR!F11+KUTIM!F11+BERAU!F11+PPU!F11+SAMARINDA!F11+BALIKPAPAN!F11+BONTANG!F11+MAHULU!F11</f>
        <v>800899.30059021036</v>
      </c>
      <c r="G10" s="24">
        <f>PASER!G11+KUKAR!G11+KUBAR!G11+KUTIM!G11+BERAU!G11+PPU!G11+SAMARINDA!G11+BALIKPAPAN!G11+BONTANG!G11+MAHULU!G11</f>
        <v>846248.91887512978</v>
      </c>
      <c r="H10" s="24">
        <f>PASER!H11+KUKAR!H11+KUBAR!H11+KUTIM!H11+BERAU!H11+PPU!H11+SAMARINDA!H11+BALIKPAPAN!H11+BONTANG!H11+MAHULU!H11</f>
        <v>899120.92760058795</v>
      </c>
      <c r="I10" s="24">
        <f>PASER!I11+KUKAR!I11+KUBAR!I11+KUTIM!I11+BERAU!I11+PPU!I11+SAMARINDA!I11+BALIKPAPAN!I11+BONTANG!I11+MAHULU!I11</f>
        <v>947028.95341908268</v>
      </c>
      <c r="J10" s="24">
        <f>PASER!J11+KUKAR!J11+KUBAR!J11+KUTIM!J11+BERAU!J11+PPU!J11+SAMARINDA!J11+BALIKPAPAN!J11+BONTANG!J11+MAHULU!J11</f>
        <v>995356.65492074657</v>
      </c>
      <c r="K10" s="24">
        <f>PASER!K11+KUKAR!K11+KUBAR!K11+KUTIM!K11+BERAU!K11+PPU!K11+SAMARINDA!K11+BALIKPAPAN!K11+BONTANG!K11+MAHULU!K11</f>
        <v>1043530.5436236872</v>
      </c>
      <c r="L10" s="24">
        <f>PASER!L11+KUKAR!L11+KUBAR!L11+KUTIM!L11+BERAU!L11+PPU!L11+SAMARINDA!L11+BALIKPAPAN!L11+BONTANG!L11+MAHULU!L11</f>
        <v>1091688.1310580752</v>
      </c>
      <c r="M10" s="24">
        <f>PASER!M11+KUKAR!M11+KUBAR!M11+KUTIM!M11+BERAU!M11+PPU!M11+SAMARINDA!M11+BALIKPAPAN!M11+BONTANG!M11+MAHULU!M11</f>
        <v>1141379.5392524125</v>
      </c>
      <c r="N10" s="24">
        <f>PASER!N11+KUKAR!N11+KUBAR!N11+KUTIM!N11+BERAU!N11+PPU!N11+SAMARINDA!N11+BALIKPAPAN!N11+BONTANG!N11+MAHULU!N11</f>
        <v>1190315.7856441205</v>
      </c>
      <c r="O10" s="24">
        <f>PASER!O11+KUKAR!O11+KUBAR!O11+KUTIM!O11+BERAU!O11+PPU!O11+SAMARINDA!O11+BALIKPAPAN!O11+BONTANG!O11+MAHULU!O11</f>
        <v>1239454.266043704</v>
      </c>
      <c r="P10" s="24">
        <f>PASER!P11+KUKAR!P11+KUBAR!P11+KUTIM!P11+BERAU!P11+PPU!P11+SAMARINDA!P11+BALIKPAPAN!P11+BONTANG!P11+MAHULU!P11</f>
        <v>1288798.6836576257</v>
      </c>
      <c r="Q10" s="24">
        <f>PASER!Q11+KUKAR!Q11+KUBAR!Q11+KUTIM!Q11+BERAU!Q11+PPU!Q11+SAMARINDA!Q11+BALIKPAPAN!Q11+BONTANG!Q11+MAHULU!Q11</f>
        <v>1292568.0097235586</v>
      </c>
      <c r="R10" s="24">
        <f>PASER!R11+KUKAR!R11+KUBAR!R11+KUTIM!R11+BERAU!R11+PPU!R11+SAMARINDA!R11+BALIKPAPAN!R11+BONTANG!R11+MAHULU!R11</f>
        <v>1296554.5812118989</v>
      </c>
      <c r="S10" s="24">
        <f>PASER!S11+KUKAR!S11+KUBAR!S11+KUTIM!S11+BERAU!S11+PPU!S11+SAMARINDA!S11+BALIKPAPAN!S11+BONTANG!S11+MAHULU!S11</f>
        <v>1300766.0316747678</v>
      </c>
      <c r="T10" s="24">
        <f>PASER!T11+KUKAR!T11+KUBAR!T11+KUTIM!T11+BERAU!T11+PPU!T11+SAMARINDA!T11+BALIKPAPAN!T11+BONTANG!T11+MAHULU!T11</f>
        <v>1305170.2627920294</v>
      </c>
      <c r="U10" s="24">
        <f>PASER!U11+KUKAR!U11+KUBAR!U11+KUTIM!U11+BERAU!U11+PPU!U11+SAMARINDA!U11+BALIKPAPAN!U11+BONTANG!U11+MAHULU!U11</f>
        <v>1309840.2392026163</v>
      </c>
    </row>
    <row r="11" spans="1:21" x14ac:dyDescent="0.25">
      <c r="A11" s="1" t="s">
        <v>69</v>
      </c>
      <c r="B11" s="24">
        <f>PASER!B12+KUKAR!B12+KUBAR!B12+KUTIM!B12+BERAU!B12+PPU!B12+SAMARINDA!B12+BALIKPAPAN!B12+BONTANG!B12+MAHULU!B12</f>
        <v>175351.16405544107</v>
      </c>
      <c r="C11" s="24">
        <f>PASER!C12+KUKAR!C12+KUBAR!C12+KUTIM!C12+BERAU!C12+PPU!C12+SAMARINDA!C12+BALIKPAPAN!C12+BONTANG!C12+MAHULU!C12</f>
        <v>199357.51202119965</v>
      </c>
      <c r="D11" s="24">
        <f>PASER!D12+KUKAR!D12+KUBAR!D12+KUTIM!D12+BERAU!D12+PPU!D12+SAMARINDA!D12+BALIKPAPAN!D12+BONTANG!D12+MAHULU!D12</f>
        <v>227199.00467941124</v>
      </c>
      <c r="E11" s="24">
        <f>PASER!E12+KUKAR!E12+KUBAR!E12+KUTIM!E12+BERAU!E12+PPU!E12+SAMARINDA!E12+BALIKPAPAN!E12+BONTANG!E12+MAHULU!E12</f>
        <v>243806.53028401587</v>
      </c>
      <c r="F11" s="24">
        <f>PASER!F12+KUKAR!F12+KUBAR!F12+KUTIM!F12+BERAU!F12+PPU!F12+SAMARINDA!F12+BALIKPAPAN!F12+BONTANG!F12+MAHULU!F12</f>
        <v>256304.60082915405</v>
      </c>
      <c r="G11" s="24">
        <f>PASER!G12+KUKAR!G12+KUBAR!G12+KUTIM!G12+BERAU!G12+PPU!G12+SAMARINDA!G12+BALIKPAPAN!G12+BONTANG!G12+MAHULU!G12</f>
        <v>271315.26642082242</v>
      </c>
      <c r="H11" s="24">
        <f>PASER!H12+KUKAR!H12+KUBAR!H12+KUTIM!H12+BERAU!H12+PPU!H12+SAMARINDA!H12+BALIKPAPAN!H12+BONTANG!H12+MAHULU!H12</f>
        <v>287967.43247323041</v>
      </c>
      <c r="I11" s="24">
        <f>PASER!I12+KUKAR!I12+KUBAR!I12+KUTIM!I12+BERAU!I12+PPU!I12+SAMARINDA!I12+BALIKPAPAN!I12+BONTANG!I12+MAHULU!I12</f>
        <v>303378.60279889742</v>
      </c>
      <c r="J11" s="24">
        <f>PASER!J12+KUKAR!J12+KUBAR!J12+KUTIM!J12+BERAU!J12+PPU!J12+SAMARINDA!J12+BALIKPAPAN!J12+BONTANG!J12+MAHULU!J12</f>
        <v>318894.69204535673</v>
      </c>
      <c r="K11" s="24">
        <f>PASER!K12+KUKAR!K12+KUBAR!K12+KUTIM!K12+BERAU!K12+PPU!K12+SAMARINDA!K12+BALIKPAPAN!K12+BONTANG!K12+MAHULU!K12</f>
        <v>334372.32809213514</v>
      </c>
      <c r="L11" s="24">
        <f>PASER!L12+KUKAR!L12+KUBAR!L12+KUTIM!L12+BERAU!L12+PPU!L12+SAMARINDA!L12+BALIKPAPAN!L12+BONTANG!L12+MAHULU!L12</f>
        <v>349845.88882177562</v>
      </c>
      <c r="M11" s="24">
        <f>PASER!M12+KUKAR!M12+KUBAR!M12+KUTIM!M12+BERAU!M12+PPU!M12+SAMARINDA!M12+BALIKPAPAN!M12+BONTANG!M12+MAHULU!M12</f>
        <v>365702.9047414033</v>
      </c>
      <c r="N11" s="24">
        <f>PASER!N12+KUKAR!N12+KUBAR!N12+KUTIM!N12+BERAU!N12+PPU!N12+SAMARINDA!N12+BALIKPAPAN!N12+BONTANG!N12+MAHULU!N12</f>
        <v>381371.13021037361</v>
      </c>
      <c r="O11" s="24">
        <f>PASER!O12+KUKAR!O12+KUBAR!O12+KUTIM!O12+BERAU!O12+PPU!O12+SAMARINDA!O12+BALIKPAPAN!O12+BONTANG!O12+MAHULU!O12</f>
        <v>397089.91418131284</v>
      </c>
      <c r="P11" s="24">
        <f>PASER!P12+KUKAR!P12+KUBAR!P12+KUTIM!P12+BERAU!P12+PPU!P12+SAMARINDA!P12+BALIKPAPAN!P12+BONTANG!P12+MAHULU!P12</f>
        <v>412860.1824558365</v>
      </c>
      <c r="Q11" s="24">
        <f>PASER!Q12+KUKAR!Q12+KUBAR!Q12+KUTIM!Q12+BERAU!Q12+PPU!Q12+SAMARINDA!Q12+BALIKPAPAN!Q12+BONTANG!Q12+MAHULU!Q12</f>
        <v>413802.51397231978</v>
      </c>
      <c r="R11" s="24">
        <f>PASER!R12+KUKAR!R12+KUBAR!R12+KUTIM!R12+BERAU!R12+PPU!R12+SAMARINDA!R12+BALIKPAPAN!R12+BONTANG!R12+MAHULU!R12</f>
        <v>414799.15684440499</v>
      </c>
      <c r="S11" s="24">
        <f>PASER!S12+KUKAR!S12+KUBAR!S12+KUTIM!S12+BERAU!S12+PPU!S12+SAMARINDA!S12+BALIKPAPAN!S12+BONTANG!S12+MAHULU!S12</f>
        <v>415852.0194601221</v>
      </c>
      <c r="T11" s="24">
        <f>PASER!T12+KUKAR!T12+KUBAR!T12+KUTIM!T12+BERAU!T12+PPU!T12+SAMARINDA!T12+BALIKPAPAN!T12+BONTANG!T12+MAHULU!T12</f>
        <v>416953.07723943744</v>
      </c>
      <c r="U11" s="24">
        <f>PASER!U12+KUKAR!U12+KUBAR!U12+KUTIM!U12+BERAU!U12+PPU!U12+SAMARINDA!U12+BALIKPAPAN!U12+BONTANG!U12+MAHULU!U12</f>
        <v>418120.57134208421</v>
      </c>
    </row>
    <row r="12" spans="1:21" x14ac:dyDescent="0.25">
      <c r="A12" s="4" t="s">
        <v>9</v>
      </c>
      <c r="B12" s="31">
        <f>SUM(B5:B11)</f>
        <v>1127412.7811826405</v>
      </c>
      <c r="C12" s="31">
        <f t="shared" ref="C12:U12" si="0">SUM(C5:C11)</f>
        <v>1255730.4996463531</v>
      </c>
      <c r="D12" s="31">
        <f t="shared" si="0"/>
        <v>1406283.8191358943</v>
      </c>
      <c r="E12" s="31">
        <f t="shared" si="0"/>
        <v>1499721.4386491054</v>
      </c>
      <c r="F12" s="31">
        <f t="shared" si="0"/>
        <v>1576496.731646518</v>
      </c>
      <c r="G12" s="31">
        <f t="shared" si="0"/>
        <v>1653631.3804994784</v>
      </c>
      <c r="H12" s="31">
        <f t="shared" si="0"/>
        <v>1763623.4210988162</v>
      </c>
      <c r="I12" s="31">
        <f t="shared" si="0"/>
        <v>1859779.5793034849</v>
      </c>
      <c r="J12" s="31">
        <f t="shared" si="0"/>
        <v>1958398.7106163143</v>
      </c>
      <c r="K12" s="31">
        <f t="shared" si="0"/>
        <v>2056760.5012874147</v>
      </c>
      <c r="L12" s="31">
        <f t="shared" si="0"/>
        <v>2155102.1102105761</v>
      </c>
      <c r="M12" s="31">
        <f t="shared" si="0"/>
        <v>2256516.5504421382</v>
      </c>
      <c r="N12" s="31">
        <f t="shared" si="0"/>
        <v>2359080.7278057383</v>
      </c>
      <c r="O12" s="31">
        <f t="shared" si="0"/>
        <v>2460848.8819940323</v>
      </c>
      <c r="P12" s="31">
        <f t="shared" si="0"/>
        <v>2563235.963053796</v>
      </c>
      <c r="Q12" s="31">
        <f t="shared" si="0"/>
        <v>2590424.3281056383</v>
      </c>
      <c r="R12" s="31">
        <f t="shared" si="0"/>
        <v>2618309.3271932765</v>
      </c>
      <c r="S12" s="31">
        <f t="shared" si="0"/>
        <v>2647156.9804690052</v>
      </c>
      <c r="T12" s="31">
        <f t="shared" si="0"/>
        <v>2676705.6717164773</v>
      </c>
      <c r="U12" s="31">
        <f t="shared" si="0"/>
        <v>2707273.0895573585</v>
      </c>
    </row>
    <row r="15" spans="1:21" x14ac:dyDescent="0.25">
      <c r="A15" t="s">
        <v>67</v>
      </c>
    </row>
    <row r="16" spans="1:21" x14ac:dyDescent="0.25">
      <c r="A16" s="93" t="s">
        <v>0</v>
      </c>
      <c r="B16" s="93" t="s">
        <v>1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</row>
    <row r="17" spans="1:22" x14ac:dyDescent="0.25">
      <c r="A17" s="93"/>
      <c r="B17" s="51">
        <v>2011</v>
      </c>
      <c r="C17" s="51">
        <v>2012</v>
      </c>
      <c r="D17" s="51">
        <v>2013</v>
      </c>
      <c r="E17" s="51">
        <v>2014</v>
      </c>
      <c r="F17" s="51">
        <v>2015</v>
      </c>
      <c r="G17" s="51">
        <v>2016</v>
      </c>
      <c r="H17" s="51">
        <v>2017</v>
      </c>
      <c r="I17" s="51">
        <v>2018</v>
      </c>
      <c r="J17" s="51">
        <v>2019</v>
      </c>
      <c r="K17" s="51">
        <v>2020</v>
      </c>
      <c r="L17" s="3">
        <v>2021</v>
      </c>
      <c r="M17" s="51">
        <v>2022</v>
      </c>
      <c r="N17" s="51">
        <v>2023</v>
      </c>
      <c r="O17" s="51">
        <v>2024</v>
      </c>
      <c r="P17" s="51">
        <v>2025</v>
      </c>
      <c r="Q17" s="3">
        <v>2026</v>
      </c>
      <c r="R17" s="51">
        <v>2027</v>
      </c>
      <c r="S17" s="51">
        <v>2028</v>
      </c>
      <c r="T17" s="51">
        <v>2029</v>
      </c>
      <c r="U17" s="51">
        <v>2030</v>
      </c>
    </row>
    <row r="18" spans="1:22" x14ac:dyDescent="0.25">
      <c r="A18" s="1" t="s">
        <v>3</v>
      </c>
      <c r="B18" s="31">
        <f>PASER!B18+KUKAR!B18+KUBAR!B18+KUTIM!B18+BERAU!B18+PPU!B18+SAMARINDA!B18+BALIKPAPAN!B18+BONTANG!B18+MAHULU!B18</f>
        <v>87092.0686643589</v>
      </c>
      <c r="C18" s="31">
        <f>PASER!C18+KUKAR!C18+KUBAR!C18+KUTIM!C18+BERAU!C18+PPU!C18+SAMARINDA!C18+BALIKPAPAN!C18+BONTANG!C18+MAHULU!C18</f>
        <v>84785.042093204553</v>
      </c>
      <c r="D18" s="31">
        <f>PASER!D18+KUKAR!D18+KUBAR!D18+KUTIM!D18+BERAU!D18+PPU!D18+SAMARINDA!D18+BALIKPAPAN!D18+BONTANG!D18+MAHULU!D18</f>
        <v>89118.281927796619</v>
      </c>
      <c r="E18" s="31">
        <f>PASER!E18+KUKAR!E18+KUBAR!E18+KUTIM!E18+BERAU!E18+PPU!E18+SAMARINDA!E18+BALIKPAPAN!E18+BONTANG!E18+MAHULU!E18</f>
        <v>86340.408905341639</v>
      </c>
      <c r="F18" s="31">
        <f>PASER!F18+KUKAR!F18+KUBAR!F18+KUTIM!F18+BERAU!F18+PPU!F18+SAMARINDA!F18+BALIKPAPAN!F18+BONTANG!F18+MAHULU!F18</f>
        <v>83568.587893828837</v>
      </c>
      <c r="G18" s="31">
        <f>PASER!G18+KUKAR!G18+KUBAR!G18+KUTIM!G18+BERAU!G18+PPU!G18+SAMARINDA!G18+BALIKPAPAN!G18+BONTANG!G18+MAHULU!G18</f>
        <v>77867.524690326711</v>
      </c>
      <c r="H18" s="31">
        <f>PASER!H18+KUKAR!H18+KUBAR!H18+KUTIM!H18+BERAU!H18+PPU!H18+SAMARINDA!H18+BALIKPAPAN!H18+BONTANG!H18+MAHULU!H18</f>
        <v>34611.722740920159</v>
      </c>
      <c r="I18" s="31">
        <f>PASER!I18+KUKAR!I18+KUBAR!I18+KUTIM!I18+BERAU!I18+PPU!I18+SAMARINDA!I18+BALIKPAPAN!I18+BONTANG!I18+MAHULU!I18</f>
        <v>35907.058258590529</v>
      </c>
      <c r="J18" s="31">
        <f>PASER!J18+KUKAR!J18+KUBAR!J18+KUTIM!J18+BERAU!J18+PPU!J18+SAMARINDA!J18+BALIKPAPAN!J18+BONTANG!J18+MAHULU!J18</f>
        <v>37458.918613688227</v>
      </c>
      <c r="K18" s="31">
        <f>PASER!K18+KUKAR!K18+KUBAR!K18+KUTIM!K18+BERAU!K18+PPU!K18+SAMARINDA!K18+BALIKPAPAN!K18+BONTANG!K18+MAHULU!K18</f>
        <v>38916.761600687169</v>
      </c>
      <c r="L18" s="31">
        <f>PASER!L18+KUKAR!L18+KUBAR!L18+KUTIM!L18+BERAU!L18+PPU!L18+SAMARINDA!L18+BALIKPAPAN!L18+BONTANG!L18+MAHULU!L18</f>
        <v>40364.640512012615</v>
      </c>
      <c r="M18" s="31">
        <f>PASER!M18+KUKAR!M18+KUBAR!M18+KUTIM!M18+BERAU!M18+PPU!M18+SAMARINDA!M18+BALIKPAPAN!M18+BONTANG!M18+MAHULU!M18</f>
        <v>42750.060331398076</v>
      </c>
      <c r="N18" s="31">
        <f>PASER!N18+KUKAR!N18+KUBAR!N18+KUTIM!N18+BERAU!N18+PPU!N18+SAMARINDA!N18+BALIKPAPAN!N18+BONTANG!N18+MAHULU!N18</f>
        <v>44673.89096079718</v>
      </c>
      <c r="O18" s="31">
        <f>PASER!O18+KUKAR!O18+KUBAR!O18+KUTIM!O18+BERAU!O18+PPU!O18+SAMARINDA!O18+BALIKPAPAN!O18+BONTANG!O18+MAHULU!O18</f>
        <v>46721.336200413571</v>
      </c>
      <c r="P18" s="31">
        <f>PASER!P18+KUKAR!P18+KUBAR!P18+KUTIM!P18+BERAU!P18+PPU!P18+SAMARINDA!P18+BALIKPAPAN!P18+BONTANG!P18+MAHULU!P18</f>
        <v>48894.659618220692</v>
      </c>
      <c r="Q18" s="31">
        <f>PASER!Q18+KUKAR!Q18+KUBAR!Q18+KUTIM!Q18+BERAU!Q18+PPU!Q18+SAMARINDA!Q18+BALIKPAPAN!Q18+BONTANG!Q18+MAHULU!Q18</f>
        <v>51198.642896388017</v>
      </c>
      <c r="R18" s="31">
        <f>PASER!R18+KUKAR!R18+KUBAR!R18+KUTIM!R18+BERAU!R18+PPU!R18+SAMARINDA!R18+BALIKPAPAN!R18+BONTANG!R18+MAHULU!R18</f>
        <v>53635.416443089023</v>
      </c>
      <c r="S18" s="31">
        <f>PASER!S18+KUKAR!S18+KUBAR!S18+KUTIM!S18+BERAU!S18+PPU!S18+SAMARINDA!S18+BALIKPAPAN!S18+BONTANG!S18+MAHULU!S18</f>
        <v>56209.646232062507</v>
      </c>
      <c r="T18" s="31">
        <f>PASER!T18+KUKAR!T18+KUBAR!T18+KUTIM!T18+BERAU!T18+PPU!T18+SAMARINDA!T18+BALIKPAPAN!T18+BONTANG!T18+MAHULU!T18</f>
        <v>58901.712312273834</v>
      </c>
      <c r="U18" s="31">
        <f>PASER!U18+KUKAR!U18+KUBAR!U18+KUTIM!U18+BERAU!U18+PPU!U18+SAMARINDA!U18+BALIKPAPAN!U18+BONTANG!U18+MAHULU!U18</f>
        <v>61756.213984780319</v>
      </c>
      <c r="V18" s="41"/>
    </row>
    <row r="19" spans="1:22" x14ac:dyDescent="0.25">
      <c r="A19" s="1" t="s">
        <v>4</v>
      </c>
      <c r="B19" s="31">
        <f>PASER!B19+KUKAR!B19+KUBAR!B19+KUTIM!B19+BERAU!B19+PPU!B19+SAMARINDA!B19+BALIKPAPAN!B19+BONTANG!B19+MAHULU!B19</f>
        <v>124969.84772999999</v>
      </c>
      <c r="C19" s="31">
        <f>PASER!C19+KUKAR!C19+KUBAR!C19+KUTIM!C19+BERAU!C19+PPU!C19+SAMARINDA!C19+BALIKPAPAN!C19+BONTANG!C19+MAHULU!C19</f>
        <v>132810.20150999998</v>
      </c>
      <c r="D19" s="31">
        <f>PASER!D19+KUKAR!D19+KUBAR!D19+KUTIM!D19+BERAU!D19+PPU!D19+SAMARINDA!D19+BALIKPAPAN!D19+BONTANG!D19+MAHULU!D19</f>
        <v>135770.87768999999</v>
      </c>
      <c r="E19" s="31">
        <f>PASER!E19+KUKAR!E19+KUBAR!E19+KUTIM!E19+BERAU!E19+PPU!E19+SAMARINDA!E19+BALIKPAPAN!E19+BONTANG!E19+MAHULU!E19</f>
        <v>146427.18614999999</v>
      </c>
      <c r="F19" s="31">
        <f>PASER!F19+KUKAR!F19+KUBAR!F19+KUTIM!F19+BERAU!F19+PPU!F19+SAMARINDA!F19+BALIKPAPAN!F19+BONTANG!F19+MAHULU!F19</f>
        <v>161547.95432999998</v>
      </c>
      <c r="G19" s="31">
        <f>PASER!G19+KUKAR!G19+KUBAR!G19+KUTIM!G19+BERAU!G19+PPU!G19+SAMARINDA!G19+BALIKPAPAN!G19+BONTANG!G19+MAHULU!G19</f>
        <v>168684.14586113999</v>
      </c>
      <c r="H19" s="31">
        <f>PASER!H19+KUKAR!H19+KUBAR!H19+KUTIM!H19+BERAU!H19+PPU!H19+SAMARINDA!H19+BALIKPAPAN!H19+BONTANG!H19+MAHULU!H19</f>
        <v>180244.46215138331</v>
      </c>
      <c r="I19" s="31">
        <f>PASER!I19+KUKAR!I19+KUBAR!I19+KUTIM!I19+BERAU!I19+PPU!I19+SAMARINDA!I19+BALIKPAPAN!I19+BONTANG!I19+MAHULU!I19</f>
        <v>193300.83221536313</v>
      </c>
      <c r="J19" s="31">
        <f>PASER!J19+KUKAR!J19+KUBAR!J19+KUTIM!J19+BERAU!J19+PPU!J19+SAMARINDA!J19+BALIKPAPAN!J19+BONTANG!J19+MAHULU!J19</f>
        <v>207539.37316417709</v>
      </c>
      <c r="K19" s="31">
        <f>PASER!K19+KUKAR!K19+KUBAR!K19+KUTIM!K19+BERAU!K19+PPU!K19+SAMARINDA!K19+BALIKPAPAN!K19+BONTANG!K19+MAHULU!K19</f>
        <v>221974.4208373384</v>
      </c>
      <c r="L19" s="31">
        <f>PASER!L19+KUKAR!L19+KUBAR!L19+KUTIM!L19+BERAU!L19+PPU!L19+SAMARINDA!L19+BALIKPAPAN!L19+BONTANG!L19+MAHULU!L19</f>
        <v>236447.06201871939</v>
      </c>
      <c r="M19" s="31">
        <f>PASER!M19+KUKAR!M19+KUBAR!M19+KUTIM!M19+BERAU!M19+PPU!M19+SAMARINDA!M19+BALIKPAPAN!M19+BONTANG!M19+MAHULU!M19</f>
        <v>249257.63544935544</v>
      </c>
      <c r="N19" s="31">
        <f>PASER!N19+KUKAR!N19+KUBAR!N19+KUTIM!N19+BERAU!N19+PPU!N19+SAMARINDA!N19+BALIKPAPAN!N19+BONTANG!N19+MAHULU!N19</f>
        <v>265539.05156322394</v>
      </c>
      <c r="O19" s="31">
        <f>PASER!O19+KUKAR!O19+KUBAR!O19+KUTIM!O19+BERAU!O19+PPU!O19+SAMARINDA!O19+BALIKPAPAN!O19+BONTANG!O19+MAHULU!O19</f>
        <v>280391.09866992931</v>
      </c>
      <c r="P19" s="31">
        <f>PASER!P19+KUKAR!P19+KUBAR!P19+KUTIM!P19+BERAU!P19+PPU!P19+SAMARINDA!P19+BALIKPAPAN!P19+BONTANG!P19+MAHULU!P19</f>
        <v>295223.18186346255</v>
      </c>
      <c r="Q19" s="31">
        <f>PASER!Q19+KUKAR!Q19+KUBAR!Q19+KUTIM!Q19+BERAU!Q19+PPU!Q19+SAMARINDA!Q19+BALIKPAPAN!Q19+BONTANG!Q19+MAHULU!Q19</f>
        <v>310423.04174887546</v>
      </c>
      <c r="R19" s="31">
        <f>PASER!R19+KUKAR!R19+KUBAR!R19+KUTIM!R19+BERAU!R19+PPU!R19+SAMARINDA!R19+BALIKPAPAN!R19+BONTANG!R19+MAHULU!R19</f>
        <v>325662.56283420546</v>
      </c>
      <c r="S19" s="31">
        <f>PASER!S19+KUKAR!S19+KUBAR!S19+KUTIM!S19+BERAU!S19+PPU!S19+SAMARINDA!S19+BALIKPAPAN!S19+BONTANG!S19+MAHULU!S19</f>
        <v>341147.66738372896</v>
      </c>
      <c r="T19" s="31">
        <f>PASER!T19+KUKAR!T19+KUBAR!T19+KUTIM!T19+BERAU!T19+PPU!T19+SAMARINDA!T19+BALIKPAPAN!T19+BONTANG!T19+MAHULU!T19</f>
        <v>356740.80677512637</v>
      </c>
      <c r="U19" s="31">
        <f>PASER!U19+KUKAR!U19+KUBAR!U19+KUTIM!U19+BERAU!U19+PPU!U19+SAMARINDA!U19+BALIKPAPAN!U19+BONTANG!U19+MAHULU!U19</f>
        <v>372521.42459276185</v>
      </c>
    </row>
    <row r="20" spans="1:22" x14ac:dyDescent="0.25">
      <c r="A20" s="1" t="s">
        <v>5</v>
      </c>
      <c r="B20" s="31">
        <f>PASER!B20+KUKAR!B20+KUBAR!B20+KUTIM!B20+BERAU!B20+PPU!B20+SAMARINDA!B20+BALIKPAPAN!B20+BONTANG!B20+MAHULU!B20</f>
        <v>4957.2453966161065</v>
      </c>
      <c r="C20" s="31">
        <f>PASER!C20+KUKAR!C20+KUBAR!C20+KUTIM!C20+BERAU!C20+PPU!C20+SAMARINDA!C20+BALIKPAPAN!C20+BONTANG!C20+MAHULU!C20</f>
        <v>5075.5549031412374</v>
      </c>
      <c r="D20" s="31">
        <f>PASER!D20+KUKAR!D20+KUBAR!D20+KUTIM!D20+BERAU!D20+PPU!D20+SAMARINDA!D20+BALIKPAPAN!D20+BONTANG!D20+MAHULU!D20</f>
        <v>5007.4399102080733</v>
      </c>
      <c r="E20" s="31">
        <f>PASER!E20+KUKAR!E20+KUBAR!E20+KUTIM!E20+BERAU!E20+PPU!E20+SAMARINDA!E20+BALIKPAPAN!E20+BONTANG!E20+MAHULU!E20</f>
        <v>6116.369198270927</v>
      </c>
      <c r="F20" s="31">
        <f>PASER!F20+KUKAR!F20+KUBAR!F20+KUTIM!F20+BERAU!F20+PPU!F20+SAMARINDA!F20+BALIKPAPAN!F20+BONTANG!F20+MAHULU!F20</f>
        <v>7117.4388565579047</v>
      </c>
      <c r="G20" s="31">
        <f>PASER!G20+KUKAR!G20+KUBAR!G20+KUTIM!G20+BERAU!G20+PPU!G20+SAMARINDA!G20+BALIKPAPAN!G20+BONTANG!G20+MAHULU!G20</f>
        <v>6598.8886024535404</v>
      </c>
      <c r="H20" s="31">
        <f>PASER!H20+KUKAR!H20+KUBAR!H20+KUTIM!H20+BERAU!H20+PPU!H20+SAMARINDA!H20+BALIKPAPAN!H20+BONTANG!H20+MAHULU!H20</f>
        <v>5665.8847066966537</v>
      </c>
      <c r="I20" s="31">
        <f>PASER!I20+KUKAR!I20+KUBAR!I20+KUTIM!I20+BERAU!I20+PPU!I20+SAMARINDA!I20+BALIKPAPAN!I20+BONTANG!I20+MAHULU!I20</f>
        <v>5955.0216236408833</v>
      </c>
      <c r="J20" s="31">
        <f>PASER!J20+KUKAR!J20+KUBAR!J20+KUTIM!J20+BERAU!J20+PPU!J20+SAMARINDA!J20+BALIKPAPAN!J20+BONTANG!J20+MAHULU!J20</f>
        <v>4748.2020787310948</v>
      </c>
      <c r="K20" s="31">
        <f>PASER!K20+KUKAR!K20+KUBAR!K20+KUTIM!K20+BERAU!K20+PPU!K20+SAMARINDA!K20+BALIKPAPAN!K20+BONTANG!K20+MAHULU!K20</f>
        <v>6503.2134480435943</v>
      </c>
      <c r="L20" s="31">
        <f>PASER!L20+KUKAR!L20+KUBAR!L20+KUTIM!L20+BERAU!L20+PPU!L20+SAMARINDA!L20+BALIKPAPAN!L20+BONTANG!L20+MAHULU!L20</f>
        <v>6777.7039185596996</v>
      </c>
      <c r="M20" s="31">
        <f>PASER!M20+KUKAR!M20+KUBAR!M20+KUTIM!M20+BERAU!M20+PPU!M20+SAMARINDA!M20+BALIKPAPAN!M20+BONTANG!M20+MAHULU!M20</f>
        <v>7057.5686886067151</v>
      </c>
      <c r="N20" s="31">
        <f>PASER!N20+KUKAR!N20+KUBAR!N20+KUTIM!N20+BERAU!N20+PPU!N20+SAMARINDA!N20+BALIKPAPAN!N20+BONTANG!N20+MAHULU!N20</f>
        <v>7344.7892404114091</v>
      </c>
      <c r="O20" s="31">
        <f>PASER!O20+KUKAR!O20+KUBAR!O20+KUTIM!O20+BERAU!O20+PPU!O20+SAMARINDA!O20+BALIKPAPAN!O20+BONTANG!O20+MAHULU!O20</f>
        <v>7640.1811966085606</v>
      </c>
      <c r="P20" s="31">
        <f>PASER!P20+KUKAR!P20+KUBAR!P20+KUTIM!P20+BERAU!P20+PPU!P20+SAMARINDA!P20+BALIKPAPAN!P20+BONTANG!P20+MAHULU!P20</f>
        <v>7941.9629385108028</v>
      </c>
      <c r="Q20" s="31">
        <f>PASER!Q20+KUKAR!Q20+KUBAR!Q20+KUTIM!Q20+BERAU!Q20+PPU!Q20+SAMARINDA!Q20+BALIKPAPAN!Q20+BONTANG!Q20+MAHULU!Q20</f>
        <v>8281.6116057597974</v>
      </c>
      <c r="R20" s="31">
        <f>PASER!R20+KUKAR!R20+KUBAR!R20+KUTIM!R20+BERAU!R20+PPU!R20+SAMARINDA!R20+BALIKPAPAN!R20+BONTANG!R20+MAHULU!R20</f>
        <v>8601.7665313471753</v>
      </c>
      <c r="S20" s="31">
        <f>PASER!S20+KUKAR!S20+KUBAR!S20+KUTIM!S20+BERAU!S20+PPU!S20+SAMARINDA!S20+BALIKPAPAN!S20+BONTANG!S20+MAHULU!S20</f>
        <v>8949.9082270802373</v>
      </c>
      <c r="T20" s="31">
        <f>PASER!T20+KUKAR!T20+KUBAR!T20+KUTIM!T20+BERAU!T20+PPU!T20+SAMARINDA!T20+BALIKPAPAN!T20+BONTANG!T20+MAHULU!T20</f>
        <v>7101.7568444269637</v>
      </c>
      <c r="U20" s="31">
        <f>PASER!U20+KUKAR!U20+KUBAR!U20+KUTIM!U20+BERAU!U20+PPU!U20+SAMARINDA!U20+BALIKPAPAN!U20+BONTANG!U20+MAHULU!U20</f>
        <v>9649.1500575554492</v>
      </c>
    </row>
    <row r="21" spans="1:22" x14ac:dyDescent="0.25">
      <c r="A21" s="1" t="s">
        <v>6</v>
      </c>
      <c r="B21" s="31">
        <f>PASER!B21+KUKAR!B21+KUBAR!B21+KUTIM!B21+BERAU!B21+PPU!B21+SAMARINDA!B21+BALIKPAPAN!B21+BONTANG!B21+MAHULU!B21</f>
        <v>0</v>
      </c>
      <c r="C21" s="31">
        <f>PASER!C21+KUKAR!C21+KUBAR!C21+KUTIM!C21+BERAU!C21+PPU!C21+SAMARINDA!C21+BALIKPAPAN!C21+BONTANG!C21+MAHULU!C21</f>
        <v>0</v>
      </c>
      <c r="D21" s="31">
        <f>PASER!D21+KUKAR!D21+KUBAR!D21+KUTIM!D21+BERAU!D21+PPU!D21+SAMARINDA!D21+BALIKPAPAN!D21+BONTANG!D21+MAHULU!D21</f>
        <v>0</v>
      </c>
      <c r="E21" s="31">
        <f>PASER!E21+KUKAR!E21+KUBAR!E21+KUTIM!E21+BERAU!E21+PPU!E21+SAMARINDA!E21+BALIKPAPAN!E21+BONTANG!E21+MAHULU!E21</f>
        <v>0</v>
      </c>
      <c r="F21" s="31">
        <f>PASER!F21+KUKAR!F21+KUBAR!F21+KUTIM!F21+BERAU!F21+PPU!F21+SAMARINDA!F21+BALIKPAPAN!F21+BONTANG!F21+MAHULU!F21</f>
        <v>0</v>
      </c>
      <c r="G21" s="31">
        <f>PASER!G21+KUKAR!G21+KUBAR!G21+KUTIM!G21+BERAU!G21+PPU!G21+SAMARINDA!G21+BALIKPAPAN!G21+BONTANG!G21+MAHULU!G21</f>
        <v>0</v>
      </c>
      <c r="H21" s="31">
        <f>PASER!H21+KUKAR!H21+KUBAR!H21+KUTIM!H21+BERAU!H21+PPU!H21+SAMARINDA!H21+BALIKPAPAN!H21+BONTANG!H21+MAHULU!H21</f>
        <v>0</v>
      </c>
      <c r="I21" s="31">
        <f>PASER!I21+KUKAR!I21+KUBAR!I21+KUTIM!I21+BERAU!I21+PPU!I21+SAMARINDA!I21+BALIKPAPAN!I21+BONTANG!I21+MAHULU!I21</f>
        <v>0</v>
      </c>
      <c r="J21" s="31">
        <f>PASER!J21+KUKAR!J21+KUBAR!J21+KUTIM!J21+BERAU!J21+PPU!J21+SAMARINDA!J21+BALIKPAPAN!J21+BONTANG!J21+MAHULU!J21</f>
        <v>0</v>
      </c>
      <c r="K21" s="31">
        <f>PASER!K21+KUKAR!K21+KUBAR!K21+KUTIM!K21+BERAU!K21+PPU!K21+SAMARINDA!K21+BALIKPAPAN!K21+BONTANG!K21+MAHULU!K21</f>
        <v>0</v>
      </c>
      <c r="L21" s="31">
        <f>PASER!L21+KUKAR!L21+KUBAR!L21+KUTIM!L21+BERAU!L21+PPU!L21+SAMARINDA!L21+BALIKPAPAN!L21+BONTANG!L21+MAHULU!L21</f>
        <v>0</v>
      </c>
      <c r="M21" s="31">
        <f>PASER!M21+KUKAR!M21+KUBAR!M21+KUTIM!M21+BERAU!M21+PPU!M21+SAMARINDA!M21+BALIKPAPAN!M21+BONTANG!M21+MAHULU!M21</f>
        <v>0</v>
      </c>
      <c r="N21" s="31">
        <f>PASER!N21+KUKAR!N21+KUBAR!N21+KUTIM!N21+BERAU!N21+PPU!N21+SAMARINDA!N21+BALIKPAPAN!N21+BONTANG!N21+MAHULU!N21</f>
        <v>0</v>
      </c>
      <c r="O21" s="31">
        <f>PASER!O21+KUKAR!O21+KUBAR!O21+KUTIM!O21+BERAU!O21+PPU!O21+SAMARINDA!O21+BALIKPAPAN!O21+BONTANG!O21+MAHULU!O21</f>
        <v>0</v>
      </c>
      <c r="P21" s="31">
        <f>PASER!P21+KUKAR!P21+KUBAR!P21+KUTIM!P21+BERAU!P21+PPU!P21+SAMARINDA!P21+BALIKPAPAN!P21+BONTANG!P21+MAHULU!P21</f>
        <v>0</v>
      </c>
      <c r="Q21" s="31">
        <f>PASER!Q21+KUKAR!Q21+KUBAR!Q21+KUTIM!Q21+BERAU!Q21+PPU!Q21+SAMARINDA!Q21+BALIKPAPAN!Q21+BONTANG!Q21+MAHULU!Q21</f>
        <v>0</v>
      </c>
      <c r="R21" s="31">
        <f>PASER!R21+KUKAR!R21+KUBAR!R21+KUTIM!R21+BERAU!R21+PPU!R21+SAMARINDA!R21+BALIKPAPAN!R21+BONTANG!R21+MAHULU!R21</f>
        <v>0</v>
      </c>
      <c r="S21" s="31">
        <f>PASER!S21+KUKAR!S21+KUBAR!S21+KUTIM!S21+BERAU!S21+PPU!S21+SAMARINDA!S21+BALIKPAPAN!S21+BONTANG!S21+MAHULU!S21</f>
        <v>0</v>
      </c>
      <c r="T21" s="31">
        <f>PASER!T21+KUKAR!T21+KUBAR!T21+KUTIM!T21+BERAU!T21+PPU!T21+SAMARINDA!T21+BALIKPAPAN!T21+BONTANG!T21+MAHULU!T21</f>
        <v>0</v>
      </c>
      <c r="U21" s="31">
        <f>PASER!U21+KUKAR!U21+KUBAR!U21+KUTIM!U21+BERAU!U21+PPU!U21+SAMARINDA!U21+BALIKPAPAN!U21+BONTANG!U21+MAHULU!U21</f>
        <v>0</v>
      </c>
    </row>
    <row r="22" spans="1:22" x14ac:dyDescent="0.25">
      <c r="A22" s="1" t="s">
        <v>7</v>
      </c>
      <c r="B22" s="31">
        <f>PASER!B22+KUKAR!B22+KUBAR!B22+KUTIM!B22+BERAU!B22+PPU!B22+SAMARINDA!B22+BALIKPAPAN!B22+BONTANG!B22+MAHULU!B22</f>
        <v>183678.35340592239</v>
      </c>
      <c r="C22" s="31">
        <f>PASER!C22+KUKAR!C22+KUBAR!C22+KUTIM!C22+BERAU!C22+PPU!C22+SAMARINDA!C22+BALIKPAPAN!C22+BONTANG!C22+MAHULU!C22</f>
        <v>208824.73033129037</v>
      </c>
      <c r="D22" s="31">
        <f>PASER!D22+KUKAR!D22+KUBAR!D22+KUTIM!D22+BERAU!D22+PPU!D22+SAMARINDA!D22+BALIKPAPAN!D22+BONTANG!D22+MAHULU!D22</f>
        <v>237988.37777765986</v>
      </c>
      <c r="E22" s="31">
        <f>PASER!E22+KUKAR!E22+KUBAR!E22+KUTIM!E22+BERAU!E22+PPU!E22+SAMARINDA!E22+BALIKPAPAN!E22+BONTANG!E22+MAHULU!E22</f>
        <v>255384.57228616063</v>
      </c>
      <c r="F22" s="31">
        <f>PASER!F22+KUKAR!F22+KUBAR!F22+KUTIM!F22+BERAU!F22+PPU!F22+SAMARINDA!F22+BALIKPAPAN!F22+BONTANG!F22+MAHULU!F22</f>
        <v>268476.15927874093</v>
      </c>
      <c r="G22" s="31">
        <f>PASER!G22+KUKAR!G22+KUBAR!G22+KUTIM!G22+BERAU!G22+PPU!G22+SAMARINDA!G22+BALIKPAPAN!G22+BONTANG!G22+MAHULU!G22</f>
        <v>276128.59647781873</v>
      </c>
      <c r="H22" s="31">
        <f>PASER!H22+KUKAR!H22+KUBAR!H22+KUTIM!H22+BERAU!H22+PPU!H22+SAMARINDA!H22+BALIKPAPAN!H22+BONTANG!H22+MAHULU!H22</f>
        <v>290413.43325692043</v>
      </c>
      <c r="I22" s="31">
        <f>PASER!I22+KUKAR!I22+KUBAR!I22+KUTIM!I22+BERAU!I22+PPU!I22+SAMARINDA!I22+BALIKPAPAN!I22+BONTANG!I22+MAHULU!I22</f>
        <v>309024.49089817359</v>
      </c>
      <c r="J22" s="31">
        <f>PASER!J22+KUKAR!J22+KUBAR!J22+KUTIM!J22+BERAU!J22+PPU!J22+SAMARINDA!J22+BALIKPAPAN!J22+BONTANG!J22+MAHULU!J22</f>
        <v>329391.76478112605</v>
      </c>
      <c r="K22" s="31">
        <f>PASER!K22+KUKAR!K22+KUBAR!K22+KUTIM!K22+BERAU!K22+PPU!K22+SAMARINDA!K22+BALIKPAPAN!K22+BONTANG!K22+MAHULU!K22</f>
        <v>351348.95371467125</v>
      </c>
      <c r="L22" s="31">
        <f>PASER!L22+KUKAR!L22+KUBAR!L22+KUTIM!L22+BERAU!L22+PPU!L22+SAMARINDA!L22+BALIKPAPAN!L22+BONTANG!L22+MAHULU!L22</f>
        <v>369886.0198883838</v>
      </c>
      <c r="M22" s="31">
        <f>PASER!M22+KUKAR!M22+KUBAR!M22+KUTIM!M22+BERAU!M22+PPU!M22+SAMARINDA!M22+BALIKPAPAN!M22+BONTANG!M22+MAHULU!M22</f>
        <v>393007.38060174836</v>
      </c>
      <c r="N22" s="31">
        <f>PASER!N22+KUKAR!N22+KUBAR!N22+KUTIM!N22+BERAU!N22+PPU!N22+SAMARINDA!N22+BALIKPAPAN!N22+BONTANG!N22+MAHULU!N22</f>
        <v>417213.93272135686</v>
      </c>
      <c r="O22" s="31">
        <f>PASER!O22+KUKAR!O22+KUBAR!O22+KUTIM!O22+BERAU!O22+PPU!O22+SAMARINDA!O22+BALIKPAPAN!O22+BONTANG!O22+MAHULU!O22</f>
        <v>442613.81210178765</v>
      </c>
      <c r="P22" s="31">
        <f>PASER!P22+KUKAR!P22+KUBAR!P22+KUTIM!P22+BERAU!P22+PPU!P22+SAMARINDA!P22+BALIKPAPAN!P22+BONTANG!P22+MAHULU!P22</f>
        <v>469133.52147498645</v>
      </c>
      <c r="Q22" s="31">
        <f>PASER!Q22+KUKAR!Q22+KUBAR!Q22+KUTIM!Q22+BERAU!Q22+PPU!Q22+SAMARINDA!Q22+BALIKPAPAN!Q22+BONTANG!Q22+MAHULU!Q22</f>
        <v>484161.26338914526</v>
      </c>
      <c r="R22" s="31">
        <f>PASER!R22+KUKAR!R22+KUBAR!R22+KUTIM!R22+BERAU!R22+PPU!R22+SAMARINDA!R22+BALIKPAPAN!R22+BONTANG!R22+MAHULU!R22</f>
        <v>498816.68928323052</v>
      </c>
      <c r="S22" s="31">
        <f>PASER!S22+KUKAR!S22+KUBAR!S22+KUTIM!S22+BERAU!S22+PPU!S22+SAMARINDA!S22+BALIKPAPAN!S22+BONTANG!S22+MAHULU!S22</f>
        <v>513101.25298618298</v>
      </c>
      <c r="T22" s="31">
        <f>PASER!T22+KUKAR!T22+KUBAR!T22+KUTIM!T22+BERAU!T22+PPU!T22+SAMARINDA!T22+BALIKPAPAN!T22+BONTANG!T22+MAHULU!T22</f>
        <v>527008.84129329433</v>
      </c>
      <c r="U22" s="31">
        <f>PASER!U22+KUKAR!U22+KUBAR!U22+KUTIM!U22+BERAU!U22+PPU!U22+SAMARINDA!U22+BALIKPAPAN!U22+BONTANG!U22+MAHULU!U22</f>
        <v>540553.35050108074</v>
      </c>
    </row>
    <row r="23" spans="1:22" x14ac:dyDescent="0.25">
      <c r="A23" s="1" t="s">
        <v>8</v>
      </c>
      <c r="B23" s="31">
        <f>PASER!B23+KUKAR!B23+KUBAR!B23+KUTIM!B23+BERAU!B23+PPU!B23+SAMARINDA!B23+BALIKPAPAN!B23+BONTANG!B23+MAHULU!B23</f>
        <v>552329.12952651107</v>
      </c>
      <c r="C23" s="31">
        <f>PASER!C23+KUKAR!C23+KUBAR!C23+KUTIM!C23+BERAU!C23+PPU!C23+SAMARINDA!C23+BALIKPAPAN!C23+BONTANG!C23+MAHULU!C23</f>
        <v>625856.09187414194</v>
      </c>
      <c r="D23" s="31">
        <f>PASER!D23+KUKAR!D23+KUBAR!D23+KUTIM!D23+BERAU!D23+PPU!D23+SAMARINDA!D23+BALIKPAPAN!D23+BONTANG!D23+MAHULU!D23</f>
        <v>712158.44078446308</v>
      </c>
      <c r="E23" s="31">
        <f>PASER!E23+KUKAR!E23+KUBAR!E23+KUTIM!E23+BERAU!E23+PPU!E23+SAMARINDA!E23+BALIKPAPAN!E23+BONTANG!E23+MAHULU!E23</f>
        <v>762850.66495429073</v>
      </c>
      <c r="F23" s="31">
        <f>PASER!F23+KUKAR!F23+KUBAR!F23+KUTIM!F23+BERAU!F23+PPU!F23+SAMARINDA!F23+BALIKPAPAN!F23+BONTANG!F23+MAHULU!F23</f>
        <v>800899.30059021036</v>
      </c>
      <c r="G23" s="31">
        <f>PASER!G23+KUKAR!G23+KUBAR!G23+KUTIM!G23+BERAU!G23+PPU!G23+SAMARINDA!G23+BALIKPAPAN!G23+BONTANG!G23+MAHULU!G23</f>
        <v>822540.74318578397</v>
      </c>
      <c r="H23" s="31">
        <f>PASER!H23+KUKAR!H23+KUBAR!H23+KUTIM!H23+BERAU!H23+PPU!H23+SAMARINDA!H23+BALIKPAPAN!H23+BONTANG!H23+MAHULU!H23</f>
        <v>862572.19944566453</v>
      </c>
      <c r="I23" s="31">
        <f>PASER!I23+KUKAR!I23+KUBAR!I23+KUTIM!I23+BERAU!I23+PPU!I23+SAMARINDA!I23+BALIKPAPAN!I23+BONTANG!I23+MAHULU!I23</f>
        <v>917596.51750635484</v>
      </c>
      <c r="J23" s="31">
        <f>PASER!J23+KUKAR!J23+KUBAR!J23+KUTIM!J23+BERAU!J23+PPU!J23+SAMARINDA!J23+BALIKPAPAN!J23+BONTANG!J23+MAHULU!J23</f>
        <v>977850.03041271225</v>
      </c>
      <c r="K23" s="31">
        <f>PASER!K23+KUKAR!K23+KUBAR!K23+KUTIM!K23+BERAU!K23+PPU!K23+SAMARINDA!K23+BALIKPAPAN!K23+BONTANG!K23+MAHULU!K23</f>
        <v>1042747.9904793751</v>
      </c>
      <c r="L23" s="31">
        <f>PASER!L23+KUKAR!L23+KUBAR!L23+KUTIM!L23+BERAU!L23+PPU!L23+SAMARINDA!L23+BALIKPAPAN!L23+BONTANG!L23+MAHULU!L23</f>
        <v>1097596.8483562726</v>
      </c>
      <c r="M23" s="31">
        <f>PASER!M23+KUKAR!M23+KUBAR!M23+KUTIM!M23+BERAU!M23+PPU!M23+SAMARINDA!M23+BALIKPAPAN!M23+BONTANG!M23+MAHULU!M23</f>
        <v>1166169.1684569963</v>
      </c>
      <c r="N23" s="31">
        <f>PASER!N23+KUKAR!N23+KUBAR!N23+KUTIM!N23+BERAU!N23+PPU!N23+SAMARINDA!N23+BALIKPAPAN!N23+BONTANG!N23+MAHULU!N23</f>
        <v>1237802.4203574902</v>
      </c>
      <c r="O23" s="31">
        <f>PASER!O23+KUKAR!O23+KUBAR!O23+KUTIM!O23+BERAU!O23+PPU!O23+SAMARINDA!O23+BALIKPAPAN!O23+BONTANG!O23+MAHULU!O23</f>
        <v>1312974.9272209399</v>
      </c>
      <c r="P23" s="31">
        <f>PASER!P23+KUKAR!P23+KUBAR!P23+KUTIM!P23+BERAU!P23+PPU!P23+SAMARINDA!P23+BALIKPAPAN!P23+BONTANG!P23+MAHULU!P23</f>
        <v>1391471.4175894079</v>
      </c>
      <c r="Q23" s="31">
        <f>PASER!Q23+KUKAR!Q23+KUBAR!Q23+KUTIM!Q23+BERAU!Q23+PPU!Q23+SAMARINDA!Q23+BALIKPAPAN!Q23+BONTANG!Q23+MAHULU!Q23</f>
        <v>1436246.9502170244</v>
      </c>
      <c r="R23" s="31">
        <f>PASER!R23+KUKAR!R23+KUBAR!R23+KUTIM!R23+BERAU!R23+PPU!R23+SAMARINDA!R23+BALIKPAPAN!R23+BONTANG!R23+MAHULU!R23</f>
        <v>1479965.2918998711</v>
      </c>
      <c r="S23" s="31">
        <f>PASER!S23+KUKAR!S23+KUBAR!S23+KUTIM!S23+BERAU!S23+PPU!S23+SAMARINDA!S23+BALIKPAPAN!S23+BONTANG!S23+MAHULU!S23</f>
        <v>1522631.9943122161</v>
      </c>
      <c r="T23" s="31">
        <f>PASER!T23+KUKAR!T23+KUBAR!T23+KUTIM!T23+BERAU!T23+PPU!T23+SAMARINDA!T23+BALIKPAPAN!T23+BONTANG!T23+MAHULU!T23</f>
        <v>1564223.713221235</v>
      </c>
      <c r="U23" s="31">
        <f>PASER!U23+KUKAR!U23+KUBAR!U23+KUTIM!U23+BERAU!U23+PPU!U23+SAMARINDA!U23+BALIKPAPAN!U23+BONTANG!U23+MAHULU!U23</f>
        <v>1604793.5138188777</v>
      </c>
    </row>
    <row r="24" spans="1:22" x14ac:dyDescent="0.25">
      <c r="A24" s="1" t="s">
        <v>69</v>
      </c>
      <c r="B24" s="31">
        <f>PASER!B24+KUKAR!B24+KUBAR!B24+KUTIM!B24+BERAU!B24+PPU!B24+SAMARINDA!B24+BALIKPAPAN!B24+BONTANG!B24+MAHULU!B24</f>
        <v>175351.16405544107</v>
      </c>
      <c r="C24" s="31">
        <f>PASER!C24+KUKAR!C24+KUBAR!C24+KUTIM!C24+BERAU!C24+PPU!C24+SAMARINDA!C24+BALIKPAPAN!C24+BONTANG!C24+MAHULU!C24</f>
        <v>199357.51202119965</v>
      </c>
      <c r="D24" s="31">
        <f>PASER!D24+KUKAR!D24+KUBAR!D24+KUTIM!D24+BERAU!D24+PPU!D24+SAMARINDA!D24+BALIKPAPAN!D24+BONTANG!D24+MAHULU!D24</f>
        <v>227199.00467941124</v>
      </c>
      <c r="E24" s="31">
        <f>PASER!E24+KUKAR!E24+KUBAR!E24+KUTIM!E24+BERAU!E24+PPU!E24+SAMARINDA!E24+BALIKPAPAN!E24+BONTANG!E24+MAHULU!E24</f>
        <v>243806.53028401587</v>
      </c>
      <c r="F24" s="31">
        <f>PASER!F24+KUKAR!F24+KUBAR!F24+KUTIM!F24+BERAU!F24+PPU!F24+SAMARINDA!F24+BALIKPAPAN!F24+BONTANG!F24+MAHULU!F24</f>
        <v>256304.60082915405</v>
      </c>
      <c r="G24" s="31">
        <f>PASER!G24+KUKAR!G24+KUBAR!G24+KUTIM!G24+BERAU!G24+PPU!G24+SAMARINDA!G24+BALIKPAPAN!G24+BONTANG!G24+MAHULU!G24</f>
        <v>263610.1093217851</v>
      </c>
      <c r="H24" s="31">
        <f>PASER!H24+KUKAR!H24+KUBAR!H24+KUTIM!H24+BERAU!H24+PPU!H24+SAMARINDA!H24+BALIKPAPAN!H24+BONTANG!H24+MAHULU!H24</f>
        <v>277247.33282205125</v>
      </c>
      <c r="I24" s="31">
        <f>PASER!I24+KUKAR!I24+KUBAR!I24+KUTIM!I24+BERAU!I24+PPU!I24+SAMARINDA!I24+BALIKPAPAN!I24+BONTANG!I24+MAHULU!I24</f>
        <v>295014.64487152576</v>
      </c>
      <c r="J24" s="31">
        <f>PASER!J24+KUKAR!J24+KUBAR!J24+KUTIM!J24+BERAU!J24+PPU!J24+SAMARINDA!J24+BALIKPAPAN!J24+BONTANG!J24+MAHULU!J24</f>
        <v>314458.55384494184</v>
      </c>
      <c r="K24" s="31">
        <f>PASER!K24+KUKAR!K24+KUBAR!K24+KUTIM!K24+BERAU!K24+PPU!K24+SAMARINDA!K24+BALIKPAPAN!K24+BONTANG!K24+MAHULU!K24</f>
        <v>335420.29793447827</v>
      </c>
      <c r="L24" s="31">
        <f>PASER!L24+KUKAR!L24+KUBAR!L24+KUTIM!L24+BERAU!L24+PPU!L24+SAMARINDA!L24+BALIKPAPAN!L24+BONTANG!L24+MAHULU!L24</f>
        <v>353116.97297244403</v>
      </c>
      <c r="M24" s="31">
        <f>PASER!M24+KUKAR!M24+KUBAR!M24+KUTIM!M24+BERAU!M24+PPU!M24+SAMARINDA!M24+BALIKPAPAN!M24+BONTANG!M24+MAHULU!M24</f>
        <v>375190.11028261058</v>
      </c>
      <c r="N24" s="31">
        <f>PASER!N24+KUKAR!N24+KUBAR!N24+KUTIM!N24+BERAU!N24+PPU!N24+SAMARINDA!N24+BALIKPAPAN!N24+BONTANG!N24+MAHULU!N24</f>
        <v>398299.24107148207</v>
      </c>
      <c r="O24" s="31">
        <f>PASER!O24+KUKAR!O24+KUBAR!O24+KUTIM!O24+BERAU!O24+PPU!O24+SAMARINDA!O24+BALIKPAPAN!O24+BONTANG!O24+MAHULU!O24</f>
        <v>422547.59877743013</v>
      </c>
      <c r="P24" s="31">
        <f>PASER!P24+KUKAR!P24+KUBAR!P24+KUTIM!P24+BERAU!P24+PPU!P24+SAMARINDA!P24+BALIKPAPAN!P24+BONTANG!P24+MAHULU!P24</f>
        <v>447865.01818354544</v>
      </c>
      <c r="Q24" s="31">
        <f>PASER!Q24+KUKAR!Q24+KUBAR!Q24+KUTIM!Q24+BERAU!Q24+PPU!Q24+SAMARINDA!Q24+BALIKPAPAN!Q24+BONTANG!Q24+MAHULU!Q24</f>
        <v>462211.46668392443</v>
      </c>
      <c r="R24" s="31">
        <f>PASER!R24+KUKAR!R24+KUBAR!R24+KUTIM!R24+BERAU!R24+PPU!R24+SAMARINDA!R24+BALIKPAPAN!R24+BONTANG!R24+MAHULU!R24</f>
        <v>476202.47837694013</v>
      </c>
      <c r="S24" s="31">
        <f>PASER!S24+KUKAR!S24+KUBAR!S24+KUTIM!S24+BERAU!S24+PPU!S24+SAMARINDA!S24+BALIKPAPAN!S24+BONTANG!S24+MAHULU!S24</f>
        <v>489839.4411811594</v>
      </c>
      <c r="T24" s="31">
        <f>PASER!T24+KUKAR!T24+KUBAR!T24+KUTIM!T24+BERAU!T24+PPU!T24+SAMARINDA!T24+BALIKPAPAN!T24+BONTANG!T24+MAHULU!T24</f>
        <v>503116.51903837622</v>
      </c>
      <c r="U24" s="31">
        <f>PASER!U24+KUKAR!U24+KUBAR!U24+KUTIM!U24+BERAU!U24+PPU!U24+SAMARINDA!U24+BALIKPAPAN!U24+BONTANG!U24+MAHULU!U24</f>
        <v>516046.97824657813</v>
      </c>
    </row>
    <row r="25" spans="1:22" x14ac:dyDescent="0.25">
      <c r="A25" s="4" t="s">
        <v>9</v>
      </c>
      <c r="B25" s="31">
        <f>PASER!B25+KUKAR!B25+KUBAR!B25+KUTIM!B25+BERAU!B25+PPU!B25+SAMARINDA!B25+BALIKPAPAN!B25+BONTANG!B25+MAHULU!B25</f>
        <v>1128377.8087788499</v>
      </c>
      <c r="C25" s="31">
        <f>PASER!C25+KUKAR!C25+KUBAR!C25+KUTIM!C25+BERAU!C25+PPU!C25+SAMARINDA!C25+BALIKPAPAN!C25+BONTANG!C25+MAHULU!C25</f>
        <v>1256709.1327329779</v>
      </c>
      <c r="D25" s="31">
        <f>PASER!D25+KUKAR!D25+KUBAR!D25+KUTIM!D25+BERAU!D25+PPU!D25+SAMARINDA!D25+BALIKPAPAN!D25+BONTANG!D25+MAHULU!D25</f>
        <v>1407242.4227695388</v>
      </c>
      <c r="E25" s="31">
        <f>PASER!E25+KUKAR!E25+KUBAR!E25+KUTIM!E25+BERAU!E25+PPU!E25+SAMARINDA!E25+BALIKPAPAN!E25+BONTANG!E25+MAHULU!E25</f>
        <v>1500925.7317780799</v>
      </c>
      <c r="F25" s="31">
        <f>PASER!F25+KUKAR!F25+KUBAR!F25+KUTIM!F25+BERAU!F25+PPU!F25+SAMARINDA!F25+BALIKPAPAN!F25+BONTANG!F25+MAHULU!F25</f>
        <v>1577914.0417784918</v>
      </c>
      <c r="G25" s="31">
        <f>PASER!G25+KUKAR!G25+KUBAR!G25+KUTIM!G25+BERAU!G25+PPU!G25+SAMARINDA!G25+BALIKPAPAN!G25+BONTANG!G25+MAHULU!G25</f>
        <v>1615430.0081393081</v>
      </c>
      <c r="H25" s="31">
        <f>PASER!H25+KUKAR!H25+KUBAR!H25+KUTIM!H25+BERAU!H25+PPU!H25+SAMARINDA!H25+BALIKPAPAN!H25+BONTANG!H25+MAHULU!H25</f>
        <v>1650755.035123636</v>
      </c>
      <c r="I25" s="31">
        <f>PASER!I25+KUKAR!I25+KUBAR!I25+KUTIM!I25+BERAU!I25+PPU!I25+SAMARINDA!I25+BALIKPAPAN!I25+BONTANG!I25+MAHULU!I25</f>
        <v>1756798.5653736489</v>
      </c>
      <c r="J25" s="31">
        <f>PASER!J25+KUKAR!J25+KUBAR!J25+KUTIM!J25+BERAU!J25+PPU!J25+SAMARINDA!J25+BALIKPAPAN!J25+BONTANG!J25+MAHULU!J25</f>
        <v>1871446.8428953765</v>
      </c>
      <c r="K25" s="31">
        <f>PASER!K25+KUKAR!K25+KUBAR!K25+KUTIM!K25+BERAU!K25+PPU!K25+SAMARINDA!K25+BALIKPAPAN!K25+BONTANG!K25+MAHULU!K25</f>
        <v>1996911.6380145939</v>
      </c>
      <c r="L25" s="31">
        <f>PASER!L25+KUKAR!L25+KUBAR!L25+KUTIM!L25+BERAU!L25+PPU!L25+SAMARINDA!L25+BALIKPAPAN!L25+BONTANG!L25+MAHULU!L25</f>
        <v>2104189.2476663925</v>
      </c>
      <c r="M25" s="31">
        <f>PASER!M25+KUKAR!M25+KUBAR!M25+KUTIM!M25+BERAU!M25+PPU!M25+SAMARINDA!M25+BALIKPAPAN!M25+BONTANG!M25+MAHULU!M25</f>
        <v>2233431.9238107153</v>
      </c>
      <c r="N25" s="31">
        <f>PASER!N25+KUKAR!N25+KUBAR!N25+KUTIM!N25+BERAU!N25+PPU!N25+SAMARINDA!N25+BALIKPAPAN!N25+BONTANG!N25+MAHULU!N25</f>
        <v>2370873.3259147611</v>
      </c>
      <c r="O25" s="31">
        <f>PASER!O25+KUKAR!O25+KUBAR!O25+KUTIM!O25+BERAU!O25+PPU!O25+SAMARINDA!O25+BALIKPAPAN!O25+BONTANG!O25+MAHULU!O25</f>
        <v>2512888.954167109</v>
      </c>
      <c r="P25" s="31">
        <f>PASER!P25+KUKAR!P25+KUBAR!P25+KUTIM!P25+BERAU!P25+PPU!P25+SAMARINDA!P25+BALIKPAPAN!P25+BONTANG!P25+MAHULU!P25</f>
        <v>2660529.7616681345</v>
      </c>
      <c r="Q25" s="31">
        <f>PASER!Q25+KUKAR!Q25+KUBAR!Q25+KUTIM!Q25+BERAU!Q25+PPU!Q25+SAMARINDA!Q25+BALIKPAPAN!Q25+BONTANG!Q25+MAHULU!Q25</f>
        <v>2752522.9765411173</v>
      </c>
      <c r="R25" s="31">
        <f>PASER!R25+KUKAR!R25+KUBAR!R25+KUTIM!R25+BERAU!R25+PPU!R25+SAMARINDA!R25+BALIKPAPAN!R25+BONTANG!R25+MAHULU!R25</f>
        <v>2842884.2053686832</v>
      </c>
      <c r="S25" s="31">
        <f>PASER!S25+KUKAR!S25+KUBAR!S25+KUTIM!S25+BERAU!S25+PPU!S25+SAMARINDA!S25+BALIKPAPAN!S25+BONTANG!S25+MAHULU!S25</f>
        <v>2931879.9103224301</v>
      </c>
      <c r="T25" s="31">
        <f>PASER!T25+KUKAR!T25+KUBAR!T25+KUTIM!T25+BERAU!T25+PPU!T25+SAMARINDA!T25+BALIKPAPAN!T25+BONTANG!T25+MAHULU!T25</f>
        <v>3017093.3494847328</v>
      </c>
      <c r="U25" s="31">
        <f>PASER!U25+KUKAR!U25+KUBAR!U25+KUTIM!U25+BERAU!U25+PPU!U25+SAMARINDA!U25+BALIKPAPAN!U25+BONTANG!U25+MAHULU!U25</f>
        <v>3105320.6312016342</v>
      </c>
    </row>
    <row r="28" spans="1:22" x14ac:dyDescent="0.25">
      <c r="A28" t="s">
        <v>80</v>
      </c>
    </row>
    <row r="29" spans="1:22" x14ac:dyDescent="0.25">
      <c r="A29" s="1" t="s">
        <v>3</v>
      </c>
      <c r="B29" s="31">
        <f>B5-B18</f>
        <v>0</v>
      </c>
      <c r="C29" s="31">
        <f t="shared" ref="C29:U36" si="1">C5-C18</f>
        <v>0</v>
      </c>
      <c r="D29" s="31">
        <f t="shared" si="1"/>
        <v>0</v>
      </c>
      <c r="E29" s="31">
        <f t="shared" si="1"/>
        <v>0</v>
      </c>
      <c r="F29" s="31">
        <f t="shared" si="1"/>
        <v>0</v>
      </c>
      <c r="G29" s="31">
        <f t="shared" si="1"/>
        <v>0</v>
      </c>
      <c r="H29" s="31">
        <f>H5-H18</f>
        <v>54388.791160182882</v>
      </c>
      <c r="I29" s="31">
        <f t="shared" si="1"/>
        <v>56424.278774604601</v>
      </c>
      <c r="J29" s="31">
        <f t="shared" si="1"/>
        <v>58862.869000088751</v>
      </c>
      <c r="K29" s="31">
        <f t="shared" si="1"/>
        <v>61153.720523364158</v>
      </c>
      <c r="L29" s="31">
        <f t="shared" si="1"/>
        <v>63428.914518264952</v>
      </c>
      <c r="M29" s="31">
        <f t="shared" si="1"/>
        <v>67177.358401196281</v>
      </c>
      <c r="N29" s="31">
        <f t="shared" si="1"/>
        <v>70200.461963916227</v>
      </c>
      <c r="O29" s="31">
        <f t="shared" si="1"/>
        <v>73417.813275289998</v>
      </c>
      <c r="P29" s="31">
        <f t="shared" si="1"/>
        <v>76832.969301456207</v>
      </c>
      <c r="Q29" s="31">
        <f t="shared" si="1"/>
        <v>80453.443968111416</v>
      </c>
      <c r="R29" s="31">
        <f t="shared" si="1"/>
        <v>84282.584994353732</v>
      </c>
      <c r="S29" s="31">
        <f t="shared" si="1"/>
        <v>88327.724481885496</v>
      </c>
      <c r="T29" s="31">
        <f t="shared" si="1"/>
        <v>92558.031679305714</v>
      </c>
      <c r="U29" s="31">
        <f t="shared" si="1"/>
        <v>97043.589838154541</v>
      </c>
    </row>
    <row r="30" spans="1:22" x14ac:dyDescent="0.25">
      <c r="A30" s="1" t="s">
        <v>4</v>
      </c>
      <c r="B30" s="31">
        <f t="shared" ref="B30:Q36" si="2">B6-B19</f>
        <v>0</v>
      </c>
      <c r="C30" s="31">
        <f t="shared" si="2"/>
        <v>0</v>
      </c>
      <c r="D30" s="31">
        <f t="shared" si="2"/>
        <v>0</v>
      </c>
      <c r="E30" s="31">
        <f t="shared" si="2"/>
        <v>0</v>
      </c>
      <c r="F30" s="31">
        <f t="shared" si="2"/>
        <v>0</v>
      </c>
      <c r="G30" s="31">
        <f t="shared" si="2"/>
        <v>0</v>
      </c>
      <c r="H30" s="31">
        <f t="shared" si="2"/>
        <v>67.229598659963813</v>
      </c>
      <c r="I30" s="31">
        <f t="shared" si="2"/>
        <v>69.838999557599891</v>
      </c>
      <c r="J30" s="31">
        <f t="shared" si="2"/>
        <v>72.296655683923746</v>
      </c>
      <c r="K30" s="31">
        <f t="shared" si="2"/>
        <v>75.112918723607436</v>
      </c>
      <c r="L30" s="31">
        <f t="shared" si="2"/>
        <v>78.272091394959716</v>
      </c>
      <c r="M30" s="31">
        <f t="shared" si="2"/>
        <v>81.661247470387025</v>
      </c>
      <c r="N30" s="31">
        <f t="shared" si="2"/>
        <v>85.316351798130199</v>
      </c>
      <c r="O30" s="31">
        <f t="shared" si="2"/>
        <v>89.23964012338547</v>
      </c>
      <c r="P30" s="31">
        <f t="shared" si="2"/>
        <v>93.432554459897801</v>
      </c>
      <c r="Q30" s="31">
        <f t="shared" si="2"/>
        <v>97.897885102313012</v>
      </c>
      <c r="R30" s="31">
        <f t="shared" si="1"/>
        <v>102.64192058466142</v>
      </c>
      <c r="S30" s="31">
        <f t="shared" si="1"/>
        <v>107.66400715033524</v>
      </c>
      <c r="T30" s="31">
        <f t="shared" si="1"/>
        <v>112.97131961630657</v>
      </c>
      <c r="U30" s="31">
        <f t="shared" si="1"/>
        <v>118.56844587973319</v>
      </c>
    </row>
    <row r="31" spans="1:22" x14ac:dyDescent="0.25">
      <c r="A31" s="1" t="s">
        <v>5</v>
      </c>
      <c r="B31" s="31">
        <f t="shared" si="2"/>
        <v>-965.02759620910092</v>
      </c>
      <c r="C31" s="31">
        <f t="shared" si="1"/>
        <v>-978.63308662460349</v>
      </c>
      <c r="D31" s="31">
        <f t="shared" si="1"/>
        <v>-958.60363364450131</v>
      </c>
      <c r="E31" s="31">
        <f t="shared" si="1"/>
        <v>-1204.2931289744238</v>
      </c>
      <c r="F31" s="31">
        <f t="shared" si="1"/>
        <v>-1417.3101319740463</v>
      </c>
      <c r="G31" s="31">
        <f t="shared" si="1"/>
        <v>-1283.0250048794433</v>
      </c>
      <c r="H31" s="31">
        <f t="shared" si="1"/>
        <v>-85.64525805633275</v>
      </c>
      <c r="I31" s="31">
        <f t="shared" si="1"/>
        <v>-70.648648728772969</v>
      </c>
      <c r="J31" s="31">
        <f t="shared" si="1"/>
        <v>1427.1349598215929</v>
      </c>
      <c r="K31" s="31">
        <f t="shared" si="1"/>
        <v>-16.816960061057216</v>
      </c>
      <c r="L31" s="31">
        <f t="shared" si="1"/>
        <v>11.900891231642163</v>
      </c>
      <c r="M31" s="31">
        <f t="shared" si="1"/>
        <v>40.18181495780118</v>
      </c>
      <c r="N31" s="31">
        <f t="shared" si="1"/>
        <v>68.37307449466698</v>
      </c>
      <c r="O31" s="31">
        <f t="shared" si="1"/>
        <v>97.85625201388757</v>
      </c>
      <c r="P31" s="31">
        <f t="shared" si="1"/>
        <v>124.53716810226615</v>
      </c>
      <c r="Q31" s="31">
        <f t="shared" si="1"/>
        <v>145.73124514455594</v>
      </c>
      <c r="R31" s="31">
        <f t="shared" si="1"/>
        <v>173.20926041649909</v>
      </c>
      <c r="S31" s="31">
        <f t="shared" si="1"/>
        <v>196.05021350037896</v>
      </c>
      <c r="T31" s="31">
        <f t="shared" si="1"/>
        <v>2413.4384431627986</v>
      </c>
      <c r="U31" s="31">
        <f t="shared" si="1"/>
        <v>246.78096566671047</v>
      </c>
    </row>
    <row r="32" spans="1:22" x14ac:dyDescent="0.25">
      <c r="A32" s="1" t="s">
        <v>6</v>
      </c>
      <c r="B32" s="31">
        <f t="shared" si="2"/>
        <v>0</v>
      </c>
      <c r="C32" s="31">
        <f t="shared" si="1"/>
        <v>0</v>
      </c>
      <c r="D32" s="31">
        <f t="shared" si="1"/>
        <v>0</v>
      </c>
      <c r="E32" s="31">
        <f t="shared" si="1"/>
        <v>0</v>
      </c>
      <c r="F32" s="31">
        <f t="shared" si="1"/>
        <v>0</v>
      </c>
      <c r="G32" s="31">
        <f t="shared" si="1"/>
        <v>0</v>
      </c>
      <c r="H32" s="31">
        <f t="shared" si="1"/>
        <v>0</v>
      </c>
      <c r="I32" s="31">
        <f t="shared" si="1"/>
        <v>0</v>
      </c>
      <c r="J32" s="31">
        <f t="shared" si="1"/>
        <v>0</v>
      </c>
      <c r="K32" s="31">
        <f t="shared" si="1"/>
        <v>0</v>
      </c>
      <c r="L32" s="31">
        <f t="shared" si="1"/>
        <v>0</v>
      </c>
      <c r="M32" s="31">
        <f t="shared" si="1"/>
        <v>0</v>
      </c>
      <c r="N32" s="31">
        <f t="shared" si="1"/>
        <v>0</v>
      </c>
      <c r="O32" s="31">
        <f t="shared" si="1"/>
        <v>0</v>
      </c>
      <c r="P32" s="31">
        <f t="shared" si="1"/>
        <v>0</v>
      </c>
      <c r="Q32" s="31">
        <f t="shared" si="1"/>
        <v>0</v>
      </c>
      <c r="R32" s="31">
        <f t="shared" si="1"/>
        <v>0</v>
      </c>
      <c r="S32" s="31">
        <f t="shared" si="1"/>
        <v>0</v>
      </c>
      <c r="T32" s="31">
        <f t="shared" si="1"/>
        <v>0</v>
      </c>
      <c r="U32" s="31">
        <f t="shared" si="1"/>
        <v>0</v>
      </c>
    </row>
    <row r="33" spans="1:22" x14ac:dyDescent="0.25">
      <c r="A33" s="1" t="s">
        <v>7</v>
      </c>
      <c r="B33" s="31">
        <f t="shared" si="2"/>
        <v>0</v>
      </c>
      <c r="C33" s="31">
        <f t="shared" si="1"/>
        <v>0</v>
      </c>
      <c r="D33" s="31">
        <f t="shared" si="1"/>
        <v>0</v>
      </c>
      <c r="E33" s="31">
        <f t="shared" si="1"/>
        <v>0</v>
      </c>
      <c r="F33" s="31">
        <f t="shared" si="1"/>
        <v>0</v>
      </c>
      <c r="G33" s="31">
        <f t="shared" si="1"/>
        <v>8071.064576666744</v>
      </c>
      <c r="H33" s="31">
        <f t="shared" si="1"/>
        <v>11229.182668290741</v>
      </c>
      <c r="I33" s="31">
        <f t="shared" si="1"/>
        <v>8761.1509643034078</v>
      </c>
      <c r="J33" s="31">
        <f t="shared" si="1"/>
        <v>4646.8043968941201</v>
      </c>
      <c r="K33" s="31">
        <f t="shared" si="1"/>
        <v>-1097.7365111745894</v>
      </c>
      <c r="L33" s="31">
        <f t="shared" si="1"/>
        <v>-3426.423507841886</v>
      </c>
      <c r="M33" s="31">
        <f t="shared" si="1"/>
        <v>-9937.7400864104857</v>
      </c>
      <c r="N33" s="31">
        <f t="shared" si="1"/>
        <v>-17732.00392475439</v>
      </c>
      <c r="O33" s="31">
        <f t="shared" si="1"/>
        <v>-26666.635567150952</v>
      </c>
      <c r="P33" s="31">
        <f t="shared" si="1"/>
        <v>-36667.167978865094</v>
      </c>
      <c r="Q33" s="31">
        <f t="shared" si="1"/>
        <v>-50707.828328766744</v>
      </c>
      <c r="R33" s="31">
        <f t="shared" si="1"/>
        <v>-64319.282130254491</v>
      </c>
      <c r="S33" s="31">
        <f t="shared" si="1"/>
        <v>-77500.984197475773</v>
      </c>
      <c r="T33" s="31">
        <f t="shared" si="1"/>
        <v>-90255.226982195745</v>
      </c>
      <c r="U33" s="31">
        <f t="shared" si="1"/>
        <v>-102576.79937322135</v>
      </c>
    </row>
    <row r="34" spans="1:22" x14ac:dyDescent="0.25">
      <c r="A34" s="1" t="s">
        <v>8</v>
      </c>
      <c r="B34" s="31">
        <f t="shared" si="2"/>
        <v>0</v>
      </c>
      <c r="C34" s="31">
        <f t="shared" si="1"/>
        <v>0</v>
      </c>
      <c r="D34" s="31">
        <f t="shared" si="1"/>
        <v>0</v>
      </c>
      <c r="E34" s="31">
        <f t="shared" si="1"/>
        <v>0</v>
      </c>
      <c r="F34" s="31">
        <f t="shared" si="1"/>
        <v>0</v>
      </c>
      <c r="G34" s="31">
        <f t="shared" si="1"/>
        <v>23708.175689345808</v>
      </c>
      <c r="H34" s="31">
        <f t="shared" si="1"/>
        <v>36548.728154923418</v>
      </c>
      <c r="I34" s="31">
        <f t="shared" si="1"/>
        <v>29432.435912727844</v>
      </c>
      <c r="J34" s="31">
        <f t="shared" si="1"/>
        <v>17506.624508034321</v>
      </c>
      <c r="K34" s="31">
        <f t="shared" si="1"/>
        <v>782.55314431211445</v>
      </c>
      <c r="L34" s="31">
        <f t="shared" si="1"/>
        <v>-5908.7172981973272</v>
      </c>
      <c r="M34" s="31">
        <f t="shared" si="1"/>
        <v>-24789.62920458382</v>
      </c>
      <c r="N34" s="31">
        <f t="shared" si="1"/>
        <v>-47486.634713369654</v>
      </c>
      <c r="O34" s="31">
        <f t="shared" si="1"/>
        <v>-73520.661177235888</v>
      </c>
      <c r="P34" s="31">
        <f t="shared" si="1"/>
        <v>-102672.73393178219</v>
      </c>
      <c r="Q34" s="31">
        <f t="shared" si="1"/>
        <v>-143678.94049346587</v>
      </c>
      <c r="R34" s="31">
        <f t="shared" si="1"/>
        <v>-183410.71068797214</v>
      </c>
      <c r="S34" s="31">
        <f t="shared" si="1"/>
        <v>-221865.96263744822</v>
      </c>
      <c r="T34" s="31">
        <f t="shared" si="1"/>
        <v>-259053.45042920555</v>
      </c>
      <c r="U34" s="31">
        <f t="shared" si="1"/>
        <v>-294953.27461626148</v>
      </c>
    </row>
    <row r="35" spans="1:22" x14ac:dyDescent="0.25">
      <c r="A35" s="1" t="s">
        <v>69</v>
      </c>
      <c r="B35" s="31">
        <f t="shared" si="2"/>
        <v>0</v>
      </c>
      <c r="C35" s="31">
        <f t="shared" si="1"/>
        <v>0</v>
      </c>
      <c r="D35" s="31">
        <f t="shared" si="1"/>
        <v>0</v>
      </c>
      <c r="E35" s="31">
        <f t="shared" si="1"/>
        <v>0</v>
      </c>
      <c r="F35" s="31">
        <f t="shared" si="1"/>
        <v>0</v>
      </c>
      <c r="G35" s="31">
        <f t="shared" si="1"/>
        <v>7705.1570990373148</v>
      </c>
      <c r="H35" s="31">
        <f t="shared" si="1"/>
        <v>10720.09965117916</v>
      </c>
      <c r="I35" s="31">
        <f t="shared" si="1"/>
        <v>8363.9579273716663</v>
      </c>
      <c r="J35" s="31">
        <f t="shared" si="1"/>
        <v>4436.1382004148909</v>
      </c>
      <c r="K35" s="31">
        <f t="shared" si="1"/>
        <v>-1047.9698423431255</v>
      </c>
      <c r="L35" s="31">
        <f t="shared" si="1"/>
        <v>-3271.0841506684083</v>
      </c>
      <c r="M35" s="31">
        <f t="shared" si="1"/>
        <v>-9487.2055412072805</v>
      </c>
      <c r="N35" s="31">
        <f t="shared" si="1"/>
        <v>-16928.110861108464</v>
      </c>
      <c r="O35" s="31">
        <f t="shared" si="1"/>
        <v>-25457.684596117295</v>
      </c>
      <c r="P35" s="31">
        <f t="shared" si="1"/>
        <v>-35004.835727708938</v>
      </c>
      <c r="Q35" s="31">
        <f t="shared" si="1"/>
        <v>-48408.952711604652</v>
      </c>
      <c r="R35" s="31">
        <f t="shared" si="1"/>
        <v>-61403.321532535134</v>
      </c>
      <c r="S35" s="31">
        <f t="shared" si="1"/>
        <v>-73987.421721037303</v>
      </c>
      <c r="T35" s="31">
        <f t="shared" si="1"/>
        <v>-86163.441798938788</v>
      </c>
      <c r="U35" s="31">
        <f t="shared" si="1"/>
        <v>-97926.406904493924</v>
      </c>
    </row>
    <row r="36" spans="1:22" x14ac:dyDescent="0.25">
      <c r="A36" s="4" t="s">
        <v>9</v>
      </c>
      <c r="B36" s="31">
        <f t="shared" si="2"/>
        <v>-965.02759620943107</v>
      </c>
      <c r="C36" s="31">
        <f t="shared" si="1"/>
        <v>-978.63308662478812</v>
      </c>
      <c r="D36" s="31">
        <f t="shared" si="1"/>
        <v>-958.60363364452496</v>
      </c>
      <c r="E36" s="31">
        <f t="shared" si="1"/>
        <v>-1204.2931289745029</v>
      </c>
      <c r="F36" s="31">
        <f t="shared" si="1"/>
        <v>-1417.3101319738198</v>
      </c>
      <c r="G36" s="31">
        <f t="shared" si="1"/>
        <v>38201.372360170353</v>
      </c>
      <c r="H36" s="31">
        <f>H12-H25</f>
        <v>112868.38597518019</v>
      </c>
      <c r="I36" s="31">
        <f t="shared" si="1"/>
        <v>102981.01392983599</v>
      </c>
      <c r="J36" s="31">
        <f t="shared" si="1"/>
        <v>86951.867720937822</v>
      </c>
      <c r="K36" s="31">
        <f t="shared" si="1"/>
        <v>59848.863272820832</v>
      </c>
      <c r="L36" s="31">
        <f t="shared" si="1"/>
        <v>50912.862544183619</v>
      </c>
      <c r="M36" s="31">
        <f t="shared" si="1"/>
        <v>23084.6266314229</v>
      </c>
      <c r="N36" s="31">
        <f t="shared" si="1"/>
        <v>-11792.598109022714</v>
      </c>
      <c r="O36" s="31">
        <f t="shared" si="1"/>
        <v>-52040.072173076682</v>
      </c>
      <c r="P36" s="31">
        <f t="shared" si="1"/>
        <v>-97293.798614338506</v>
      </c>
      <c r="Q36" s="31">
        <f t="shared" si="1"/>
        <v>-162098.64843547903</v>
      </c>
      <c r="R36" s="31">
        <f t="shared" si="1"/>
        <v>-224574.87817540672</v>
      </c>
      <c r="S36" s="31">
        <f t="shared" si="1"/>
        <v>-284722.9298534249</v>
      </c>
      <c r="T36" s="31">
        <f t="shared" si="1"/>
        <v>-340387.67776825558</v>
      </c>
      <c r="U36" s="31">
        <f t="shared" si="1"/>
        <v>-398047.54164427565</v>
      </c>
    </row>
    <row r="39" spans="1:22" x14ac:dyDescent="0.25">
      <c r="A39" t="s">
        <v>75</v>
      </c>
    </row>
    <row r="40" spans="1:22" x14ac:dyDescent="0.25">
      <c r="A40" s="1" t="s">
        <v>84</v>
      </c>
      <c r="B40" s="31">
        <f>B29</f>
        <v>0</v>
      </c>
      <c r="C40" s="31">
        <f t="shared" ref="C40:T40" si="3">C29</f>
        <v>0</v>
      </c>
      <c r="D40" s="31">
        <f t="shared" si="3"/>
        <v>0</v>
      </c>
      <c r="E40" s="31">
        <f t="shared" si="3"/>
        <v>0</v>
      </c>
      <c r="F40" s="31">
        <f t="shared" si="3"/>
        <v>0</v>
      </c>
      <c r="G40" s="31">
        <f t="shared" si="3"/>
        <v>0</v>
      </c>
      <c r="H40" s="31">
        <f>H29</f>
        <v>54388.791160182882</v>
      </c>
      <c r="I40" s="31">
        <f>I29</f>
        <v>56424.278774604601</v>
      </c>
      <c r="J40" s="31">
        <f t="shared" si="3"/>
        <v>58862.869000088751</v>
      </c>
      <c r="K40" s="31">
        <f t="shared" si="3"/>
        <v>61153.720523364158</v>
      </c>
      <c r="L40" s="31">
        <f t="shared" si="3"/>
        <v>63428.914518264952</v>
      </c>
      <c r="M40" s="31">
        <f t="shared" si="3"/>
        <v>67177.358401196281</v>
      </c>
      <c r="N40" s="31">
        <f t="shared" si="3"/>
        <v>70200.461963916227</v>
      </c>
      <c r="O40" s="31">
        <f t="shared" si="3"/>
        <v>73417.813275289998</v>
      </c>
      <c r="P40" s="31">
        <f t="shared" si="3"/>
        <v>76832.969301456207</v>
      </c>
      <c r="Q40" s="31">
        <f t="shared" si="3"/>
        <v>80453.443968111416</v>
      </c>
      <c r="R40" s="31">
        <f t="shared" si="3"/>
        <v>84282.584994353732</v>
      </c>
      <c r="S40" s="31">
        <f t="shared" si="3"/>
        <v>88327.724481885496</v>
      </c>
      <c r="T40" s="31">
        <f t="shared" si="3"/>
        <v>92558.031679305714</v>
      </c>
      <c r="U40" s="31">
        <f>U29</f>
        <v>97043.589838154541</v>
      </c>
      <c r="V40" s="29">
        <f>SUM(B40:U40)</f>
        <v>1024552.5518801749</v>
      </c>
    </row>
    <row r="41" spans="1:22" x14ac:dyDescent="0.25">
      <c r="A41" s="1" t="s">
        <v>60</v>
      </c>
      <c r="B41" s="31">
        <f>B30+B31</f>
        <v>-965.02759620910092</v>
      </c>
      <c r="C41" s="31">
        <f t="shared" ref="C41:U41" si="4">C30+C31</f>
        <v>-978.63308662460349</v>
      </c>
      <c r="D41" s="31">
        <f t="shared" si="4"/>
        <v>-958.60363364450131</v>
      </c>
      <c r="E41" s="31">
        <f t="shared" si="4"/>
        <v>-1204.2931289744238</v>
      </c>
      <c r="F41" s="31">
        <f t="shared" si="4"/>
        <v>-1417.3101319740463</v>
      </c>
      <c r="G41" s="31">
        <f t="shared" si="4"/>
        <v>-1283.0250048794433</v>
      </c>
      <c r="H41" s="31">
        <f>H30+H31</f>
        <v>-18.415659396368937</v>
      </c>
      <c r="I41" s="31">
        <f t="shared" si="4"/>
        <v>-0.80964917117307778</v>
      </c>
      <c r="J41" s="31">
        <f t="shared" si="4"/>
        <v>1499.4316155055167</v>
      </c>
      <c r="K41" s="31">
        <f t="shared" si="4"/>
        <v>58.29595866255022</v>
      </c>
      <c r="L41" s="31">
        <f t="shared" si="4"/>
        <v>90.172982626601879</v>
      </c>
      <c r="M41" s="31">
        <f t="shared" si="4"/>
        <v>121.8430624281882</v>
      </c>
      <c r="N41" s="31">
        <f t="shared" si="4"/>
        <v>153.68942629279718</v>
      </c>
      <c r="O41" s="31">
        <f t="shared" si="4"/>
        <v>187.09589213727304</v>
      </c>
      <c r="P41" s="31">
        <f t="shared" si="4"/>
        <v>217.96972256216395</v>
      </c>
      <c r="Q41" s="31">
        <f t="shared" si="4"/>
        <v>243.62913024686895</v>
      </c>
      <c r="R41" s="31">
        <f t="shared" si="4"/>
        <v>275.85118100116051</v>
      </c>
      <c r="S41" s="31">
        <f t="shared" si="4"/>
        <v>303.7142206507142</v>
      </c>
      <c r="T41" s="31">
        <f t="shared" si="4"/>
        <v>2526.4097627791052</v>
      </c>
      <c r="U41" s="31">
        <f t="shared" si="4"/>
        <v>365.34941154644366</v>
      </c>
      <c r="V41" s="29">
        <f>SUM(B41:U41)</f>
        <v>-782.66552443427736</v>
      </c>
    </row>
    <row r="42" spans="1:22" x14ac:dyDescent="0.25">
      <c r="A42" s="1" t="s">
        <v>76</v>
      </c>
      <c r="B42" s="31">
        <f>B33+B34+B35</f>
        <v>0</v>
      </c>
      <c r="C42" s="31">
        <f t="shared" ref="C42:U42" si="5">C33+C34+C35</f>
        <v>0</v>
      </c>
      <c r="D42" s="31">
        <f t="shared" si="5"/>
        <v>0</v>
      </c>
      <c r="E42" s="31">
        <f t="shared" si="5"/>
        <v>0</v>
      </c>
      <c r="F42" s="31">
        <f t="shared" si="5"/>
        <v>0</v>
      </c>
      <c r="G42" s="31">
        <f t="shared" si="5"/>
        <v>39484.397365049866</v>
      </c>
      <c r="H42" s="31">
        <f>H33+H34+H35</f>
        <v>58498.010474393319</v>
      </c>
      <c r="I42" s="31">
        <f t="shared" si="5"/>
        <v>46557.544804402918</v>
      </c>
      <c r="J42" s="31">
        <f t="shared" si="5"/>
        <v>26589.567105343333</v>
      </c>
      <c r="K42" s="31">
        <f t="shared" si="5"/>
        <v>-1363.1532092056004</v>
      </c>
      <c r="L42" s="31">
        <f t="shared" si="5"/>
        <v>-12606.224956707621</v>
      </c>
      <c r="M42" s="31">
        <f t="shared" si="5"/>
        <v>-44214.574832201586</v>
      </c>
      <c r="N42" s="31">
        <f t="shared" si="5"/>
        <v>-82146.749499232508</v>
      </c>
      <c r="O42" s="31">
        <f t="shared" si="5"/>
        <v>-125644.98134050414</v>
      </c>
      <c r="P42" s="31">
        <f t="shared" si="5"/>
        <v>-174344.73763835622</v>
      </c>
      <c r="Q42" s="31">
        <f t="shared" si="5"/>
        <v>-242795.72153383726</v>
      </c>
      <c r="R42" s="31">
        <f t="shared" si="5"/>
        <v>-309133.31435076176</v>
      </c>
      <c r="S42" s="31">
        <f t="shared" si="5"/>
        <v>-373354.36855596129</v>
      </c>
      <c r="T42" s="31">
        <f t="shared" si="5"/>
        <v>-435472.11921034008</v>
      </c>
      <c r="U42" s="31">
        <f t="shared" si="5"/>
        <v>-495456.48089397675</v>
      </c>
      <c r="V42" s="29">
        <f t="shared" ref="V42" si="6">SUM(B42:U42)</f>
        <v>-2125402.9062718954</v>
      </c>
    </row>
    <row r="45" spans="1:22" x14ac:dyDescent="0.25">
      <c r="A45" t="s">
        <v>79</v>
      </c>
    </row>
    <row r="46" spans="1:22" x14ac:dyDescent="0.25">
      <c r="A46" t="s">
        <v>60</v>
      </c>
    </row>
    <row r="47" spans="1:22" x14ac:dyDescent="0.25">
      <c r="A47" t="s">
        <v>77</v>
      </c>
      <c r="G47" s="53">
        <f>[1]Peternakan!D12</f>
        <v>0</v>
      </c>
      <c r="H47" s="53">
        <f>[1]Peternakan!E12</f>
        <v>3.7600000000000001E-2</v>
      </c>
      <c r="I47" s="53">
        <f>[1]Peternakan!F12</f>
        <v>3.7600000000000001E-2</v>
      </c>
      <c r="J47" s="53">
        <f>[1]Peternakan!G12</f>
        <v>3.7600000000000001E-2</v>
      </c>
      <c r="K47" s="53">
        <f>[1]Peternakan!H12</f>
        <v>3.7600000000000001E-2</v>
      </c>
      <c r="L47" s="53">
        <f>[1]Peternakan!I12</f>
        <v>3.7600000000000001E-2</v>
      </c>
      <c r="M47" s="53">
        <f>[1]Peternakan!J12</f>
        <v>3.7600000000000001E-2</v>
      </c>
      <c r="N47" s="53">
        <f>[1]Peternakan!K12</f>
        <v>4.7E-2</v>
      </c>
      <c r="O47" s="53">
        <f>[1]Peternakan!L12</f>
        <v>4.7E-2</v>
      </c>
      <c r="P47" s="53">
        <f>[1]Peternakan!M12</f>
        <v>4.7E-2</v>
      </c>
      <c r="Q47" s="53">
        <f>[1]Peternakan!N12</f>
        <v>4.7E-2</v>
      </c>
      <c r="R47" s="53">
        <f>[1]Peternakan!O12</f>
        <v>4.7E-2</v>
      </c>
      <c r="S47" s="53">
        <f>[1]Peternakan!P12</f>
        <v>4.7E-2</v>
      </c>
      <c r="T47" s="53">
        <f>[1]Peternakan!Q12</f>
        <v>4.7E-2</v>
      </c>
      <c r="U47" s="53">
        <f>[1]Peternakan!R12</f>
        <v>4.7E-2</v>
      </c>
      <c r="V47" s="53">
        <f>SUM(G47:U47)</f>
        <v>0.60160000000000002</v>
      </c>
    </row>
    <row r="48" spans="1:22" x14ac:dyDescent="0.25">
      <c r="A48" t="s">
        <v>78</v>
      </c>
      <c r="G48" s="53">
        <f>[1]Peternakan!D13</f>
        <v>0</v>
      </c>
      <c r="H48" s="53">
        <f>[1]Peternakan!E13</f>
        <v>7.9999999999999993E-4</v>
      </c>
      <c r="I48" s="53">
        <f>[1]Peternakan!F13</f>
        <v>7.9999999999999993E-4</v>
      </c>
      <c r="J48" s="53">
        <f>[1]Peternakan!G13</f>
        <v>7.9999999999999993E-4</v>
      </c>
      <c r="K48" s="53">
        <f>[1]Peternakan!H13</f>
        <v>7.9999999999999993E-4</v>
      </c>
      <c r="L48" s="53">
        <f>[1]Peternakan!I13</f>
        <v>7.9999999999999993E-4</v>
      </c>
      <c r="M48" s="53">
        <f>[1]Peternakan!J13</f>
        <v>7.9999999999999993E-4</v>
      </c>
      <c r="N48" s="53">
        <f>[1]Peternakan!K13</f>
        <v>1E-3</v>
      </c>
      <c r="O48" s="53">
        <f>[1]Peternakan!L13</f>
        <v>1E-3</v>
      </c>
      <c r="P48" s="53">
        <f>[1]Peternakan!M13</f>
        <v>1E-3</v>
      </c>
      <c r="Q48" s="53">
        <f>[1]Peternakan!N13</f>
        <v>1E-3</v>
      </c>
      <c r="R48" s="53">
        <f>[1]Peternakan!O13</f>
        <v>1E-3</v>
      </c>
      <c r="S48" s="53">
        <f>[1]Peternakan!P13</f>
        <v>1E-3</v>
      </c>
      <c r="T48" s="53">
        <f>[1]Peternakan!Q13</f>
        <v>1E-3</v>
      </c>
      <c r="U48" s="53">
        <f>[1]Peternakan!R13</f>
        <v>1E-3</v>
      </c>
      <c r="V48" s="53">
        <f>SUM(G48:U48)</f>
        <v>1.2800000000000002E-2</v>
      </c>
    </row>
    <row r="49" spans="1:22" x14ac:dyDescent="0.25">
      <c r="H49" s="30">
        <f>(H30+H31)-(H47+H48)</f>
        <v>-18.454059396368937</v>
      </c>
      <c r="I49" s="30">
        <f t="shared" ref="I49:T49" si="7">(I30+I31)-(I47+I48)</f>
        <v>-0.84804917117307776</v>
      </c>
      <c r="J49" s="30">
        <f t="shared" si="7"/>
        <v>1499.3932155055168</v>
      </c>
      <c r="K49" s="30">
        <f t="shared" si="7"/>
        <v>58.257558662550217</v>
      </c>
      <c r="L49" s="30">
        <f t="shared" si="7"/>
        <v>90.134582626601883</v>
      </c>
      <c r="M49" s="30">
        <f t="shared" si="7"/>
        <v>121.80466242818821</v>
      </c>
      <c r="N49" s="30">
        <f t="shared" si="7"/>
        <v>153.64142629279718</v>
      </c>
      <c r="O49" s="30">
        <f t="shared" si="7"/>
        <v>187.04789213727304</v>
      </c>
      <c r="P49" s="30">
        <f t="shared" si="7"/>
        <v>217.92172256216395</v>
      </c>
      <c r="Q49" s="30">
        <f t="shared" si="7"/>
        <v>243.58113024686895</v>
      </c>
      <c r="R49" s="30">
        <f t="shared" si="7"/>
        <v>275.80318100116051</v>
      </c>
      <c r="S49" s="30">
        <f t="shared" si="7"/>
        <v>303.66622065071419</v>
      </c>
      <c r="T49" s="30">
        <f t="shared" si="7"/>
        <v>2526.3617627791054</v>
      </c>
      <c r="U49" s="30">
        <f>(U30+U31)-(U47+U48)</f>
        <v>365.30141154644366</v>
      </c>
      <c r="V49" s="29">
        <f>SUM(B49:U49)</f>
        <v>6023.6126578718431</v>
      </c>
    </row>
    <row r="50" spans="1:22" x14ac:dyDescent="0.25">
      <c r="A50" t="s">
        <v>59</v>
      </c>
    </row>
    <row r="51" spans="1:22" x14ac:dyDescent="0.25">
      <c r="A51" s="17" t="s">
        <v>81</v>
      </c>
      <c r="G51" s="30" t="e">
        <f>[1]Sheet1!C6</f>
        <v>#REF!</v>
      </c>
      <c r="H51" s="30" t="e">
        <f>[1]Sheet1!D6</f>
        <v>#REF!</v>
      </c>
      <c r="I51" s="30" t="e">
        <f>[1]Sheet1!E6</f>
        <v>#REF!</v>
      </c>
      <c r="J51" s="30" t="e">
        <f>[1]Sheet1!F6</f>
        <v>#REF!</v>
      </c>
      <c r="K51" s="30" t="e">
        <f>[1]Sheet1!G6</f>
        <v>#REF!</v>
      </c>
      <c r="L51" s="30" t="e">
        <f>[1]Sheet1!H6</f>
        <v>#REF!</v>
      </c>
      <c r="M51" s="30" t="e">
        <f>[1]Sheet1!I6</f>
        <v>#REF!</v>
      </c>
      <c r="N51" s="30" t="e">
        <f>[1]Sheet1!J6</f>
        <v>#REF!</v>
      </c>
      <c r="O51" s="30" t="e">
        <f>[1]Sheet1!K6</f>
        <v>#REF!</v>
      </c>
      <c r="P51" s="30" t="e">
        <f>[1]Sheet1!L6</f>
        <v>#REF!</v>
      </c>
      <c r="Q51" s="30" t="e">
        <f>[1]Sheet1!M6</f>
        <v>#REF!</v>
      </c>
      <c r="R51" s="30" t="e">
        <f>[1]Sheet1!N6</f>
        <v>#REF!</v>
      </c>
      <c r="S51" s="30" t="e">
        <f>[1]Sheet1!O6</f>
        <v>#REF!</v>
      </c>
      <c r="T51" s="30" t="e">
        <f>[1]Sheet1!P6</f>
        <v>#REF!</v>
      </c>
      <c r="U51" s="30" t="e">
        <f>[1]Sheet1!Q6</f>
        <v>#REF!</v>
      </c>
      <c r="V51" s="54" t="e">
        <f>SUM(G51:U51)</f>
        <v>#REF!</v>
      </c>
    </row>
    <row r="52" spans="1:22" x14ac:dyDescent="0.25">
      <c r="A52" s="17" t="s">
        <v>82</v>
      </c>
      <c r="G52" s="30" t="e">
        <f>[1]Sheet1!C7</f>
        <v>#REF!</v>
      </c>
      <c r="H52" s="30" t="e">
        <f>[1]Sheet1!D7</f>
        <v>#REF!</v>
      </c>
      <c r="I52" s="30" t="e">
        <f>[1]Sheet1!E7</f>
        <v>#REF!</v>
      </c>
      <c r="J52" s="30" t="e">
        <f>[1]Sheet1!F7</f>
        <v>#REF!</v>
      </c>
      <c r="K52" s="30" t="e">
        <f>[1]Sheet1!G7</f>
        <v>#REF!</v>
      </c>
      <c r="L52" s="30" t="e">
        <f>[1]Sheet1!H7</f>
        <v>#REF!</v>
      </c>
      <c r="M52" s="30" t="e">
        <f>[1]Sheet1!I7</f>
        <v>#REF!</v>
      </c>
      <c r="N52" s="30" t="e">
        <f>[1]Sheet1!J7</f>
        <v>#REF!</v>
      </c>
      <c r="O52" s="30" t="e">
        <f>[1]Sheet1!K7</f>
        <v>#REF!</v>
      </c>
      <c r="P52" s="30" t="e">
        <f>[1]Sheet1!L7</f>
        <v>#REF!</v>
      </c>
      <c r="Q52" s="30" t="e">
        <f>[1]Sheet1!M7</f>
        <v>#REF!</v>
      </c>
      <c r="R52" s="30" t="e">
        <f>[1]Sheet1!N7</f>
        <v>#REF!</v>
      </c>
      <c r="S52" s="30" t="e">
        <f>[1]Sheet1!O7</f>
        <v>#REF!</v>
      </c>
      <c r="T52" s="30" t="e">
        <f>[1]Sheet1!P7</f>
        <v>#REF!</v>
      </c>
      <c r="U52" s="30" t="e">
        <f>[1]Sheet1!Q7</f>
        <v>#REF!</v>
      </c>
      <c r="V52" s="54" t="e">
        <f>SUM(G52:U52)</f>
        <v>#REF!</v>
      </c>
    </row>
    <row r="53" spans="1:22" x14ac:dyDescent="0.25">
      <c r="A53" s="17" t="s">
        <v>83</v>
      </c>
      <c r="G53" s="30">
        <f>[1]Sheet1!C8</f>
        <v>0</v>
      </c>
      <c r="H53" s="30">
        <f>[1]Sheet1!D8</f>
        <v>153.96652173913049</v>
      </c>
      <c r="I53" s="30">
        <f>[1]Sheet1!E8</f>
        <v>153.96652173913049</v>
      </c>
      <c r="J53" s="30">
        <f>[1]Sheet1!F8</f>
        <v>153.96652173913049</v>
      </c>
      <c r="K53" s="30">
        <f>[1]Sheet1!G8</f>
        <v>153.96652173913049</v>
      </c>
      <c r="L53" s="30">
        <f>[1]Sheet1!H8</f>
        <v>153.96652173913049</v>
      </c>
      <c r="M53" s="30">
        <f>[1]Sheet1!I8</f>
        <v>153.96652173913049</v>
      </c>
      <c r="N53" s="30">
        <f>[1]Sheet1!J8</f>
        <v>230.94978260869561</v>
      </c>
      <c r="O53" s="30">
        <f>[1]Sheet1!K8</f>
        <v>230.94978260869561</v>
      </c>
      <c r="P53" s="30">
        <f>[1]Sheet1!L8</f>
        <v>230.94978260869561</v>
      </c>
      <c r="Q53" s="30">
        <f>[1]Sheet1!M8</f>
        <v>230.94978260869561</v>
      </c>
      <c r="R53" s="30">
        <f>[1]Sheet1!N8</f>
        <v>230.94978260869561</v>
      </c>
      <c r="S53" s="30">
        <f>[1]Sheet1!O8</f>
        <v>230.94978260869561</v>
      </c>
      <c r="T53" s="30">
        <f>[1]Sheet1!P8</f>
        <v>230.94978260869561</v>
      </c>
      <c r="U53" s="30">
        <f>[1]Sheet1!Q8</f>
        <v>230.94978260869561</v>
      </c>
      <c r="V53" s="29">
        <f>SUM(B53:U53)</f>
        <v>2771.3973913043474</v>
      </c>
    </row>
    <row r="55" spans="1:22" x14ac:dyDescent="0.25">
      <c r="G55" s="29"/>
      <c r="H55" s="29" t="e">
        <f>H40-(H51+H52)</f>
        <v>#REF!</v>
      </c>
      <c r="I55" s="29" t="e">
        <f t="shared" ref="I55:U55" si="8">I40-(I51+I52)</f>
        <v>#REF!</v>
      </c>
      <c r="J55" s="29" t="e">
        <f t="shared" si="8"/>
        <v>#REF!</v>
      </c>
      <c r="K55" s="29" t="e">
        <f t="shared" si="8"/>
        <v>#REF!</v>
      </c>
      <c r="L55" s="29" t="e">
        <f t="shared" si="8"/>
        <v>#REF!</v>
      </c>
      <c r="M55" s="29" t="e">
        <f t="shared" si="8"/>
        <v>#REF!</v>
      </c>
      <c r="N55" s="29" t="e">
        <f t="shared" si="8"/>
        <v>#REF!</v>
      </c>
      <c r="O55" s="29" t="e">
        <f t="shared" si="8"/>
        <v>#REF!</v>
      </c>
      <c r="P55" s="29" t="e">
        <f t="shared" si="8"/>
        <v>#REF!</v>
      </c>
      <c r="Q55" s="29" t="e">
        <f t="shared" si="8"/>
        <v>#REF!</v>
      </c>
      <c r="R55" s="29" t="e">
        <f t="shared" si="8"/>
        <v>#REF!</v>
      </c>
      <c r="S55" s="29" t="e">
        <f t="shared" si="8"/>
        <v>#REF!</v>
      </c>
      <c r="T55" s="29" t="e">
        <f t="shared" si="8"/>
        <v>#REF!</v>
      </c>
      <c r="U55" s="29" t="e">
        <f t="shared" si="8"/>
        <v>#REF!</v>
      </c>
      <c r="V55" s="29" t="e">
        <f>SUM(B55:U55)</f>
        <v>#REF!</v>
      </c>
    </row>
  </sheetData>
  <mergeCells count="4">
    <mergeCell ref="A3:A4"/>
    <mergeCell ref="B3:U3"/>
    <mergeCell ref="A16:A17"/>
    <mergeCell ref="B16:U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zoomScale="85" zoomScaleNormal="85" workbookViewId="0">
      <selection activeCell="J26" sqref="J26"/>
    </sheetView>
  </sheetViews>
  <sheetFormatPr defaultRowHeight="15" x14ac:dyDescent="0.25"/>
  <cols>
    <col min="1" max="1" width="37.140625" bestFit="1" customWidth="1"/>
    <col min="2" max="12" width="11.5703125" bestFit="1" customWidth="1"/>
  </cols>
  <sheetData>
    <row r="3" spans="1:12" x14ac:dyDescent="0.25">
      <c r="A3" t="s">
        <v>44</v>
      </c>
    </row>
    <row r="4" spans="1:12" x14ac:dyDescent="0.25">
      <c r="A4" s="93" t="s">
        <v>0</v>
      </c>
      <c r="B4" s="93" t="s">
        <v>45</v>
      </c>
      <c r="C4" s="93"/>
      <c r="D4" s="93"/>
      <c r="E4" s="93"/>
      <c r="F4" s="93"/>
      <c r="G4" s="93"/>
      <c r="H4" s="93"/>
      <c r="I4" s="93"/>
      <c r="J4" s="93"/>
      <c r="K4" s="93"/>
      <c r="L4" s="93"/>
    </row>
    <row r="5" spans="1:12" x14ac:dyDescent="0.25">
      <c r="A5" s="93"/>
      <c r="B5" s="27">
        <v>2000</v>
      </c>
      <c r="C5" s="27">
        <v>2001</v>
      </c>
      <c r="D5" s="27">
        <v>2002</v>
      </c>
      <c r="E5" s="27">
        <v>2003</v>
      </c>
      <c r="F5" s="27">
        <v>2004</v>
      </c>
      <c r="G5" s="27">
        <v>2005</v>
      </c>
      <c r="H5" s="27">
        <v>2006</v>
      </c>
      <c r="I5" s="27">
        <v>2007</v>
      </c>
      <c r="J5" s="27">
        <v>2008</v>
      </c>
      <c r="K5" s="27">
        <v>2009</v>
      </c>
      <c r="L5" s="27">
        <v>2010</v>
      </c>
    </row>
    <row r="6" spans="1:12" x14ac:dyDescent="0.25">
      <c r="A6" s="1" t="s">
        <v>3</v>
      </c>
      <c r="B6" s="24">
        <f>PASER!B30+KUKAR!B30+KUBAR!B30+KUTIM!B30+BERAU!B30+PPU!B30+SAMARINDA!B30+BALIKPAPAN!B30+BONTANG!B30</f>
        <v>88504.608018260813</v>
      </c>
      <c r="C6" s="24">
        <f>PASER!C30+KUKAR!C30+KUBAR!C30+KUTIM!C30+BERAU!C30+PPU!C30+SAMARINDA!C30+BALIKPAPAN!C30+BONTANG!C30</f>
        <v>72777.852383943769</v>
      </c>
      <c r="D6" s="24">
        <f>PASER!D30+KUKAR!D30+KUBAR!D30+KUTIM!D30+BERAU!D30+PPU!D30+SAMARINDA!D30+BALIKPAPAN!D30+BONTANG!D30</f>
        <v>83094.1102359629</v>
      </c>
      <c r="E6" s="24">
        <f>PASER!E30+KUKAR!E30+KUBAR!E30+KUTIM!E30+BERAU!E30+PPU!E30+SAMARINDA!E30+BALIKPAPAN!E30+BONTANG!E30</f>
        <v>79093.731003190012</v>
      </c>
      <c r="F6" s="24">
        <f>PASER!F30+KUKAR!F30+KUBAR!F30+KUTIM!F30+BERAU!F30+PPU!F30+SAMARINDA!F30+BALIKPAPAN!F30+BONTANG!F30</f>
        <v>87273.628992623926</v>
      </c>
      <c r="G6" s="24">
        <f>PASER!G30+KUKAR!G30+KUBAR!G30+KUTIM!G30+BERAU!G30+PPU!G30+SAMARINDA!G30+BALIKPAPAN!G30+BONTANG!G30</f>
        <v>81824.398340296088</v>
      </c>
      <c r="H6" s="24">
        <f>PASER!H30+KUKAR!H30+KUBAR!H30+KUTIM!H30+BERAU!H30+PPU!H30+SAMARINDA!H30+BALIKPAPAN!H30+BONTANG!H30</f>
        <v>83368.871532737292</v>
      </c>
      <c r="I6" s="24">
        <f>PASER!I30+KUKAR!I30+KUBAR!I30+KUTIM!I30+BERAU!I30+PPU!I30+SAMARINDA!I30+BALIKPAPAN!I30+BONTANG!I30</f>
        <v>87050.914989952144</v>
      </c>
      <c r="J6" s="24">
        <f>PASER!J30+KUKAR!J30+KUBAR!J30+KUTIM!J30+BERAU!J30+PPU!J30+SAMARINDA!J30+BALIKPAPAN!J30+BONTANG!J30</f>
        <v>97943.324283665585</v>
      </c>
      <c r="K6" s="24">
        <f>PASER!K30+KUKAR!K30+KUBAR!K30+KUTIM!K30+BERAU!K30+PPU!K30+SAMARINDA!K30+BALIKPAPAN!K30+BONTANG!K30</f>
        <v>85833.250388387984</v>
      </c>
      <c r="L6" s="24">
        <f>PASER!L30+KUKAR!L30+KUBAR!L30+KUTIM!L30+BERAU!L30+PPU!L30+SAMARINDA!L30+BALIKPAPAN!L30+BONTANG!L30</f>
        <v>91409.573270501351</v>
      </c>
    </row>
    <row r="7" spans="1:12" x14ac:dyDescent="0.25">
      <c r="A7" s="1" t="s">
        <v>4</v>
      </c>
      <c r="B7" s="24">
        <f>PASER!B31+KUKAR!B31+KUBAR!B31+KUTIM!B31+BERAU!B31+PPU!B31+SAMARINDA!B31+BALIKPAPAN!B31+BONTANG!B31</f>
        <v>83670.043799999999</v>
      </c>
      <c r="C7" s="24">
        <f>PASER!C31+KUKAR!C31+KUBAR!C31+KUTIM!C31+BERAU!C31+PPU!C31+SAMARINDA!C31+BALIKPAPAN!C31+BONTANG!C31</f>
        <v>87656.951130000001</v>
      </c>
      <c r="D7" s="24">
        <f>PASER!D31+KUKAR!D31+KUBAR!D31+KUTIM!D31+BERAU!D31+PPU!D31+SAMARINDA!D31+BALIKPAPAN!D31+BONTANG!D31</f>
        <v>95765.283180000013</v>
      </c>
      <c r="E7" s="24">
        <f>PASER!E31+KUKAR!E31+KUBAR!E31+KUTIM!E31+BERAU!E31+PPU!E31+SAMARINDA!E31+BALIKPAPAN!E31+BONTANG!E31</f>
        <v>76947.361470000003</v>
      </c>
      <c r="F7" s="24">
        <f>PASER!F31+KUKAR!F31+KUBAR!F31+KUTIM!F31+BERAU!F31+PPU!F31+SAMARINDA!F31+BALIKPAPAN!F31+BONTANG!F31</f>
        <v>95568.093809999991</v>
      </c>
      <c r="G7" s="24">
        <f>PASER!G31+KUKAR!G31+KUBAR!G31+KUTIM!G31+BERAU!G31+PPU!G31+SAMARINDA!G31+BALIKPAPAN!G31+BONTANG!G31</f>
        <v>85596.649739999993</v>
      </c>
      <c r="H7" s="24">
        <f>PASER!H31+KUKAR!H31+KUBAR!H31+KUTIM!H31+BERAU!H31+PPU!H31+SAMARINDA!H31+BALIKPAPAN!H31+BONTANG!H31</f>
        <v>87886.617629999993</v>
      </c>
      <c r="I7" s="24">
        <f>PASER!I31+KUKAR!I31+KUBAR!I31+KUTIM!I31+BERAU!I31+PPU!I31+SAMARINDA!I31+BALIKPAPAN!I31+BONTANG!I31</f>
        <v>95117.99933999998</v>
      </c>
      <c r="J7" s="24">
        <f>PASER!J31+KUKAR!J31+KUBAR!J31+KUTIM!J31+BERAU!J31+PPU!J31+SAMARINDA!J31+BALIKPAPAN!J31+BONTANG!J31</f>
        <v>103286.64233999999</v>
      </c>
      <c r="K7" s="24">
        <f>PASER!K31+KUKAR!K31+KUBAR!K31+KUTIM!K31+BERAU!K31+PPU!K31+SAMARINDA!K31+BALIKPAPAN!K31+BONTANG!K31</f>
        <v>116712.01752000001</v>
      </c>
      <c r="L7" s="24">
        <f>PASER!L31+KUKAR!L31+KUBAR!L31+KUTIM!L31+BERAU!L31+PPU!L31+SAMARINDA!L31+BALIKPAPAN!L31+BONTANG!L31</f>
        <v>124215.23897999998</v>
      </c>
    </row>
    <row r="8" spans="1:12" x14ac:dyDescent="0.25">
      <c r="A8" s="1" t="s">
        <v>5</v>
      </c>
      <c r="B8" s="24">
        <f>PASER!B32+KUKAR!B32+KUBAR!B32+KUTIM!B32+BERAU!B32+PPU!B32+SAMARINDA!B32+BALIKPAPAN!B32+BONTANG!B32</f>
        <v>2439.9297780294337</v>
      </c>
      <c r="C8" s="24">
        <f>PASER!C32+KUKAR!C32+KUBAR!C32+KUTIM!C32+BERAU!C32+PPU!C32+SAMARINDA!C32+BALIKPAPAN!C32+BONTANG!C32</f>
        <v>2891.3018468892642</v>
      </c>
      <c r="D8" s="24">
        <f>PASER!D32+KUKAR!D32+KUBAR!D32+KUTIM!D32+BERAU!D32+PPU!D32+SAMARINDA!D32+BALIKPAPAN!D32+BONTANG!D32</f>
        <v>3309.9621787925785</v>
      </c>
      <c r="E8" s="24">
        <f>PASER!E32+KUKAR!E32+KUBAR!E32+KUTIM!E32+BERAU!E32+PPU!E32+SAMARINDA!E32+BALIKPAPAN!E32+BONTANG!E32</f>
        <v>2968.2674318714057</v>
      </c>
      <c r="F8" s="24">
        <f>PASER!F32+KUKAR!F32+KUBAR!F32+KUTIM!F32+BERAU!F32+PPU!F32+SAMARINDA!F32+BALIKPAPAN!F32+BONTANG!F32</f>
        <v>3356.6421437348331</v>
      </c>
      <c r="G8" s="24">
        <f>PASER!G32+KUKAR!G32+KUBAR!G32+KUTIM!G32+BERAU!G32+PPU!G32+SAMARINDA!G32+BALIKPAPAN!G32+BONTANG!G32</f>
        <v>3382.6753193269151</v>
      </c>
      <c r="H8" s="24">
        <f>PASER!H32+KUKAR!H32+KUBAR!H32+KUTIM!H32+BERAU!H32+PPU!H32+SAMARINDA!H32+BALIKPAPAN!H32+BONTANG!H32</f>
        <v>3413.2717231329989</v>
      </c>
      <c r="I8" s="24">
        <f>PASER!I32+KUKAR!I32+KUBAR!I32+KUTIM!I32+BERAU!I32+PPU!I32+SAMARINDA!I32+BALIKPAPAN!I32+BONTANG!I32</f>
        <v>3315.2022174390431</v>
      </c>
      <c r="J8" s="24">
        <f>PASER!J32+KUKAR!J32+KUBAR!J32+KUTIM!J32+BERAU!J32+PPU!J32+SAMARINDA!J32+BALIKPAPAN!J32+BONTANG!J32</f>
        <v>2923.6896493359659</v>
      </c>
      <c r="K8" s="24">
        <f>PASER!K32+KUKAR!K32+KUBAR!K32+KUTIM!K32+BERAU!K32+PPU!K32+SAMARINDA!K32+BALIKPAPAN!K32+BONTANG!K32</f>
        <v>4809.7856561554045</v>
      </c>
      <c r="L8" s="24">
        <f>PASER!L32+KUKAR!L32+KUBAR!L32+KUTIM!L32+BERAU!L32+PPU!L32+SAMARINDA!L32+BALIKPAPAN!L32+BONTANG!L32</f>
        <v>4704.7127673876003</v>
      </c>
    </row>
    <row r="9" spans="1:12" x14ac:dyDescent="0.25">
      <c r="A9" s="1" t="s">
        <v>6</v>
      </c>
      <c r="B9" s="24">
        <f>PASER!B33+KUKAR!B33+KUBAR!B33+KUTIM!B33+BERAU!B33+PPU!B33+SAMARINDA!B33+BALIKPAPAN!B33+BONTANG!B33</f>
        <v>0</v>
      </c>
      <c r="C9" s="24">
        <f>PASER!C33+KUKAR!C33+KUBAR!C33+KUTIM!C33+BERAU!C33+PPU!C33+SAMARINDA!C33+BALIKPAPAN!C33+BONTANG!C33</f>
        <v>0</v>
      </c>
      <c r="D9" s="24">
        <f>PASER!D33+KUKAR!D33+KUBAR!D33+KUTIM!D33+BERAU!D33+PPU!D33+SAMARINDA!D33+BALIKPAPAN!D33+BONTANG!D33</f>
        <v>0</v>
      </c>
      <c r="E9" s="24">
        <f>PASER!E33+KUKAR!E33+KUBAR!E33+KUTIM!E33+BERAU!E33+PPU!E33+SAMARINDA!E33+BALIKPAPAN!E33+BONTANG!E33</f>
        <v>0</v>
      </c>
      <c r="F9" s="24">
        <f>PASER!F33+KUKAR!F33+KUBAR!F33+KUTIM!F33+BERAU!F33+PPU!F33+SAMARINDA!F33+BALIKPAPAN!F33+BONTANG!F33</f>
        <v>0</v>
      </c>
      <c r="G9" s="24">
        <f>PASER!G33+KUKAR!G33+KUBAR!G33+KUTIM!G33+BERAU!G33+PPU!G33+SAMARINDA!G33+BALIKPAPAN!G33+BONTANG!G33</f>
        <v>0</v>
      </c>
      <c r="H9" s="24">
        <f>PASER!H33+KUKAR!H33+KUBAR!H33+KUTIM!H33+BERAU!H33+PPU!H33+SAMARINDA!H33+BALIKPAPAN!H33+BONTANG!H33</f>
        <v>0</v>
      </c>
      <c r="I9" s="24">
        <f>PASER!I33+KUKAR!I33+KUBAR!I33+KUTIM!I33+BERAU!I33+PPU!I33+SAMARINDA!I33+BALIKPAPAN!I33+BONTANG!I33</f>
        <v>0</v>
      </c>
      <c r="J9" s="24">
        <f>PASER!J33+KUKAR!J33+KUBAR!J33+KUTIM!J33+BERAU!J33+PPU!J33+SAMARINDA!J33+BALIKPAPAN!J33+BONTANG!J33</f>
        <v>0</v>
      </c>
      <c r="K9" s="24">
        <f>PASER!K33+KUKAR!K33+KUBAR!K33+KUTIM!K33+BERAU!K33+PPU!K33+SAMARINDA!K33+BALIKPAPAN!K33+BONTANG!K33</f>
        <v>0</v>
      </c>
      <c r="L9" s="24">
        <f>PASER!L33+KUKAR!L33+KUBAR!L33+KUTIM!L33+BERAU!L33+PPU!L33+SAMARINDA!L33+BALIKPAPAN!L33+BONTANG!L33</f>
        <v>0</v>
      </c>
    </row>
    <row r="10" spans="1:12" x14ac:dyDescent="0.25">
      <c r="A10" s="1" t="s">
        <v>7</v>
      </c>
      <c r="B10" s="24">
        <f>PASER!B34+KUKAR!B34+KUBAR!B34+KUTIM!B34+BERAU!B34+PPU!B34+SAMARINDA!B34+BALIKPAPAN!B34+BONTANG!B34</f>
        <v>14745.866666666667</v>
      </c>
      <c r="C10" s="24">
        <f>PASER!C34+KUKAR!C34+KUBAR!C34+KUTIM!C34+BERAU!C34+PPU!C34+SAMARINDA!C34+BALIKPAPAN!C34+BONTANG!C34</f>
        <v>12125.611666666669</v>
      </c>
      <c r="D10" s="24">
        <f>PASER!D34+KUKAR!D34+KUBAR!D34+KUTIM!D34+BERAU!D34+PPU!D34+SAMARINDA!D34+BALIKPAPAN!D34+BONTANG!D34</f>
        <v>13844.41666666667</v>
      </c>
      <c r="E10" s="24">
        <f>PASER!E34+KUKAR!E34+KUBAR!E34+KUTIM!E34+BERAU!E34+PPU!E34+SAMARINDA!E34+BALIKPAPAN!E34+BONTANG!E34</f>
        <v>43215.839333333337</v>
      </c>
      <c r="F10" s="24">
        <f>PASER!F34+KUKAR!F34+KUBAR!F34+KUTIM!F34+BERAU!F34+PPU!F34+SAMARINDA!F34+BALIKPAPAN!F34+BONTANG!F34</f>
        <v>49136.31213333334</v>
      </c>
      <c r="G10" s="24">
        <f>PASER!G34+KUKAR!G34+KUBAR!G34+KUTIM!G34+BERAU!G34+PPU!G34+SAMARINDA!G34+BALIKPAPAN!G34+BONTANG!G34</f>
        <v>53551.798666666669</v>
      </c>
      <c r="H10" s="24">
        <f>PASER!H34+KUKAR!H34+KUBAR!H34+KUTIM!H34+BERAU!H34+PPU!H34+SAMARINDA!H34+BALIKPAPAN!H34+BONTANG!H34</f>
        <v>58500.386266666676</v>
      </c>
      <c r="I10" s="24">
        <f>PASER!I34+KUKAR!I34+KUBAR!I34+KUTIM!I34+BERAU!I34+PPU!I34+SAMARINDA!I34+BALIKPAPAN!I34+BONTANG!I34</f>
        <v>80477.311199999996</v>
      </c>
      <c r="J10" s="24">
        <f>PASER!J34+KUKAR!J34+KUBAR!J34+KUTIM!J34+BERAU!J34+PPU!J34+SAMARINDA!J34+BALIKPAPAN!J34+BONTANG!J34</f>
        <v>98245.98593333333</v>
      </c>
      <c r="K10" s="24">
        <f>PASER!K34+KUKAR!K34+KUBAR!K34+KUTIM!K34+BERAU!K34+PPU!K34+SAMARINDA!K34+BALIKPAPAN!K34+BONTANG!K34</f>
        <v>123392.73539999999</v>
      </c>
      <c r="L10" s="24">
        <f>PASER!L34+KUKAR!L34+KUBAR!L34+KUTIM!L34+BERAU!L34+PPU!L34+SAMARINDA!L34+BALIKPAPAN!L34+BONTANG!L34</f>
        <v>148305.40413333336</v>
      </c>
    </row>
    <row r="11" spans="1:12" x14ac:dyDescent="0.25">
      <c r="A11" s="1" t="s">
        <v>8</v>
      </c>
      <c r="B11" s="24">
        <f>PASER!B35+KUKAR!B35+KUBAR!B35+KUTIM!B35+BERAU!B35+PPU!B35+SAMARINDA!B35+BALIKPAPAN!B35+BONTANG!B35</f>
        <v>56309.409074285722</v>
      </c>
      <c r="C11" s="24">
        <f>PASER!C35+KUKAR!C35+KUBAR!C35+KUTIM!C35+BERAU!C35+PPU!C35+SAMARINDA!C35+BALIKPAPAN!C35+BONTANG!C35</f>
        <v>46303.553602428568</v>
      </c>
      <c r="D11" s="24">
        <f>PASER!D35+KUKAR!D35+KUBAR!D35+KUTIM!D35+BERAU!D35+PPU!D35+SAMARINDA!D35+BALIKPAPAN!D35+BONTANG!D35</f>
        <v>52867.080592857143</v>
      </c>
      <c r="E11" s="24">
        <f>PASER!E35+KUKAR!E35+KUBAR!E35+KUTIM!E35+BERAU!E35+PPU!E35+SAMARINDA!E35+BALIKPAPAN!E35+BONTANG!E35</f>
        <v>138556.19053100003</v>
      </c>
      <c r="F11" s="24">
        <f>PASER!F35+KUKAR!F35+KUBAR!F35+KUTIM!F35+BERAU!F35+PPU!F35+SAMARINDA!F35+BALIKPAPAN!F35+BONTANG!F35</f>
        <v>157148.15059837146</v>
      </c>
      <c r="G11" s="24">
        <f>PASER!G35+KUKAR!G35+KUBAR!G35+KUTIM!G35+BERAU!G35+PPU!G35+SAMARINDA!G35+BALIKPAPAN!G35+BONTANG!G35</f>
        <v>169318.25654071436</v>
      </c>
      <c r="H11" s="24">
        <f>PASER!H35+KUKAR!H35+KUBAR!H35+KUTIM!H35+BERAU!H35+PPU!H35+SAMARINDA!H35+BALIKPAPAN!H35+BONTANG!H35</f>
        <v>184081.1427560286</v>
      </c>
      <c r="I11" s="24">
        <f>PASER!I35+KUKAR!I35+KUBAR!I35+KUTIM!I35+BERAU!I35+PPU!I35+SAMARINDA!I35+BALIKPAPAN!I35+BONTANG!I35</f>
        <v>249177.39725905712</v>
      </c>
      <c r="J11" s="24">
        <f>PASER!J35+KUKAR!J35+KUBAR!J35+KUTIM!J35+BERAU!J35+PPU!J35+SAMARINDA!J35+BALIKPAPAN!J35+BONTANG!J35</f>
        <v>302970.86223988584</v>
      </c>
      <c r="K11" s="24">
        <f>PASER!K35+KUKAR!K35+KUBAR!K35+KUTIM!K35+BERAU!K35+PPU!K35+SAMARINDA!K35+BALIKPAPAN!K35+BONTANG!K35</f>
        <v>375059.60974397144</v>
      </c>
      <c r="L11" s="24">
        <f>PASER!L35+KUKAR!L35+KUBAR!L35+KUTIM!L35+BERAU!L35+PPU!L35+SAMARINDA!L35+BALIKPAPAN!L35+BONTANG!L35</f>
        <v>449057.52504422859</v>
      </c>
    </row>
    <row r="12" spans="1:12" x14ac:dyDescent="0.25">
      <c r="A12" s="43" t="s">
        <v>73</v>
      </c>
      <c r="B12" s="24">
        <f>PASER!B36+KUKAR!B36+KUBAR!B36+KUTIM!B36+BERAU!B36+PPU!B36+SAMARINDA!B36+BALIKPAPAN!B36+BONTANG!B36</f>
        <v>14077.352268571431</v>
      </c>
      <c r="C12" s="24">
        <f>PASER!C36+KUKAR!C36+KUBAR!C36+KUTIM!C36+BERAU!C36+PPU!C36+SAMARINDA!C36+BALIKPAPAN!C36+BONTANG!C36</f>
        <v>11575.888400607142</v>
      </c>
      <c r="D12" s="24">
        <f>PASER!D36+KUKAR!D36+KUBAR!D36+KUTIM!D36+BERAU!D36+PPU!D36+SAMARINDA!D36+BALIKPAPAN!D36+BONTANG!D36</f>
        <v>13216.770148214284</v>
      </c>
      <c r="E12" s="24">
        <f>PASER!E36+KUKAR!E36+KUBAR!E36+KUTIM!E36+BERAU!E36+PPU!E36+SAMARINDA!E36+BALIKPAPAN!E36+BONTANG!E36</f>
        <v>41256.618388700001</v>
      </c>
      <c r="F12" s="24">
        <f>PASER!F36+KUKAR!F36+KUBAR!F36+KUTIM!F36+BERAU!F36+PPU!F36+SAMARINDA!F36+BALIKPAPAN!F36+BONTANG!F36</f>
        <v>46908.682325402864</v>
      </c>
      <c r="G12" s="24">
        <f>PASER!G36+KUKAR!G36+KUBAR!G36+KUTIM!G36+BERAU!G36+PPU!G36+SAMARINDA!G36+BALIKPAPAN!G36+BONTANG!G36</f>
        <v>51123.989622828587</v>
      </c>
      <c r="H12" s="24">
        <f>PASER!H36+KUKAR!H36+KUBAR!H36+KUTIM!H36+BERAU!H36+PPU!H36+SAMARINDA!H36+BALIKPAPAN!H36+BONTANG!H36</f>
        <v>55848.229469277147</v>
      </c>
      <c r="I12" s="24">
        <f>PASER!I36+KUKAR!I36+KUBAR!I36+KUTIM!I36+BERAU!I36+PPU!I36+SAMARINDA!I36+BALIKPAPAN!I36+BONTANG!I36</f>
        <v>76828.814812954282</v>
      </c>
      <c r="J12" s="24">
        <f>PASER!J36+KUKAR!J36+KUBAR!J36+KUTIM!J36+BERAU!J36+PPU!J36+SAMARINDA!J36+BALIKPAPAN!J36+BONTANG!J36</f>
        <v>93791.933985341428</v>
      </c>
      <c r="K12" s="24">
        <f>PASER!K36+KUKAR!K36+KUBAR!K36+KUTIM!K36+BERAU!K36+PPU!K36+SAMARINDA!K36+BALIKPAPAN!K36+BONTANG!K36</f>
        <v>117798.63760297286</v>
      </c>
      <c r="L12" s="24">
        <f>PASER!L36+KUKAR!L36+KUBAR!L36+KUTIM!L36+BERAU!L36+PPU!L36+SAMARINDA!L36+BALIKPAPAN!L36+BONTANG!L36</f>
        <v>141581.87270451718</v>
      </c>
    </row>
    <row r="13" spans="1:12" x14ac:dyDescent="0.25">
      <c r="A13" s="4" t="s">
        <v>9</v>
      </c>
      <c r="B13" s="24">
        <f>SUM(B6:B12)</f>
        <v>259747.20960581407</v>
      </c>
      <c r="C13" s="24">
        <f t="shared" ref="C13:L13" si="0">SUM(C6:C12)</f>
        <v>233331.1590305354</v>
      </c>
      <c r="D13" s="24">
        <f t="shared" si="0"/>
        <v>262097.62300249358</v>
      </c>
      <c r="E13" s="24">
        <f t="shared" si="0"/>
        <v>382038.00815809477</v>
      </c>
      <c r="F13" s="24">
        <f t="shared" si="0"/>
        <v>439391.51000346645</v>
      </c>
      <c r="G13" s="24">
        <f t="shared" si="0"/>
        <v>444797.76822983264</v>
      </c>
      <c r="H13" s="24">
        <f t="shared" si="0"/>
        <v>473098.51937784266</v>
      </c>
      <c r="I13" s="24">
        <f t="shared" si="0"/>
        <v>591967.6398194026</v>
      </c>
      <c r="J13" s="24">
        <f t="shared" si="0"/>
        <v>699162.43843156216</v>
      </c>
      <c r="K13" s="24">
        <f t="shared" si="0"/>
        <v>823606.03631148767</v>
      </c>
      <c r="L13" s="24">
        <f t="shared" si="0"/>
        <v>959274.32689996809</v>
      </c>
    </row>
    <row r="15" spans="1:12" x14ac:dyDescent="0.25">
      <c r="A15" t="s">
        <v>56</v>
      </c>
      <c r="B15" s="9">
        <f>B6+B9+B10+B11+B12</f>
        <v>173637.23602778465</v>
      </c>
      <c r="C15" s="9">
        <f t="shared" ref="C15:L15" si="1">C6+C9+C10+C11+C12</f>
        <v>142782.90605364615</v>
      </c>
      <c r="D15" s="9">
        <f t="shared" si="1"/>
        <v>163022.37764370098</v>
      </c>
      <c r="E15" s="9">
        <f t="shared" si="1"/>
        <v>302122.37925622339</v>
      </c>
      <c r="F15" s="9">
        <f t="shared" si="1"/>
        <v>340466.77404973155</v>
      </c>
      <c r="G15" s="9">
        <f t="shared" si="1"/>
        <v>355818.44317050575</v>
      </c>
      <c r="H15" s="9">
        <f t="shared" si="1"/>
        <v>381798.63002470968</v>
      </c>
      <c r="I15" s="9">
        <f t="shared" si="1"/>
        <v>493534.43826196354</v>
      </c>
      <c r="J15" s="9">
        <f t="shared" si="1"/>
        <v>592952.10644222621</v>
      </c>
      <c r="K15" s="9">
        <f t="shared" si="1"/>
        <v>702084.23313533235</v>
      </c>
      <c r="L15" s="9">
        <f t="shared" si="1"/>
        <v>830354.37515258056</v>
      </c>
    </row>
    <row r="16" spans="1:12" x14ac:dyDescent="0.25">
      <c r="A16" t="s">
        <v>57</v>
      </c>
      <c r="B16" s="9">
        <f>B7+B8</f>
        <v>86109.973578029429</v>
      </c>
      <c r="C16" s="9">
        <f t="shared" ref="C16:L16" si="2">C7+C8</f>
        <v>90548.252976889271</v>
      </c>
      <c r="D16" s="9">
        <f t="shared" si="2"/>
        <v>99075.245358792585</v>
      </c>
      <c r="E16" s="9">
        <f t="shared" si="2"/>
        <v>79915.628901871416</v>
      </c>
      <c r="F16" s="9">
        <f t="shared" si="2"/>
        <v>98924.735953734824</v>
      </c>
      <c r="G16" s="9">
        <f t="shared" si="2"/>
        <v>88979.325059326904</v>
      </c>
      <c r="H16" s="9">
        <f t="shared" si="2"/>
        <v>91299.889353132996</v>
      </c>
      <c r="I16" s="9">
        <f t="shared" si="2"/>
        <v>98433.201557439024</v>
      </c>
      <c r="J16" s="9">
        <f t="shared" si="2"/>
        <v>106210.33198933596</v>
      </c>
      <c r="K16" s="9">
        <f t="shared" si="2"/>
        <v>121521.80317615542</v>
      </c>
      <c r="L16" s="9">
        <f t="shared" si="2"/>
        <v>128919.95174738757</v>
      </c>
    </row>
  </sheetData>
  <mergeCells count="2">
    <mergeCell ref="A4:A5"/>
    <mergeCell ref="B4:L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topLeftCell="G85" zoomScale="85" zoomScaleNormal="85" workbookViewId="0">
      <selection activeCell="U99" sqref="U99"/>
    </sheetView>
  </sheetViews>
  <sheetFormatPr defaultRowHeight="15" x14ac:dyDescent="0.25"/>
  <cols>
    <col min="1" max="1" width="43" customWidth="1"/>
    <col min="2" max="5" width="12.5703125" bestFit="1" customWidth="1"/>
    <col min="6" max="18" width="13.28515625" bestFit="1" customWidth="1"/>
    <col min="19" max="21" width="13.42578125" bestFit="1" customWidth="1"/>
    <col min="22" max="22" width="14.28515625" bestFit="1" customWidth="1"/>
    <col min="23" max="23" width="13.28515625" bestFit="1" customWidth="1"/>
    <col min="24" max="24" width="11.5703125" bestFit="1" customWidth="1"/>
    <col min="25" max="25" width="13.28515625" bestFit="1" customWidth="1"/>
  </cols>
  <sheetData>
    <row r="1" spans="1:25" x14ac:dyDescent="0.25">
      <c r="A1" t="s">
        <v>2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'[2]Perhitungan ke CO2-eq'!B128</f>
        <v>7945.0799648777929</v>
      </c>
      <c r="C6" s="39">
        <f>'[2]Perhitungan ke CO2-eq'!C128</f>
        <v>8247.6805119861765</v>
      </c>
      <c r="D6" s="39">
        <f>'[2]Perhitungan ke CO2-eq'!D128</f>
        <v>8763.3118442588693</v>
      </c>
      <c r="E6" s="39">
        <f>'[2]Perhitungan ke CO2-eq'!E128</f>
        <v>7780.46526725083</v>
      </c>
      <c r="F6" s="39">
        <f>'[2]Perhitungan ke CO2-eq'!F128</f>
        <v>7371.3493275602896</v>
      </c>
      <c r="G6" s="39">
        <f>'[2]Perhitungan ke CO2-eq'!G128</f>
        <v>8212.5788485216053</v>
      </c>
      <c r="H6" s="39">
        <f>'[2]Perhitungan ke CO2-eq'!H128</f>
        <v>10288.418601685134</v>
      </c>
      <c r="I6" s="39">
        <f>'[2]Perhitungan ke CO2-eq'!I128</f>
        <v>10893.619695901907</v>
      </c>
      <c r="J6" s="39">
        <f>'[2]Perhitungan ke CO2-eq'!J128</f>
        <v>11498.820790118678</v>
      </c>
      <c r="K6" s="39">
        <f>'[2]Perhitungan ke CO2-eq'!K128</f>
        <v>12104.021884335452</v>
      </c>
      <c r="L6" s="39">
        <f>'[3]Perhitungan ke CO2-eq'!B128</f>
        <v>12527.662650287195</v>
      </c>
      <c r="M6" s="39">
        <f>'[3]Perhitungan ke CO2-eq'!C128</f>
        <v>15541.582255519546</v>
      </c>
      <c r="N6" s="39">
        <f>'[3]Perhitungan ke CO2-eq'!D128</f>
        <v>17210.176140373671</v>
      </c>
      <c r="O6" s="39">
        <f>'[3]Perhitungan ke CO2-eq'!E128</f>
        <v>19029.186705184431</v>
      </c>
      <c r="P6" s="39">
        <f>'[3]Perhitungan ke CO2-eq'!F128</f>
        <v>20998.613949951832</v>
      </c>
      <c r="Q6" s="39">
        <f>'[3]Perhitungan ke CO2-eq'!G128</f>
        <v>23118.457874675856</v>
      </c>
      <c r="R6" s="39">
        <f>'[3]Perhitungan ke CO2-eq'!H128</f>
        <v>25388.718479356517</v>
      </c>
      <c r="S6" s="39">
        <f>'[3]Perhitungan ke CO2-eq'!I128</f>
        <v>27809.395763993827</v>
      </c>
      <c r="T6" s="39">
        <f>'[3]Perhitungan ke CO2-eq'!J128</f>
        <v>30380.489728587767</v>
      </c>
      <c r="U6" s="39">
        <f>'[3]Perhitungan ke CO2-eq'!K128</f>
        <v>33102.000373138355</v>
      </c>
      <c r="V6" s="9">
        <f>SUM(B6:U6)</f>
        <v>318211.63065756572</v>
      </c>
    </row>
    <row r="7" spans="1:25" x14ac:dyDescent="0.25">
      <c r="A7" s="1" t="s">
        <v>4</v>
      </c>
      <c r="B7" s="39">
        <f>'[2]Perhitungan ke CO2-eq'!B129</f>
        <v>14705.989619999998</v>
      </c>
      <c r="C7" s="39">
        <f>'[2]Perhitungan ke CO2-eq'!C129</f>
        <v>18427.329899999997</v>
      </c>
      <c r="D7" s="39">
        <f>'[2]Perhitungan ke CO2-eq'!D129</f>
        <v>17105.622240000004</v>
      </c>
      <c r="E7" s="39">
        <f>'[2]Perhitungan ke CO2-eq'!E129</f>
        <v>20584.13322</v>
      </c>
      <c r="F7" s="39">
        <f>'[2]Perhitungan ke CO2-eq'!F129</f>
        <v>24189.913020000004</v>
      </c>
      <c r="G7" s="39">
        <f>'[2]Perhitungan ke CO2-eq'!G129</f>
        <v>25667.996760000002</v>
      </c>
      <c r="H7" s="39">
        <f>'[2]Perhitungan ke CO2-eq'!H129</f>
        <v>30658.055048339691</v>
      </c>
      <c r="I7" s="39">
        <f>'[2]Perhitungan ke CO2-eq'!I129</f>
        <v>34641.600122329932</v>
      </c>
      <c r="J7" s="39">
        <f>'[2]Perhitungan ke CO2-eq'!J129</f>
        <v>39163.441148852377</v>
      </c>
      <c r="K7" s="39">
        <f>'[2]Perhitungan ke CO2-eq'!K129</f>
        <v>43709.278310642891</v>
      </c>
      <c r="L7" s="39">
        <f>'[3]Perhitungan ke CO2-eq'!B129</f>
        <v>48280.071041228141</v>
      </c>
      <c r="M7" s="39">
        <f>'[3]Perhitungan ke CO2-eq'!C129</f>
        <v>52814.491109487652</v>
      </c>
      <c r="N7" s="39">
        <f>'[3]Perhitungan ke CO2-eq'!D129</f>
        <v>57510.172588688838</v>
      </c>
      <c r="O7" s="39">
        <f>'[3]Perhitungan ke CO2-eq'!E129</f>
        <v>62173.89227466494</v>
      </c>
      <c r="P7" s="39">
        <f>'[3]Perhitungan ke CO2-eq'!F129</f>
        <v>66874.117061154669</v>
      </c>
      <c r="Q7" s="39">
        <f>'[3]Perhitungan ke CO2-eq'!G129</f>
        <v>71614.271262114198</v>
      </c>
      <c r="R7" s="39">
        <f>'[3]Perhitungan ke CO2-eq'!H129</f>
        <v>76398.121769496211</v>
      </c>
      <c r="S7" s="39">
        <f>'[3]Perhitungan ke CO2-eq'!I129</f>
        <v>81229.814517510415</v>
      </c>
      <c r="T7" s="39">
        <f>'[3]Perhitungan ke CO2-eq'!J129</f>
        <v>86113.91514161673</v>
      </c>
      <c r="U7" s="39">
        <f>'[3]Perhitungan ke CO2-eq'!K129</f>
        <v>91055.454366699021</v>
      </c>
      <c r="V7" s="9">
        <f t="shared" ref="V7:V11" si="0">SUM(B7:U7)</f>
        <v>962917.68052282569</v>
      </c>
    </row>
    <row r="8" spans="1:25" x14ac:dyDescent="0.25">
      <c r="A8" s="1" t="s">
        <v>5</v>
      </c>
      <c r="B8" s="39">
        <f>'[2]Perhitungan ke CO2-eq'!B130</f>
        <v>305.39250177612007</v>
      </c>
      <c r="C8" s="39">
        <f>'[2]Perhitungan ke CO2-eq'!C130</f>
        <v>337.34633822962286</v>
      </c>
      <c r="D8" s="39">
        <f>'[2]Perhitungan ke CO2-eq'!D130</f>
        <v>320.26533150266283</v>
      </c>
      <c r="E8" s="39">
        <f>'[2]Perhitungan ke CO2-eq'!E130</f>
        <v>360.94385249296005</v>
      </c>
      <c r="F8" s="39">
        <f>'[2]Perhitungan ke CO2-eq'!F130</f>
        <v>403.16379330492583</v>
      </c>
      <c r="G8" s="39">
        <f>'[2]Perhitungan ke CO2-eq'!G130</f>
        <v>436.33218737656125</v>
      </c>
      <c r="H8" s="39">
        <f>'[2]Perhitungan ke CO2-eq'!H130</f>
        <v>491.62858712245514</v>
      </c>
      <c r="I8" s="39">
        <f>'[2]Perhitungan ke CO2-eq'!I130</f>
        <v>545.27676723501611</v>
      </c>
      <c r="J8" s="39">
        <f>'[2]Perhitungan ke CO2-eq'!J130</f>
        <v>605.15516531730646</v>
      </c>
      <c r="K8" s="39">
        <f>'[2]Perhitungan ke CO2-eq'!K130</f>
        <v>668.12428502818909</v>
      </c>
      <c r="L8" s="39">
        <f>'[3]Perhitungan ke CO2-eq'!B130</f>
        <v>734.46552281202867</v>
      </c>
      <c r="M8" s="39">
        <f>'[3]Perhitungan ke CO2-eq'!C130</f>
        <v>804.54262236929503</v>
      </c>
      <c r="N8" s="39">
        <f>'[3]Perhitungan ke CO2-eq'!D130</f>
        <v>878.70939769780762</v>
      </c>
      <c r="O8" s="39">
        <f>'[3]Perhitungan ke CO2-eq'!E130</f>
        <v>957.37113874041313</v>
      </c>
      <c r="P8" s="39">
        <f>'[3]Perhitungan ke CO2-eq'!F130</f>
        <v>1040.9737411018502</v>
      </c>
      <c r="Q8" s="39">
        <f>'[3]Perhitungan ke CO2-eq'!G130</f>
        <v>1130.0078207559188</v>
      </c>
      <c r="R8" s="39">
        <f>'[3]Perhitungan ke CO2-eq'!H130</f>
        <v>1225.0132529558812</v>
      </c>
      <c r="S8" s="39">
        <f>'[3]Perhitungan ke CO2-eq'!I130</f>
        <v>1326.5841804094312</v>
      </c>
      <c r="T8" s="39">
        <f>'[3]Perhitungan ke CO2-eq'!J130</f>
        <v>1435.3745408185907</v>
      </c>
      <c r="U8" s="39">
        <f>'[3]Perhitungan ke CO2-eq'!K130</f>
        <v>1552.1041695346646</v>
      </c>
      <c r="V8" s="9">
        <f t="shared" si="0"/>
        <v>15558.775196581701</v>
      </c>
    </row>
    <row r="9" spans="1:25" x14ac:dyDescent="0.25">
      <c r="A9" s="1" t="s">
        <v>6</v>
      </c>
      <c r="B9" s="39">
        <f>'[2]Perhitungan ke CO2-eq'!B131</f>
        <v>0</v>
      </c>
      <c r="C9" s="39">
        <f>'[2]Perhitungan ke CO2-eq'!C131</f>
        <v>0</v>
      </c>
      <c r="D9" s="39">
        <f>'[2]Perhitungan ke CO2-eq'!D131</f>
        <v>0</v>
      </c>
      <c r="E9" s="39">
        <f>'[2]Perhitungan ke CO2-eq'!E131</f>
        <v>0</v>
      </c>
      <c r="F9" s="39">
        <f>'[2]Perhitungan ke CO2-eq'!F131</f>
        <v>0</v>
      </c>
      <c r="G9" s="39">
        <f>'[2]Perhitungan ke CO2-eq'!G131</f>
        <v>0</v>
      </c>
      <c r="H9" s="39">
        <f>'[2]Perhitungan ke CO2-eq'!H131</f>
        <v>0</v>
      </c>
      <c r="I9" s="39">
        <f>'[2]Perhitungan ke CO2-eq'!I131</f>
        <v>0</v>
      </c>
      <c r="J9" s="39">
        <f>'[2]Perhitungan ke CO2-eq'!J131</f>
        <v>0</v>
      </c>
      <c r="K9" s="39">
        <f>'[2]Perhitungan ke CO2-eq'!K131</f>
        <v>0</v>
      </c>
      <c r="L9" s="39">
        <f>'[3]Perhitungan ke CO2-eq'!B131</f>
        <v>0</v>
      </c>
      <c r="M9" s="39">
        <f>'[3]Perhitungan ke CO2-eq'!C131</f>
        <v>0</v>
      </c>
      <c r="N9" s="39">
        <f>'[3]Perhitungan ke CO2-eq'!D131</f>
        <v>0</v>
      </c>
      <c r="O9" s="39">
        <f>'[3]Perhitungan ke CO2-eq'!E131</f>
        <v>0</v>
      </c>
      <c r="P9" s="39">
        <f>'[3]Perhitungan ke CO2-eq'!F131</f>
        <v>0</v>
      </c>
      <c r="Q9" s="39">
        <f>'[3]Perhitungan ke CO2-eq'!G131</f>
        <v>0</v>
      </c>
      <c r="R9" s="39">
        <f>'[3]Perhitungan ke CO2-eq'!H131</f>
        <v>0</v>
      </c>
      <c r="S9" s="39">
        <f>'[3]Perhitungan ke CO2-eq'!I131</f>
        <v>0</v>
      </c>
      <c r="T9" s="39">
        <f>'[3]Perhitungan ke CO2-eq'!J131</f>
        <v>0</v>
      </c>
      <c r="U9" s="39">
        <f>'[3]Perhitungan ke CO2-eq'!K131</f>
        <v>0</v>
      </c>
      <c r="V9" s="9">
        <f t="shared" si="0"/>
        <v>0</v>
      </c>
    </row>
    <row r="10" spans="1:25" x14ac:dyDescent="0.25">
      <c r="A10" s="1" t="s">
        <v>7</v>
      </c>
      <c r="B10" s="39">
        <f>'[2]Perhitungan ke CO2-eq'!B132</f>
        <v>30711.950133333332</v>
      </c>
      <c r="C10" s="39">
        <f>'[2]Perhitungan ke CO2-eq'!C132</f>
        <v>38474.481466666664</v>
      </c>
      <c r="D10" s="39">
        <f>'[2]Perhitungan ke CO2-eq'!D132</f>
        <v>44423.582133333337</v>
      </c>
      <c r="E10" s="39">
        <f>'[2]Perhitungan ke CO2-eq'!E132</f>
        <v>44309.416800000006</v>
      </c>
      <c r="F10" s="39">
        <f>'[2]Perhitungan ke CO2-eq'!F132</f>
        <v>44238.65600000001</v>
      </c>
      <c r="G10" s="39">
        <f>'[2]Perhitungan ke CO2-eq'!G132+G96</f>
        <v>43949.996200000001</v>
      </c>
      <c r="H10" s="39">
        <f>'[2]Perhitungan ke CO2-eq'!H132+H96</f>
        <v>45246.149813382348</v>
      </c>
      <c r="I10" s="39">
        <f>'[2]Perhitungan ke CO2-eq'!I132+I96</f>
        <v>46297.278426764715</v>
      </c>
      <c r="J10" s="39">
        <f>'[2]Perhitungan ke CO2-eq'!J132+J96</f>
        <v>47348.407040147067</v>
      </c>
      <c r="K10" s="39">
        <f>'[2]Perhitungan ke CO2-eq'!K132+K96</f>
        <v>48399.535653529412</v>
      </c>
      <c r="L10" s="39">
        <f>'[3]Perhitungan ke CO2-eq'!B132+L96</f>
        <v>49420.414266911772</v>
      </c>
      <c r="M10" s="39">
        <f>'[3]Perhitungan ke CO2-eq'!C132+M96</f>
        <v>50872.862571960795</v>
      </c>
      <c r="N10" s="39">
        <f>'[3]Perhitungan ke CO2-eq'!D132+N96</f>
        <v>52101.164427009811</v>
      </c>
      <c r="O10" s="39">
        <f>'[3]Perhitungan ke CO2-eq'!E132+O96</f>
        <v>53354.527398725506</v>
      </c>
      <c r="P10" s="39">
        <f>'[3]Perhitungan ke CO2-eq'!F132+P96</f>
        <v>54632.951487107865</v>
      </c>
      <c r="Q10" s="39">
        <f>'[3]Perhitungan ke CO2-eq'!G132+Q96</f>
        <v>54986.141412107863</v>
      </c>
      <c r="R10" s="39">
        <f>'[3]Perhitungan ke CO2-eq'!H132+R96</f>
        <v>55364.392453774526</v>
      </c>
      <c r="S10" s="39">
        <f>'[3]Perhitungan ke CO2-eq'!I132+S96</f>
        <v>55767.70461210786</v>
      </c>
      <c r="T10" s="39">
        <f>'[3]Perhitungan ke CO2-eq'!J132+T96</f>
        <v>56196.077887107858</v>
      </c>
      <c r="U10" s="39">
        <f>'[3]Perhitungan ke CO2-eq'!K132+U96</f>
        <v>56649.512278774528</v>
      </c>
      <c r="V10" s="9">
        <f t="shared" si="0"/>
        <v>972745.20246274525</v>
      </c>
    </row>
    <row r="11" spans="1:25" x14ac:dyDescent="0.25">
      <c r="A11" s="1" t="s">
        <v>8</v>
      </c>
      <c r="B11" s="39">
        <f>'[2]Perhitungan ke CO2-eq'!B133</f>
        <v>91380.677315085704</v>
      </c>
      <c r="C11" s="39">
        <f>'[2]Perhitungan ke CO2-eq'!C133</f>
        <v>114226.98724737143</v>
      </c>
      <c r="D11" s="39">
        <f>'[2]Perhitungan ke CO2-eq'!D133</f>
        <v>131777.7518665143</v>
      </c>
      <c r="E11" s="39">
        <f>'[2]Perhitungan ke CO2-eq'!E133</f>
        <v>131298.0952385143</v>
      </c>
      <c r="F11" s="39">
        <f>'[2]Perhitungan ke CO2-eq'!F133</f>
        <v>131030.17296600004</v>
      </c>
      <c r="G11" s="39">
        <f>'[2]Perhitungan ke CO2-eq'!G133+G97</f>
        <v>130305.76694991429</v>
      </c>
      <c r="H11" s="39">
        <f>'[2]Perhitungan ke CO2-eq'!H133+H97</f>
        <v>134417.90585182401</v>
      </c>
      <c r="I11" s="39">
        <f>'[2]Perhitungan ke CO2-eq'!I133+I97</f>
        <v>137594.37828730515</v>
      </c>
      <c r="J11" s="39">
        <f>'[2]Perhitungan ke CO2-eq'!J133+J97</f>
        <v>140770.85072278627</v>
      </c>
      <c r="K11" s="39">
        <f>'[2]Perhitungan ke CO2-eq'!K133+K97</f>
        <v>143947.32315826742</v>
      </c>
      <c r="L11" s="39">
        <f>'[3]Perhitungan ke CO2-eq'!B133+L97</f>
        <v>147008.28121517712</v>
      </c>
      <c r="M11" s="39">
        <f>'[3]Perhitungan ke CO2-eq'!C133+M97</f>
        <v>151717.25595781044</v>
      </c>
      <c r="N11" s="39">
        <f>'[3]Perhitungan ke CO2-eq'!D133+N97</f>
        <v>155570.29225810515</v>
      </c>
      <c r="O11" s="39">
        <f>'[3]Perhitungan ke CO2-eq'!E133+O97</f>
        <v>159519.02837056696</v>
      </c>
      <c r="P11" s="39">
        <f>'[3]Perhitungan ke CO2-eq'!F133+P97</f>
        <v>163563.46429519597</v>
      </c>
      <c r="Q11" s="39">
        <f>'[3]Perhitungan ke CO2-eq'!G133+Q97</f>
        <v>164912.17552508239</v>
      </c>
      <c r="R11" s="39">
        <f>'[3]Perhitungan ke CO2-eq'!H133+R97</f>
        <v>166356.58656713596</v>
      </c>
      <c r="S11" s="39">
        <f>'[3]Perhitungan ke CO2-eq'!I133+S97</f>
        <v>167896.69742135669</v>
      </c>
      <c r="T11" s="39">
        <f>'[3]Perhitungan ke CO2-eq'!J133+T97</f>
        <v>169532.50808774453</v>
      </c>
      <c r="U11" s="39">
        <f>'[3]Perhitungan ke CO2-eq'!K133+U97</f>
        <v>171264.01856629952</v>
      </c>
      <c r="V11" s="9">
        <f t="shared" si="0"/>
        <v>2904090.2178680575</v>
      </c>
    </row>
    <row r="12" spans="1:25" x14ac:dyDescent="0.25">
      <c r="A12" s="43" t="s">
        <v>68</v>
      </c>
      <c r="B12" s="39">
        <f>'[2]Perhitungan ke CO2-eq'!B134</f>
        <v>29319.601936931431</v>
      </c>
      <c r="C12" s="39">
        <f>'[2]Perhitungan ke CO2-eq'!C134</f>
        <v>36730.213367602853</v>
      </c>
      <c r="D12" s="39">
        <f>'[2]Perhitungan ke CO2-eq'!D134</f>
        <v>42409.607306188569</v>
      </c>
      <c r="E12" s="39">
        <f>'[2]Perhitungan ke CO2-eq'!E134</f>
        <v>42300.617739788584</v>
      </c>
      <c r="F12" s="39">
        <f>'[2]Perhitungan ke CO2-eq'!F134</f>
        <v>42233.064931200002</v>
      </c>
      <c r="G12" s="39">
        <f>'[2]Perhitungan ke CO2-eq'!G134+G98</f>
        <v>41957.491729418573</v>
      </c>
      <c r="H12" s="39">
        <f>'[2]Perhitungan ke CO2-eq'!H134+H98</f>
        <v>43194.88329291423</v>
      </c>
      <c r="I12" s="39">
        <f>'[2]Perhitungan ke CO2-eq'!I134+I98</f>
        <v>44198.358239802728</v>
      </c>
      <c r="J12" s="39">
        <f>'[2]Perhitungan ke CO2-eq'!J134+J98</f>
        <v>45201.833186691256</v>
      </c>
      <c r="K12" s="39">
        <f>'[2]Perhitungan ke CO2-eq'!K134+K98</f>
        <v>46205.308133579769</v>
      </c>
      <c r="L12" s="39">
        <f>'[3]Perhitungan ke CO2-eq'!B134+L98</f>
        <v>47179.904485825427</v>
      </c>
      <c r="M12" s="39">
        <f>'[3]Perhitungan ke CO2-eq'!C134+M98</f>
        <v>48566.505009501983</v>
      </c>
      <c r="N12" s="39">
        <f>'[3]Perhitungan ke CO2-eq'!D134+N98</f>
        <v>49739.12092259388</v>
      </c>
      <c r="O12" s="39">
        <f>'[3]Perhitungan ke CO2-eq'!E134+O98</f>
        <v>50935.66178872755</v>
      </c>
      <c r="P12" s="39">
        <f>'[3]Perhitungan ke CO2-eq'!F134+P98</f>
        <v>52156.12760790305</v>
      </c>
      <c r="Q12" s="39">
        <f>'[3]Perhitungan ke CO2-eq'!G134+Q98</f>
        <v>52493.305415374656</v>
      </c>
      <c r="R12" s="39">
        <f>'[3]Perhitungan ke CO2-eq'!H134+R98</f>
        <v>52854.408175888049</v>
      </c>
      <c r="S12" s="39">
        <f>'[3]Perhitungan ke CO2-eq'!I134+S98</f>
        <v>53239.435889443223</v>
      </c>
      <c r="T12" s="39">
        <f>'[3]Perhitungan ke CO2-eq'!J134+T98</f>
        <v>53648.38855604019</v>
      </c>
      <c r="U12" s="39">
        <f>'[3]Perhitungan ke CO2-eq'!K134+U98</f>
        <v>54081.266175678938</v>
      </c>
      <c r="V12" s="9">
        <f>SUM(B12:U12)</f>
        <v>928645.10389109515</v>
      </c>
    </row>
    <row r="13" spans="1:25" x14ac:dyDescent="0.25">
      <c r="A13" s="34" t="s">
        <v>9</v>
      </c>
      <c r="B13" s="38">
        <f>SUM(B6:B12)</f>
        <v>174368.69147200437</v>
      </c>
      <c r="C13" s="38">
        <f>SUM(C6:C12)</f>
        <v>216444.03883185674</v>
      </c>
      <c r="D13" s="38">
        <f t="shared" ref="D13:U13" si="1">SUM(D6:D12)</f>
        <v>244800.14072179771</v>
      </c>
      <c r="E13" s="38">
        <f t="shared" si="1"/>
        <v>246633.67211804667</v>
      </c>
      <c r="F13" s="38">
        <f t="shared" si="1"/>
        <v>249466.32003806526</v>
      </c>
      <c r="G13" s="38">
        <f t="shared" si="1"/>
        <v>250530.16267523105</v>
      </c>
      <c r="H13" s="38">
        <f t="shared" si="1"/>
        <v>264297.04119526787</v>
      </c>
      <c r="I13" s="38">
        <f t="shared" si="1"/>
        <v>274170.51153933944</v>
      </c>
      <c r="J13" s="38">
        <f t="shared" si="1"/>
        <v>284588.50805391296</v>
      </c>
      <c r="K13" s="38">
        <f t="shared" si="1"/>
        <v>295033.59142538317</v>
      </c>
      <c r="L13" s="38">
        <f t="shared" si="1"/>
        <v>305150.79918224172</v>
      </c>
      <c r="M13" s="38">
        <f t="shared" si="1"/>
        <v>320317.2395266497</v>
      </c>
      <c r="N13" s="38">
        <f t="shared" si="1"/>
        <v>333009.63573446916</v>
      </c>
      <c r="O13" s="38">
        <f t="shared" si="1"/>
        <v>345969.66767660982</v>
      </c>
      <c r="P13" s="38">
        <f t="shared" si="1"/>
        <v>359266.24814241525</v>
      </c>
      <c r="Q13" s="38">
        <f t="shared" si="1"/>
        <v>368254.35931011086</v>
      </c>
      <c r="R13" s="38">
        <f t="shared" si="1"/>
        <v>377587.24069860717</v>
      </c>
      <c r="S13" s="38">
        <f t="shared" si="1"/>
        <v>387269.63238482142</v>
      </c>
      <c r="T13" s="38">
        <f t="shared" si="1"/>
        <v>397306.75394191564</v>
      </c>
      <c r="U13" s="38">
        <f t="shared" si="1"/>
        <v>407704.35593012499</v>
      </c>
      <c r="V13" s="9">
        <f>SUM(B13:U13)</f>
        <v>6102168.6105988715</v>
      </c>
      <c r="W13" s="29">
        <f>V13-V25</f>
        <v>625781.67470164318</v>
      </c>
      <c r="X13" s="29">
        <f>(V7+V8)-(V19+V20)</f>
        <v>2880.6383208041079</v>
      </c>
      <c r="Y13" s="29">
        <f>(V6+V10+V11+V12)-(V18+V22+V23+V24)</f>
        <v>622901.03638083953</v>
      </c>
    </row>
    <row r="14" spans="1:25" x14ac:dyDescent="0.25">
      <c r="W14" s="11">
        <f>W13/(V13+V25)</f>
        <v>5.4046609889177158E-2</v>
      </c>
      <c r="X14" s="11">
        <f>X13/(V7+V8+V19+V20)</f>
        <v>1.4741718412531509E-3</v>
      </c>
      <c r="Y14" s="11">
        <f>Y13/(V6+V10+V11+V12+V18+V22+V23+V24)</f>
        <v>6.4720465368132765E-2</v>
      </c>
    </row>
    <row r="15" spans="1:25" x14ac:dyDescent="0.25">
      <c r="A15" t="s">
        <v>11</v>
      </c>
      <c r="W15" s="44"/>
      <c r="X15" s="44"/>
      <c r="Y15" s="44"/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8">
        <f>'[4]Perhitungan ke CO2-eq'!B128</f>
        <v>7945.0799648777929</v>
      </c>
      <c r="C18" s="8">
        <f>'[4]Perhitungan ke CO2-eq'!C128</f>
        <v>8247.6805119861765</v>
      </c>
      <c r="D18" s="8">
        <f>'[4]Perhitungan ke CO2-eq'!D128</f>
        <v>8763.3118442588693</v>
      </c>
      <c r="E18" s="8">
        <f>'[4]Perhitungan ke CO2-eq'!E128</f>
        <v>7780.46526725083</v>
      </c>
      <c r="F18" s="8">
        <f>'[4]Perhitungan ke CO2-eq'!F128</f>
        <v>7371.3493275602896</v>
      </c>
      <c r="G18" s="8">
        <f>'[4]Perhitungan ke CO2-eq'!G128</f>
        <v>8212.5788485216053</v>
      </c>
      <c r="H18" s="8">
        <f>'[4]Perhitungan ke CO2-eq'!H128</f>
        <v>4001.0992799406517</v>
      </c>
      <c r="I18" s="8">
        <f>'[4]Perhitungan ke CO2-eq'!I128</f>
        <v>4236.4580611136316</v>
      </c>
      <c r="J18" s="8">
        <f>'[4]Perhitungan ke CO2-eq'!J128</f>
        <v>4471.8168422866111</v>
      </c>
      <c r="K18" s="8">
        <f>'[4]Perhitungan ke CO2-eq'!K128</f>
        <v>4707.1756234595905</v>
      </c>
      <c r="L18" s="8">
        <f>'[5]Perhitungan ke CO2-eq'!B128</f>
        <v>4871.9267702806765</v>
      </c>
      <c r="M18" s="8">
        <f>'[5]Perhitungan ke CO2-eq'!C128</f>
        <v>6044.0205612855498</v>
      </c>
      <c r="N18" s="8">
        <f>'[5]Perhitungan ke CO2-eq'!D128</f>
        <v>6692.9259032697628</v>
      </c>
      <c r="O18" s="8">
        <f>'[5]Perhitungan ke CO2-eq'!E128</f>
        <v>7400.3273167267016</v>
      </c>
      <c r="P18" s="8">
        <f>'[5]Perhitungan ke CO2-eq'!F128</f>
        <v>8166.2248016563817</v>
      </c>
      <c r="Q18" s="8">
        <f>'[5]Perhitungan ke CO2-eq'!G128</f>
        <v>8990.6183580587858</v>
      </c>
      <c r="R18" s="8">
        <f>'[5]Perhitungan ke CO2-eq'!H128</f>
        <v>9873.5079859339221</v>
      </c>
      <c r="S18" s="8">
        <f>'[5]Perhitungan ke CO2-eq'!I128</f>
        <v>10814.893685281795</v>
      </c>
      <c r="T18" s="8">
        <f>'[5]Perhitungan ke CO2-eq'!J128</f>
        <v>11814.775456102403</v>
      </c>
      <c r="U18" s="8">
        <f>'[5]Perhitungan ke CO2-eq'!K128</f>
        <v>12873.153298395739</v>
      </c>
      <c r="V18" s="9">
        <f t="shared" ref="V18:V25" si="2">SUM(B18:U18)</f>
        <v>153279.38970824776</v>
      </c>
    </row>
    <row r="19" spans="1:22" x14ac:dyDescent="0.25">
      <c r="A19" s="1" t="s">
        <v>4</v>
      </c>
      <c r="B19" s="8">
        <f>'[4]Perhitungan ke CO2-eq'!B129</f>
        <v>14705.989619999998</v>
      </c>
      <c r="C19" s="8">
        <f>'[4]Perhitungan ke CO2-eq'!C129</f>
        <v>18427.329899999997</v>
      </c>
      <c r="D19" s="8">
        <f>'[4]Perhitungan ke CO2-eq'!D129</f>
        <v>17105.622240000004</v>
      </c>
      <c r="E19" s="8">
        <f>'[4]Perhitungan ke CO2-eq'!E129</f>
        <v>20584.13322</v>
      </c>
      <c r="F19" s="8">
        <f>'[4]Perhitungan ke CO2-eq'!F129</f>
        <v>24189.913020000004</v>
      </c>
      <c r="G19" s="8">
        <f>'[4]Perhitungan ke CO2-eq'!G129</f>
        <v>25667.996760000002</v>
      </c>
      <c r="H19" s="8">
        <f>'[4]Perhitungan ke CO2-eq'!H129</f>
        <v>30650.059298339689</v>
      </c>
      <c r="I19" s="8">
        <f>'[4]Perhitungan ke CO2-eq'!I129</f>
        <v>34633.196972329933</v>
      </c>
      <c r="J19" s="8">
        <f>'[4]Perhitungan ke CO2-eq'!J129</f>
        <v>39154.608548852382</v>
      </c>
      <c r="K19" s="8">
        <f>'[4]Perhitungan ke CO2-eq'!K129</f>
        <v>43699.992110642888</v>
      </c>
      <c r="L19" s="8">
        <f>'[5]Perhitungan ke CO2-eq'!B129</f>
        <v>48270.306041228148</v>
      </c>
      <c r="M19" s="8">
        <f>'[5]Perhitungan ke CO2-eq'!C129</f>
        <v>52804.219589487657</v>
      </c>
      <c r="N19" s="8">
        <f>'[5]Perhitungan ke CO2-eq'!D129</f>
        <v>57499.365568688845</v>
      </c>
      <c r="O19" s="8">
        <f>'[5]Perhitungan ke CO2-eq'!E129</f>
        <v>62162.518594864938</v>
      </c>
      <c r="P19" s="8">
        <f>'[5]Perhitungan ke CO2-eq'!F129</f>
        <v>66862.143126804673</v>
      </c>
      <c r="Q19" s="8">
        <f>'[5]Perhitungan ke CO2-eq'!G129</f>
        <v>71601.660746374706</v>
      </c>
      <c r="R19" s="8">
        <f>'[5]Perhitungan ke CO2-eq'!H129</f>
        <v>76384.835266363341</v>
      </c>
      <c r="S19" s="8">
        <f>'[5]Perhitungan ke CO2-eq'!I129</f>
        <v>81215.809135293224</v>
      </c>
      <c r="T19" s="8">
        <f>'[5]Perhitungan ke CO2-eq'!J129</f>
        <v>86099.144025575457</v>
      </c>
      <c r="U19" s="8">
        <f>'[5]Perhitungan ke CO2-eq'!K129</f>
        <v>91039.866137199802</v>
      </c>
      <c r="V19" s="9">
        <f t="shared" si="2"/>
        <v>962758.7099220457</v>
      </c>
    </row>
    <row r="20" spans="1:22" x14ac:dyDescent="0.25">
      <c r="A20" s="1" t="s">
        <v>5</v>
      </c>
      <c r="B20" s="8">
        <f>'[4]Perhitungan ke CO2-eq'!B130</f>
        <v>369.27126311367607</v>
      </c>
      <c r="C20" s="8">
        <f>'[4]Perhitungan ke CO2-eq'!C130</f>
        <v>402.49911326646691</v>
      </c>
      <c r="D20" s="8">
        <f>'[4]Perhitungan ke CO2-eq'!D130</f>
        <v>382.76257046582026</v>
      </c>
      <c r="E20" s="8">
        <f>'[4]Perhitungan ke CO2-eq'!E130</f>
        <v>428.79872296870093</v>
      </c>
      <c r="F20" s="8">
        <f>'[4]Perhitungan ke CO2-eq'!F130</f>
        <v>476.68758502951778</v>
      </c>
      <c r="G20" s="8">
        <f>'[4]Perhitungan ke CO2-eq'!G130</f>
        <v>517.03156752456391</v>
      </c>
      <c r="H20" s="8">
        <f>'[4]Perhitungan ke CO2-eq'!H130</f>
        <v>381.98097897274562</v>
      </c>
      <c r="I20" s="8">
        <f>'[4]Perhitungan ke CO2-eq'!I130</f>
        <v>420.71688920794202</v>
      </c>
      <c r="J20" s="8">
        <f>'[4]Perhitungan ke CO2-eq'!J130</f>
        <v>358.03741564757325</v>
      </c>
      <c r="K20" s="8">
        <f>'[4]Perhitungan ke CO2-eq'!K130</f>
        <v>510.05048912804835</v>
      </c>
      <c r="L20" s="8">
        <f>'[5]Perhitungan ke CO2-eq'!B130</f>
        <v>560.94106777005277</v>
      </c>
      <c r="M20" s="8">
        <f>'[5]Perhitungan ke CO2-eq'!C130</f>
        <v>616.54093179502377</v>
      </c>
      <c r="N20" s="8">
        <f>'[5]Perhitungan ke CO2-eq'!D130</f>
        <v>677.31804391432979</v>
      </c>
      <c r="O20" s="8">
        <f>'[5]Perhitungan ke CO2-eq'!E130</f>
        <v>743.78957729226227</v>
      </c>
      <c r="P20" s="8">
        <f>'[5]Perhitungan ke CO2-eq'!F130</f>
        <v>816.52443390968358</v>
      </c>
      <c r="Q20" s="8">
        <f>'[5]Perhitungan ke CO2-eq'!G130</f>
        <v>896.14842556683038</v>
      </c>
      <c r="R20" s="8">
        <f>'[5]Perhitungan ke CO2-eq'!H130</f>
        <v>983.34997489627472</v>
      </c>
      <c r="S20" s="8">
        <f>'[5]Perhitungan ke CO2-eq'!I130</f>
        <v>1078.8863887832117</v>
      </c>
      <c r="T20" s="8">
        <f>'[5]Perhitungan ke CO2-eq'!J130</f>
        <v>917.39246329628418</v>
      </c>
      <c r="U20" s="8">
        <f>'[5]Perhitungan ke CO2-eq'!K130</f>
        <v>1298.3795740086473</v>
      </c>
      <c r="V20" s="9">
        <f t="shared" si="2"/>
        <v>12837.107476557656</v>
      </c>
    </row>
    <row r="21" spans="1:22" x14ac:dyDescent="0.25">
      <c r="A21" s="1" t="s">
        <v>6</v>
      </c>
      <c r="B21" s="8">
        <f>'[4]Perhitungan ke CO2-eq'!B131</f>
        <v>0</v>
      </c>
      <c r="C21" s="8">
        <f>'[4]Perhitungan ke CO2-eq'!C131</f>
        <v>0</v>
      </c>
      <c r="D21" s="8">
        <f>'[4]Perhitungan ke CO2-eq'!D131</f>
        <v>0</v>
      </c>
      <c r="E21" s="8">
        <f>'[4]Perhitungan ke CO2-eq'!E131</f>
        <v>0</v>
      </c>
      <c r="F21" s="8">
        <f>'[4]Perhitungan ke CO2-eq'!F131</f>
        <v>0</v>
      </c>
      <c r="G21" s="8">
        <f>'[4]Perhitungan ke CO2-eq'!G131</f>
        <v>0</v>
      </c>
      <c r="H21" s="8">
        <f>'[4]Perhitungan ke CO2-eq'!H131</f>
        <v>0</v>
      </c>
      <c r="I21" s="8">
        <f>'[4]Perhitungan ke CO2-eq'!I131</f>
        <v>0</v>
      </c>
      <c r="J21" s="8">
        <f>'[4]Perhitungan ke CO2-eq'!J131</f>
        <v>0</v>
      </c>
      <c r="K21" s="8">
        <f>'[4]Perhitungan ke CO2-eq'!K131</f>
        <v>0</v>
      </c>
      <c r="L21" s="8">
        <f>'[5]Perhitungan ke CO2-eq'!B131</f>
        <v>0</v>
      </c>
      <c r="M21" s="8">
        <f>'[5]Perhitungan ke CO2-eq'!C131</f>
        <v>0</v>
      </c>
      <c r="N21" s="8">
        <f>'[5]Perhitungan ke CO2-eq'!D131</f>
        <v>0</v>
      </c>
      <c r="O21" s="8">
        <f>'[5]Perhitungan ke CO2-eq'!E131</f>
        <v>0</v>
      </c>
      <c r="P21" s="8">
        <f>'[5]Perhitungan ke CO2-eq'!F131</f>
        <v>0</v>
      </c>
      <c r="Q21" s="8">
        <f>'[5]Perhitungan ke CO2-eq'!G131</f>
        <v>0</v>
      </c>
      <c r="R21" s="8">
        <f>'[5]Perhitungan ke CO2-eq'!H131</f>
        <v>0</v>
      </c>
      <c r="S21" s="8">
        <f>'[5]Perhitungan ke CO2-eq'!I131</f>
        <v>0</v>
      </c>
      <c r="T21" s="8">
        <f>'[5]Perhitungan ke CO2-eq'!J131</f>
        <v>0</v>
      </c>
      <c r="U21" s="8">
        <f>'[5]Perhitungan ke CO2-eq'!K131</f>
        <v>0</v>
      </c>
      <c r="V21" s="9">
        <f t="shared" si="2"/>
        <v>0</v>
      </c>
    </row>
    <row r="22" spans="1:22" x14ac:dyDescent="0.25">
      <c r="A22" s="1" t="s">
        <v>7</v>
      </c>
      <c r="B22" s="8">
        <f>'[4]Perhitungan ke CO2-eq'!B132</f>
        <v>30711.950133333332</v>
      </c>
      <c r="C22" s="8">
        <f>'[4]Perhitungan ke CO2-eq'!C132</f>
        <v>38474.481466666664</v>
      </c>
      <c r="D22" s="8">
        <f>'[4]Perhitungan ke CO2-eq'!D132</f>
        <v>44423.582133333337</v>
      </c>
      <c r="E22" s="8">
        <f>'[4]Perhitungan ke CO2-eq'!E132</f>
        <v>44309.416800000006</v>
      </c>
      <c r="F22" s="8">
        <f>'[4]Perhitungan ke CO2-eq'!F132</f>
        <v>44238.65600000001</v>
      </c>
      <c r="G22" s="8">
        <f>'[4]Perhitungan ke CO2-eq'!G132+G96</f>
        <v>43949.996200000001</v>
      </c>
      <c r="H22" s="8">
        <f>'[4]Perhitungan ke CO2-eq'!H132+H96</f>
        <v>44778.649813382348</v>
      </c>
      <c r="I22" s="8">
        <f>'[4]Perhitungan ke CO2-eq'!I132+I96</f>
        <v>45802.278426764715</v>
      </c>
      <c r="J22" s="8">
        <f>'[4]Perhitungan ke CO2-eq'!J132+J96</f>
        <v>46825.907040147067</v>
      </c>
      <c r="K22" s="8">
        <f>'[4]Perhitungan ke CO2-eq'!K132+K96</f>
        <v>47849.535653529412</v>
      </c>
      <c r="L22" s="8">
        <f>'[5]Perhitungan ke CO2-eq'!B132+L102</f>
        <v>45007.917124804917</v>
      </c>
      <c r="M22" s="8">
        <f>'[5]Perhitungan ke CO2-eq'!C132+M102</f>
        <v>45437.281889472775</v>
      </c>
      <c r="N22" s="8">
        <f>'[5]Perhitungan ke CO2-eq'!D132+N102</f>
        <v>45671.787308576248</v>
      </c>
      <c r="O22" s="8">
        <f>'[5]Perhitungan ke CO2-eq'!E132+O102</f>
        <v>45892.675248782027</v>
      </c>
      <c r="P22" s="8">
        <f>'[5]Perhitungan ke CO2-eq'!F132+P102</f>
        <v>46099.945710090091</v>
      </c>
      <c r="Q22" s="8">
        <f>'[5]Perhitungan ke CO2-eq'!G132+Q102</f>
        <v>45500.072621383726</v>
      </c>
      <c r="R22" s="8">
        <f>'[5]Perhitungan ke CO2-eq'!H132+R102</f>
        <v>44918.425799344033</v>
      </c>
      <c r="S22" s="8">
        <f>'[5]Perhitungan ke CO2-eq'!I132+S102</f>
        <v>44355.005243971013</v>
      </c>
      <c r="T22" s="8">
        <f>'[5]Perhitungan ke CO2-eq'!J132+T102</f>
        <v>43809.810955264664</v>
      </c>
      <c r="U22" s="8">
        <f>'[5]Perhitungan ke CO2-eq'!K132+U102</f>
        <v>43282.842933224965</v>
      </c>
      <c r="V22" s="9">
        <f t="shared" si="2"/>
        <v>881340.21850207145</v>
      </c>
    </row>
    <row r="23" spans="1:22" x14ac:dyDescent="0.25">
      <c r="A23" s="1" t="s">
        <v>8</v>
      </c>
      <c r="B23" s="8">
        <f>'[4]Perhitungan ke CO2-eq'!B133</f>
        <v>91380.677315085704</v>
      </c>
      <c r="C23" s="8">
        <f>'[4]Perhitungan ke CO2-eq'!C133</f>
        <v>114226.98724737143</v>
      </c>
      <c r="D23" s="8">
        <f>'[4]Perhitungan ke CO2-eq'!D133</f>
        <v>131777.7518665143</v>
      </c>
      <c r="E23" s="8">
        <f>'[4]Perhitungan ke CO2-eq'!E133</f>
        <v>131298.0952385143</v>
      </c>
      <c r="F23" s="8">
        <f>'[4]Perhitungan ke CO2-eq'!F133</f>
        <v>131030.17296600004</v>
      </c>
      <c r="G23" s="8">
        <f>'[4]Perhitungan ke CO2-eq'!G133+G97</f>
        <v>130305.76694991429</v>
      </c>
      <c r="H23" s="8">
        <f>'[4]Perhitungan ke CO2-eq'!H133+H97</f>
        <v>132632.68363753831</v>
      </c>
      <c r="I23" s="8">
        <f>'[4]Perhitungan ke CO2-eq'!I133+I97</f>
        <v>135704.14300159086</v>
      </c>
      <c r="J23" s="8">
        <f>'[4]Perhitungan ke CO2-eq'!J133+J97</f>
        <v>138775.60236564343</v>
      </c>
      <c r="K23" s="8">
        <f>'[4]Perhitungan ke CO2-eq'!K133+K97</f>
        <v>141847.061729696</v>
      </c>
      <c r="L23" s="8">
        <f>'[5]Perhitungan ke CO2-eq'!B133+L103</f>
        <v>133545.24667431982</v>
      </c>
      <c r="M23" s="8">
        <f>'[5]Perhitungan ke CO2-eq'!C133+M103</f>
        <v>135128.30161460844</v>
      </c>
      <c r="N23" s="8">
        <f>'[5]Perhitungan ke CO2-eq'!D133+N103</f>
        <v>135995.31714151785</v>
      </c>
      <c r="O23" s="8">
        <f>'[5]Perhitungan ke CO2-eq'!E133+O103</f>
        <v>136838.39380377944</v>
      </c>
      <c r="P23" s="8">
        <f>'[5]Perhitungan ke CO2-eq'!F133+P103</f>
        <v>137657.53160139316</v>
      </c>
      <c r="Q23" s="8">
        <f>'[5]Perhitungan ke CO2-eq'!G133+Q103</f>
        <v>136121.80438088745</v>
      </c>
      <c r="R23" s="8">
        <f>'[5]Perhitungan ke CO2-eq'!H133+R103</f>
        <v>134655.67702377599</v>
      </c>
      <c r="S23" s="8">
        <f>'[5]Perhitungan ke CO2-eq'!I133+S103</f>
        <v>133259.14953005887</v>
      </c>
      <c r="T23" s="8">
        <f>'[5]Perhitungan ke CO2-eq'!J133+T103</f>
        <v>131932.221899736</v>
      </c>
      <c r="U23" s="8">
        <f>'[5]Perhitungan ke CO2-eq'!K133+U103</f>
        <v>130674.89413280739</v>
      </c>
      <c r="V23" s="9">
        <f t="shared" si="2"/>
        <v>2624787.4801207529</v>
      </c>
    </row>
    <row r="24" spans="1:22" x14ac:dyDescent="0.25">
      <c r="A24" s="43" t="s">
        <v>68</v>
      </c>
      <c r="B24" s="8">
        <f>'[4]Perhitungan ke CO2-eq'!B134</f>
        <v>29319.601936931431</v>
      </c>
      <c r="C24" s="8">
        <f>'[4]Perhitungan ke CO2-eq'!C134</f>
        <v>36730.213367602853</v>
      </c>
      <c r="D24" s="8">
        <f>'[4]Perhitungan ke CO2-eq'!D134</f>
        <v>42409.607306188569</v>
      </c>
      <c r="E24" s="8">
        <f>'[4]Perhitungan ke CO2-eq'!E134</f>
        <v>42300.617739788584</v>
      </c>
      <c r="F24" s="8">
        <f>'[4]Perhitungan ke CO2-eq'!F134</f>
        <v>42233.064931200002</v>
      </c>
      <c r="G24" s="8">
        <f>'[4]Perhitungan ke CO2-eq'!G134+G98</f>
        <v>41957.491729418573</v>
      </c>
      <c r="H24" s="8">
        <f>'[4]Perhitungan ke CO2-eq'!H134+H98</f>
        <v>42748.5777393428</v>
      </c>
      <c r="I24" s="8">
        <f>'[4]Perhitungan ke CO2-eq'!I134+I98</f>
        <v>43725.799418374161</v>
      </c>
      <c r="J24" s="8">
        <f>'[4]Perhitungan ke CO2-eq'!J134+J98</f>
        <v>44703.021097405544</v>
      </c>
      <c r="K24" s="8">
        <f>'[4]Perhitungan ke CO2-eq'!K134+K98</f>
        <v>45680.242776436913</v>
      </c>
      <c r="L24" s="8">
        <f>'[5]Perhitungan ke CO2-eq'!B134+L104</f>
        <v>42967.451053439654</v>
      </c>
      <c r="M24" s="8">
        <f>'[5]Perhitungan ke CO2-eq'!C134+M104</f>
        <v>43377.350259812178</v>
      </c>
      <c r="N24" s="8">
        <f>'[5]Perhitungan ke CO2-eq'!D134+N104</f>
        <v>43601.224208236723</v>
      </c>
      <c r="O24" s="8">
        <f>'[5]Perhitungan ke CO2-eq'!E134+O104</f>
        <v>43812.098035896168</v>
      </c>
      <c r="P24" s="8">
        <f>'[5]Perhitungan ke CO2-eq'!F134+P104</f>
        <v>44009.971742790491</v>
      </c>
      <c r="Q24" s="8">
        <f>'[5]Perhitungan ke CO2-eq'!G134+Q104</f>
        <v>43437.294329041426</v>
      </c>
      <c r="R24" s="8">
        <f>'[5]Perhitungan ke CO2-eq'!H134+R104</f>
        <v>42882.016881140924</v>
      </c>
      <c r="S24" s="8">
        <f>'[5]Perhitungan ke CO2-eq'!I134+S104</f>
        <v>42344.139399088992</v>
      </c>
      <c r="T24" s="8">
        <f>'[5]Perhitungan ke CO2-eq'!J134+T104</f>
        <v>41823.661882885623</v>
      </c>
      <c r="U24" s="8">
        <f>'[5]Perhitungan ke CO2-eq'!K134+U104</f>
        <v>41320.584332530831</v>
      </c>
      <c r="V24" s="9">
        <f t="shared" si="2"/>
        <v>841384.03016755241</v>
      </c>
    </row>
    <row r="25" spans="1:22" x14ac:dyDescent="0.25">
      <c r="A25" s="34" t="s">
        <v>9</v>
      </c>
      <c r="B25" s="35">
        <f>SUM(B18:B24)</f>
        <v>174432.57023334195</v>
      </c>
      <c r="C25" s="35">
        <f t="shared" ref="C25:U25" si="3">SUM(C18:C24)</f>
        <v>216509.19160689358</v>
      </c>
      <c r="D25" s="35">
        <f t="shared" si="3"/>
        <v>244862.63796076091</v>
      </c>
      <c r="E25" s="35">
        <f t="shared" si="3"/>
        <v>246701.52698852241</v>
      </c>
      <c r="F25" s="35">
        <f t="shared" si="3"/>
        <v>249539.84382978987</v>
      </c>
      <c r="G25" s="35">
        <f t="shared" si="3"/>
        <v>250610.86205537902</v>
      </c>
      <c r="H25" s="35">
        <f t="shared" si="3"/>
        <v>255193.05074751657</v>
      </c>
      <c r="I25" s="35">
        <f t="shared" si="3"/>
        <v>264522.59276938124</v>
      </c>
      <c r="J25" s="35">
        <f t="shared" si="3"/>
        <v>274288.99330998259</v>
      </c>
      <c r="K25" s="35">
        <f t="shared" si="3"/>
        <v>284294.05838289286</v>
      </c>
      <c r="L25" s="35">
        <f t="shared" si="3"/>
        <v>275223.78873184323</v>
      </c>
      <c r="M25" s="35">
        <f t="shared" si="3"/>
        <v>283407.71484646166</v>
      </c>
      <c r="N25" s="35">
        <f t="shared" si="3"/>
        <v>290137.93817420374</v>
      </c>
      <c r="O25" s="35">
        <f t="shared" si="3"/>
        <v>296849.80257734156</v>
      </c>
      <c r="P25" s="35">
        <f t="shared" si="3"/>
        <v>303612.34141664446</v>
      </c>
      <c r="Q25" s="35">
        <f t="shared" si="3"/>
        <v>306547.5988613129</v>
      </c>
      <c r="R25" s="35">
        <f t="shared" si="3"/>
        <v>309697.81293145451</v>
      </c>
      <c r="S25" s="35">
        <f t="shared" si="3"/>
        <v>313067.8833824771</v>
      </c>
      <c r="T25" s="35">
        <f t="shared" si="3"/>
        <v>316397.00668286043</v>
      </c>
      <c r="U25" s="35">
        <f t="shared" si="3"/>
        <v>320489.7204081674</v>
      </c>
      <c r="V25" s="9">
        <f t="shared" si="2"/>
        <v>5476386.9358972283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8">
        <f>'[6]Perhitungan ke CO2-eq'!B128</f>
        <v>22830.60607823353</v>
      </c>
      <c r="C30" s="8">
        <f>'[6]Perhitungan ke CO2-eq'!C128</f>
        <v>16092.297095223983</v>
      </c>
      <c r="D30" s="8">
        <f>'[6]Perhitungan ke CO2-eq'!D128</f>
        <v>15581.507371705022</v>
      </c>
      <c r="E30" s="8">
        <f>'[6]Perhitungan ke CO2-eq'!E128</f>
        <v>5049.7979301447504</v>
      </c>
      <c r="F30" s="8">
        <f>'[6]Perhitungan ke CO2-eq'!F128</f>
        <v>6927.1317244051797</v>
      </c>
      <c r="G30" s="8">
        <f>'[6]Perhitungan ke CO2-eq'!G128</f>
        <v>6584.587905078487</v>
      </c>
      <c r="H30" s="8">
        <f>'[6]Perhitungan ke CO2-eq'!H128</f>
        <v>7474.2335135771418</v>
      </c>
      <c r="I30" s="8">
        <f>'[6]Perhitungan ke CO2-eq'!I128</f>
        <v>10037.865348679392</v>
      </c>
      <c r="J30" s="8">
        <f>'[6]Perhitungan ke CO2-eq'!J128</f>
        <v>10847.624412741432</v>
      </c>
      <c r="K30" s="8">
        <f>'[6]Perhitungan ke CO2-eq'!K128</f>
        <v>8812.9383339846427</v>
      </c>
      <c r="L30" s="8">
        <f>'[6]Perhitungan ke CO2-eq'!L128</f>
        <v>8329.9878607996579</v>
      </c>
    </row>
    <row r="31" spans="1:22" x14ac:dyDescent="0.25">
      <c r="A31" s="1" t="s">
        <v>4</v>
      </c>
      <c r="B31" s="8">
        <f>'[6]Perhitungan ke CO2-eq'!B129</f>
        <v>10549.548659999997</v>
      </c>
      <c r="C31" s="8">
        <f>'[6]Perhitungan ke CO2-eq'!C129</f>
        <v>10859.722860000002</v>
      </c>
      <c r="D31" s="8">
        <f>'[6]Perhitungan ke CO2-eq'!D129</f>
        <v>11426.280600000002</v>
      </c>
      <c r="E31" s="8">
        <f>'[6]Perhitungan ke CO2-eq'!E129</f>
        <v>5200.5428999999995</v>
      </c>
      <c r="F31" s="8">
        <f>'[6]Perhitungan ke CO2-eq'!F129</f>
        <v>6327.7015199999987</v>
      </c>
      <c r="G31" s="8">
        <f>'[6]Perhitungan ke CO2-eq'!G129</f>
        <v>8058.4202999999998</v>
      </c>
      <c r="H31" s="8">
        <f>'[6]Perhitungan ke CO2-eq'!H129</f>
        <v>8737.3788599999989</v>
      </c>
      <c r="I31" s="8">
        <f>'[6]Perhitungan ke CO2-eq'!I129</f>
        <v>9765.501479999999</v>
      </c>
      <c r="J31" s="8">
        <f>'[6]Perhitungan ke CO2-eq'!J129</f>
        <v>11230.3611</v>
      </c>
      <c r="K31" s="8">
        <f>'[6]Perhitungan ke CO2-eq'!K129</f>
        <v>11892.915300000001</v>
      </c>
      <c r="L31" s="8">
        <f>'[6]Perhitungan ke CO2-eq'!L129</f>
        <v>13708.816800000001</v>
      </c>
    </row>
    <row r="32" spans="1:22" x14ac:dyDescent="0.25">
      <c r="A32" s="1" t="s">
        <v>5</v>
      </c>
      <c r="B32" s="8">
        <f>'[6]Perhitungan ke CO2-eq'!B130</f>
        <v>154.41499935750431</v>
      </c>
      <c r="C32" s="8">
        <f>'[6]Perhitungan ke CO2-eq'!C130</f>
        <v>149.42127440053</v>
      </c>
      <c r="D32" s="8">
        <f>'[6]Perhitungan ke CO2-eq'!D130</f>
        <v>169.75865831794573</v>
      </c>
      <c r="E32" s="8">
        <f>'[6]Perhitungan ke CO2-eq'!E130</f>
        <v>92.43523684853858</v>
      </c>
      <c r="F32" s="8">
        <f>'[6]Perhitungan ke CO2-eq'!F130</f>
        <v>107.65870509882714</v>
      </c>
      <c r="G32" s="8">
        <f>'[6]Perhitungan ke CO2-eq'!G130</f>
        <v>216.31996095501</v>
      </c>
      <c r="H32" s="8">
        <f>'[6]Perhitungan ke CO2-eq'!H130</f>
        <v>256.22105282987718</v>
      </c>
      <c r="I32" s="8">
        <f>'[6]Perhitungan ke CO2-eq'!I130</f>
        <v>278.93473692622996</v>
      </c>
      <c r="J32" s="8">
        <f>'[6]Perhitungan ke CO2-eq'!J130</f>
        <v>284.75888299678292</v>
      </c>
      <c r="K32" s="8">
        <f>'[6]Perhitungan ke CO2-eq'!K130</f>
        <v>205.77172281727283</v>
      </c>
      <c r="L32" s="8">
        <f>'[6]Perhitungan ke CO2-eq'!L130</f>
        <v>418.07825410256402</v>
      </c>
    </row>
    <row r="33" spans="1:22" x14ac:dyDescent="0.25">
      <c r="A33" s="1" t="s">
        <v>6</v>
      </c>
      <c r="B33" s="8">
        <f>'[6]Perhitungan ke CO2-eq'!B131</f>
        <v>0</v>
      </c>
      <c r="C33" s="8">
        <f>'[6]Perhitungan ke CO2-eq'!C131</f>
        <v>0</v>
      </c>
      <c r="D33" s="8">
        <f>'[6]Perhitungan ke CO2-eq'!D131</f>
        <v>0</v>
      </c>
      <c r="E33" s="8">
        <f>'[6]Perhitungan ke CO2-eq'!E131</f>
        <v>0</v>
      </c>
      <c r="F33" s="8">
        <f>'[6]Perhitungan ke CO2-eq'!F131</f>
        <v>0</v>
      </c>
      <c r="G33" s="8">
        <f>'[6]Perhitungan ke CO2-eq'!G131</f>
        <v>0</v>
      </c>
      <c r="H33" s="8">
        <f>'[6]Perhitungan ke CO2-eq'!H131</f>
        <v>0</v>
      </c>
      <c r="I33" s="8">
        <f>'[6]Perhitungan ke CO2-eq'!I131</f>
        <v>0</v>
      </c>
      <c r="J33" s="8">
        <f>'[6]Perhitungan ke CO2-eq'!J131</f>
        <v>0</v>
      </c>
      <c r="K33" s="8">
        <f>'[6]Perhitungan ke CO2-eq'!K131</f>
        <v>0</v>
      </c>
      <c r="L33" s="8">
        <f>'[6]Perhitungan ke CO2-eq'!L131</f>
        <v>0</v>
      </c>
    </row>
    <row r="34" spans="1:22" x14ac:dyDescent="0.25">
      <c r="A34" s="1" t="s">
        <v>7</v>
      </c>
      <c r="B34" s="8">
        <f>'[6]Perhitungan ke CO2-eq'!B132</f>
        <v>3803.8366666666666</v>
      </c>
      <c r="C34" s="8">
        <f>'[6]Perhitungan ke CO2-eq'!C132</f>
        <v>2681.1583333333333</v>
      </c>
      <c r="D34" s="8">
        <f>'[6]Perhitungan ke CO2-eq'!D132</f>
        <v>2596.0550000000003</v>
      </c>
      <c r="E34" s="8">
        <f>'[6]Perhitungan ke CO2-eq'!E132</f>
        <v>13173.700026666666</v>
      </c>
      <c r="F34" s="8">
        <f>'[6]Perhitungan ke CO2-eq'!F132</f>
        <v>15001.351199999999</v>
      </c>
      <c r="G34" s="8">
        <f>'[6]Perhitungan ke CO2-eq'!G132</f>
        <v>16320.346533333335</v>
      </c>
      <c r="H34" s="8">
        <f>'[6]Perhitungan ke CO2-eq'!H132</f>
        <v>16810.846800000003</v>
      </c>
      <c r="I34" s="8">
        <f>'[6]Perhitungan ke CO2-eq'!I132</f>
        <v>17285.20346666667</v>
      </c>
      <c r="J34" s="8">
        <f>'[6]Perhitungan ke CO2-eq'!J132</f>
        <v>17420.11846666667</v>
      </c>
      <c r="K34" s="8">
        <f>'[6]Perhitungan ke CO2-eq'!K132</f>
        <v>22982.679133333335</v>
      </c>
      <c r="L34" s="8">
        <f>'[6]Perhitungan ke CO2-eq'!L132</f>
        <v>26904.438000000006</v>
      </c>
    </row>
    <row r="35" spans="1:22" x14ac:dyDescent="0.25">
      <c r="A35" s="1" t="s">
        <v>8</v>
      </c>
      <c r="B35" s="8">
        <f>'[6]Perhitungan ke CO2-eq'!B133</f>
        <v>14525.548057428572</v>
      </c>
      <c r="C35" s="8">
        <f>'[6]Perhitungan ke CO2-eq'!C133</f>
        <v>10238.424420714287</v>
      </c>
      <c r="D35" s="8">
        <f>'[6]Perhitungan ke CO2-eq'!D133</f>
        <v>9913.4439690000017</v>
      </c>
      <c r="E35" s="8">
        <f>'[6]Perhitungan ke CO2-eq'!E133</f>
        <v>39438.22744576</v>
      </c>
      <c r="F35" s="8">
        <f>'[6]Perhitungan ke CO2-eq'!F133</f>
        <v>45082.457299628579</v>
      </c>
      <c r="G35" s="8">
        <f>'[6]Perhitungan ke CO2-eq'!G133</f>
        <v>48906.61869405715</v>
      </c>
      <c r="H35" s="8">
        <f>'[6]Perhitungan ke CO2-eq'!H133</f>
        <v>50478.048296657151</v>
      </c>
      <c r="I35" s="8">
        <f>'[6]Perhitungan ke CO2-eq'!I133</f>
        <v>52247.836282085715</v>
      </c>
      <c r="J35" s="8">
        <f>'[6]Perhitungan ke CO2-eq'!J133</f>
        <v>52763.030410514293</v>
      </c>
      <c r="K35" s="8">
        <f>'[6]Perhitungan ke CO2-eq'!K133</f>
        <v>68803.917088657137</v>
      </c>
      <c r="L35" s="8">
        <f>'[6]Perhitungan ke CO2-eq'!L133</f>
        <v>80252.895576857147</v>
      </c>
    </row>
    <row r="36" spans="1:22" x14ac:dyDescent="0.25">
      <c r="B36" s="8">
        <f>'[6]Perhitungan ke CO2-eq'!B134</f>
        <v>3631.387014357143</v>
      </c>
      <c r="C36" s="8">
        <f>'[6]Perhitungan ke CO2-eq'!C134</f>
        <v>2559.6061051785714</v>
      </c>
      <c r="D36" s="8">
        <f>'[6]Perhitungan ke CO2-eq'!D134</f>
        <v>2478.36099225</v>
      </c>
      <c r="E36" s="8">
        <f>'[6]Perhitungan ke CO2-eq'!E134</f>
        <v>12576.460926171998</v>
      </c>
      <c r="F36" s="8">
        <f>'[6]Perhitungan ke CO2-eq'!F134</f>
        <v>14321.254228097145</v>
      </c>
      <c r="G36" s="8">
        <f>'[6]Perhitungan ke CO2-eq'!G134</f>
        <v>15580.451965854289</v>
      </c>
      <c r="H36" s="8">
        <f>'[6]Perhitungan ke CO2-eq'!H134</f>
        <v>16048.715052574285</v>
      </c>
      <c r="I36" s="8">
        <f>'[6]Perhitungan ke CO2-eq'!I134</f>
        <v>16501.566420931431</v>
      </c>
      <c r="J36" s="8">
        <f>'[6]Perhitungan ke CO2-eq'!J134</f>
        <v>16630.36495303857</v>
      </c>
      <c r="K36" s="8">
        <f>'[6]Perhitungan ke CO2-eq'!K134</f>
        <v>21940.742958624287</v>
      </c>
      <c r="L36" s="8">
        <f>'[6]Perhitungan ke CO2-eq'!L134</f>
        <v>25684.706085814283</v>
      </c>
      <c r="M36" s="9"/>
    </row>
    <row r="37" spans="1:22" x14ac:dyDescent="0.25">
      <c r="A37" s="4" t="s">
        <v>9</v>
      </c>
      <c r="B37" s="8">
        <f>'[6]Perhitungan ke CO2-eq'!B135</f>
        <v>55495.34147604341</v>
      </c>
      <c r="C37" s="8">
        <f>'[6]Perhitungan ke CO2-eq'!C135</f>
        <v>42580.63008885071</v>
      </c>
      <c r="D37" s="8">
        <f>'[6]Perhitungan ke CO2-eq'!D135</f>
        <v>42165.406591272971</v>
      </c>
      <c r="E37" s="8">
        <f>'[6]Perhitungan ke CO2-eq'!E135</f>
        <v>75531.164465591952</v>
      </c>
      <c r="F37" s="8">
        <f>'[6]Perhitungan ke CO2-eq'!F135</f>
        <v>87767.554677229724</v>
      </c>
      <c r="G37" s="8">
        <f>'[6]Perhitungan ke CO2-eq'!G135</f>
        <v>95666.745359278269</v>
      </c>
      <c r="H37" s="8">
        <f>'[6]Perhitungan ke CO2-eq'!H135</f>
        <v>99805.443575638463</v>
      </c>
      <c r="I37" s="8">
        <f>'[6]Perhitungan ke CO2-eq'!I135</f>
        <v>106116.90773528942</v>
      </c>
      <c r="J37" s="8">
        <f>'[6]Perhitungan ke CO2-eq'!J135</f>
        <v>109176.25822595775</v>
      </c>
      <c r="K37" s="8">
        <f>'[6]Perhitungan ke CO2-eq'!K135</f>
        <v>134638.96453741667</v>
      </c>
      <c r="L37" s="8">
        <f>'[6]Perhitungan ke CO2-eq'!L135</f>
        <v>155298.92257757366</v>
      </c>
    </row>
    <row r="45" spans="1:22" x14ac:dyDescent="0.25">
      <c r="A45" t="s">
        <v>52</v>
      </c>
    </row>
    <row r="46" spans="1:22" x14ac:dyDescent="0.25">
      <c r="A46" s="93" t="s">
        <v>0</v>
      </c>
      <c r="B46" s="95" t="s">
        <v>1</v>
      </c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</row>
    <row r="47" spans="1:22" x14ac:dyDescent="0.25">
      <c r="A47" s="93"/>
      <c r="B47" s="23">
        <v>2011</v>
      </c>
      <c r="C47" s="23">
        <v>2012</v>
      </c>
      <c r="D47" s="23">
        <v>2013</v>
      </c>
      <c r="E47" s="23">
        <v>2014</v>
      </c>
      <c r="F47" s="23">
        <v>2015</v>
      </c>
      <c r="G47" s="23">
        <v>2016</v>
      </c>
      <c r="H47" s="23">
        <v>2017</v>
      </c>
      <c r="I47" s="23">
        <v>2018</v>
      </c>
      <c r="J47" s="23">
        <v>2019</v>
      </c>
      <c r="K47" s="23">
        <v>2020</v>
      </c>
      <c r="L47" s="3">
        <v>2021</v>
      </c>
      <c r="M47" s="23">
        <v>2022</v>
      </c>
      <c r="N47" s="23">
        <v>2023</v>
      </c>
      <c r="O47" s="23">
        <v>2024</v>
      </c>
      <c r="P47" s="23">
        <v>2025</v>
      </c>
      <c r="Q47" s="3">
        <v>2026</v>
      </c>
      <c r="R47" s="23">
        <v>2027</v>
      </c>
      <c r="S47" s="23">
        <v>2028</v>
      </c>
      <c r="T47" s="23">
        <v>2029</v>
      </c>
      <c r="U47" s="23">
        <v>2030</v>
      </c>
    </row>
    <row r="48" spans="1:22" x14ac:dyDescent="0.25">
      <c r="A48" s="1" t="s">
        <v>3</v>
      </c>
      <c r="B48" s="24">
        <f>B6</f>
        <v>7945.0799648777929</v>
      </c>
      <c r="C48" s="24">
        <f>B48+C6</f>
        <v>16192.760476863969</v>
      </c>
      <c r="D48" s="24">
        <f t="shared" ref="D48:U53" si="4">C48+D6</f>
        <v>24956.07232112284</v>
      </c>
      <c r="E48" s="24">
        <f t="shared" si="4"/>
        <v>32736.537588373671</v>
      </c>
      <c r="F48" s="24">
        <f t="shared" si="4"/>
        <v>40107.886915933959</v>
      </c>
      <c r="G48" s="24">
        <f t="shared" si="4"/>
        <v>48320.465764455563</v>
      </c>
      <c r="H48" s="24">
        <f t="shared" si="4"/>
        <v>58608.884366140701</v>
      </c>
      <c r="I48" s="24">
        <f t="shared" si="4"/>
        <v>69502.504062042601</v>
      </c>
      <c r="J48" s="24">
        <f t="shared" si="4"/>
        <v>81001.324852161284</v>
      </c>
      <c r="K48" s="24">
        <f t="shared" si="4"/>
        <v>93105.346736496736</v>
      </c>
      <c r="L48" s="24">
        <f t="shared" si="4"/>
        <v>105633.00938678393</v>
      </c>
      <c r="M48" s="24">
        <f t="shared" si="4"/>
        <v>121174.59164230348</v>
      </c>
      <c r="N48" s="24">
        <f t="shared" si="4"/>
        <v>138384.76778267714</v>
      </c>
      <c r="O48" s="24">
        <f t="shared" si="4"/>
        <v>157413.95448786157</v>
      </c>
      <c r="P48" s="24">
        <f t="shared" si="4"/>
        <v>178412.5684378134</v>
      </c>
      <c r="Q48" s="24">
        <f t="shared" si="4"/>
        <v>201531.02631248927</v>
      </c>
      <c r="R48" s="24">
        <f t="shared" si="4"/>
        <v>226919.74479184579</v>
      </c>
      <c r="S48" s="24">
        <f t="shared" si="4"/>
        <v>254729.14055583961</v>
      </c>
      <c r="T48" s="24">
        <f t="shared" si="4"/>
        <v>285109.63028442737</v>
      </c>
      <c r="U48" s="24">
        <f t="shared" si="4"/>
        <v>318211.63065756572</v>
      </c>
      <c r="V48" s="9">
        <f t="shared" ref="V48:V55" si="5">SUM(B48:U48)</f>
        <v>2459996.9273880762</v>
      </c>
    </row>
    <row r="49" spans="1:25" x14ac:dyDescent="0.25">
      <c r="A49" s="1" t="s">
        <v>4</v>
      </c>
      <c r="B49" s="24">
        <f t="shared" ref="B49:B53" si="6">B7</f>
        <v>14705.989619999998</v>
      </c>
      <c r="C49" s="24">
        <f t="shared" ref="C49:R53" si="7">B49+C7</f>
        <v>33133.319519999997</v>
      </c>
      <c r="D49" s="24">
        <f t="shared" si="7"/>
        <v>50238.941760000002</v>
      </c>
      <c r="E49" s="24">
        <f t="shared" si="7"/>
        <v>70823.074980000005</v>
      </c>
      <c r="F49" s="24">
        <f t="shared" si="7"/>
        <v>95012.988000000012</v>
      </c>
      <c r="G49" s="24">
        <f t="shared" si="7"/>
        <v>120680.98476000002</v>
      </c>
      <c r="H49" s="24">
        <f t="shared" si="7"/>
        <v>151339.0398083397</v>
      </c>
      <c r="I49" s="24">
        <f t="shared" si="7"/>
        <v>185980.63993066963</v>
      </c>
      <c r="J49" s="24">
        <f t="shared" si="7"/>
        <v>225144.081079522</v>
      </c>
      <c r="K49" s="24">
        <f t="shared" si="7"/>
        <v>268853.3593901649</v>
      </c>
      <c r="L49" s="24">
        <f t="shared" si="7"/>
        <v>317133.43043139303</v>
      </c>
      <c r="M49" s="24">
        <f t="shared" si="7"/>
        <v>369947.92154088069</v>
      </c>
      <c r="N49" s="24">
        <f t="shared" si="7"/>
        <v>427458.09412956954</v>
      </c>
      <c r="O49" s="24">
        <f t="shared" si="7"/>
        <v>489631.98640423449</v>
      </c>
      <c r="P49" s="24">
        <f t="shared" si="7"/>
        <v>556506.10346538911</v>
      </c>
      <c r="Q49" s="24">
        <f t="shared" si="7"/>
        <v>628120.37472750328</v>
      </c>
      <c r="R49" s="24">
        <f t="shared" si="7"/>
        <v>704518.49649699952</v>
      </c>
      <c r="S49" s="24">
        <f t="shared" si="4"/>
        <v>785748.31101450999</v>
      </c>
      <c r="T49" s="24">
        <f t="shared" si="4"/>
        <v>871862.22615612671</v>
      </c>
      <c r="U49" s="24">
        <f t="shared" si="4"/>
        <v>962917.68052282569</v>
      </c>
      <c r="V49" s="9">
        <f t="shared" si="5"/>
        <v>7329757.0437381277</v>
      </c>
    </row>
    <row r="50" spans="1:25" x14ac:dyDescent="0.25">
      <c r="A50" s="1" t="s">
        <v>5</v>
      </c>
      <c r="B50" s="24">
        <f t="shared" si="6"/>
        <v>305.39250177612007</v>
      </c>
      <c r="C50" s="24">
        <f t="shared" si="7"/>
        <v>642.73884000574299</v>
      </c>
      <c r="D50" s="24">
        <f t="shared" si="4"/>
        <v>963.00417150840576</v>
      </c>
      <c r="E50" s="24">
        <f t="shared" si="4"/>
        <v>1323.9480240013659</v>
      </c>
      <c r="F50" s="24">
        <f t="shared" si="4"/>
        <v>1727.1118173062916</v>
      </c>
      <c r="G50" s="24">
        <f t="shared" si="4"/>
        <v>2163.4440046828531</v>
      </c>
      <c r="H50" s="24">
        <f t="shared" si="4"/>
        <v>2655.0725918053081</v>
      </c>
      <c r="I50" s="24">
        <f t="shared" si="4"/>
        <v>3200.3493590403241</v>
      </c>
      <c r="J50" s="24">
        <f t="shared" si="4"/>
        <v>3805.5045243576305</v>
      </c>
      <c r="K50" s="24">
        <f t="shared" si="4"/>
        <v>4473.6288093858193</v>
      </c>
      <c r="L50" s="24">
        <f t="shared" si="4"/>
        <v>5208.0943321978484</v>
      </c>
      <c r="M50" s="24">
        <f t="shared" si="4"/>
        <v>6012.6369545671432</v>
      </c>
      <c r="N50" s="24">
        <f t="shared" si="4"/>
        <v>6891.3463522649508</v>
      </c>
      <c r="O50" s="24">
        <f t="shared" si="4"/>
        <v>7848.7174910053636</v>
      </c>
      <c r="P50" s="24">
        <f t="shared" si="4"/>
        <v>8889.6912321072141</v>
      </c>
      <c r="Q50" s="24">
        <f t="shared" si="4"/>
        <v>10019.699052863132</v>
      </c>
      <c r="R50" s="24">
        <f t="shared" si="4"/>
        <v>11244.712305819014</v>
      </c>
      <c r="S50" s="24">
        <f t="shared" si="4"/>
        <v>12571.296486228444</v>
      </c>
      <c r="T50" s="24">
        <f t="shared" si="4"/>
        <v>14006.671027047036</v>
      </c>
      <c r="U50" s="24">
        <f t="shared" si="4"/>
        <v>15558.775196581701</v>
      </c>
      <c r="V50" s="9">
        <f t="shared" si="5"/>
        <v>119511.83507455172</v>
      </c>
    </row>
    <row r="51" spans="1:25" x14ac:dyDescent="0.25">
      <c r="A51" s="1" t="s">
        <v>6</v>
      </c>
      <c r="B51" s="24">
        <f t="shared" si="6"/>
        <v>0</v>
      </c>
      <c r="C51" s="24">
        <f t="shared" si="7"/>
        <v>0</v>
      </c>
      <c r="D51" s="24">
        <f t="shared" si="4"/>
        <v>0</v>
      </c>
      <c r="E51" s="24">
        <f t="shared" si="4"/>
        <v>0</v>
      </c>
      <c r="F51" s="24">
        <f t="shared" si="4"/>
        <v>0</v>
      </c>
      <c r="G51" s="24">
        <f t="shared" si="4"/>
        <v>0</v>
      </c>
      <c r="H51" s="24">
        <f t="shared" si="4"/>
        <v>0</v>
      </c>
      <c r="I51" s="24">
        <f t="shared" si="4"/>
        <v>0</v>
      </c>
      <c r="J51" s="24">
        <f t="shared" si="4"/>
        <v>0</v>
      </c>
      <c r="K51" s="24">
        <f t="shared" si="4"/>
        <v>0</v>
      </c>
      <c r="L51" s="24">
        <f t="shared" si="4"/>
        <v>0</v>
      </c>
      <c r="M51" s="24">
        <f t="shared" si="4"/>
        <v>0</v>
      </c>
      <c r="N51" s="24">
        <f t="shared" si="4"/>
        <v>0</v>
      </c>
      <c r="O51" s="24">
        <f t="shared" si="4"/>
        <v>0</v>
      </c>
      <c r="P51" s="24">
        <f t="shared" si="4"/>
        <v>0</v>
      </c>
      <c r="Q51" s="24">
        <f t="shared" si="4"/>
        <v>0</v>
      </c>
      <c r="R51" s="24">
        <f t="shared" si="4"/>
        <v>0</v>
      </c>
      <c r="S51" s="24">
        <f t="shared" si="4"/>
        <v>0</v>
      </c>
      <c r="T51" s="24">
        <f t="shared" si="4"/>
        <v>0</v>
      </c>
      <c r="U51" s="24">
        <f t="shared" si="4"/>
        <v>0</v>
      </c>
      <c r="V51" s="9">
        <f t="shared" si="5"/>
        <v>0</v>
      </c>
    </row>
    <row r="52" spans="1:25" x14ac:dyDescent="0.25">
      <c r="A52" s="1" t="s">
        <v>7</v>
      </c>
      <c r="B52" s="24">
        <f t="shared" si="6"/>
        <v>30711.950133333332</v>
      </c>
      <c r="C52" s="24">
        <f t="shared" si="7"/>
        <v>69186.431599999996</v>
      </c>
      <c r="D52" s="24">
        <f t="shared" si="4"/>
        <v>113610.01373333333</v>
      </c>
      <c r="E52" s="24">
        <f t="shared" si="4"/>
        <v>157919.43053333333</v>
      </c>
      <c r="F52" s="24">
        <f t="shared" si="4"/>
        <v>202158.08653333335</v>
      </c>
      <c r="G52" s="24">
        <f t="shared" si="4"/>
        <v>246108.08273333334</v>
      </c>
      <c r="H52" s="24">
        <f t="shared" si="4"/>
        <v>291354.23254671571</v>
      </c>
      <c r="I52" s="24">
        <f t="shared" si="4"/>
        <v>337651.51097348041</v>
      </c>
      <c r="J52" s="24">
        <f t="shared" si="4"/>
        <v>384999.91801362747</v>
      </c>
      <c r="K52" s="24">
        <f t="shared" si="4"/>
        <v>433399.45366715686</v>
      </c>
      <c r="L52" s="24">
        <f t="shared" si="4"/>
        <v>482819.86793406866</v>
      </c>
      <c r="M52" s="24">
        <f t="shared" si="4"/>
        <v>533692.73050602945</v>
      </c>
      <c r="N52" s="24">
        <f t="shared" si="4"/>
        <v>585793.89493303921</v>
      </c>
      <c r="O52" s="24">
        <f t="shared" si="4"/>
        <v>639148.42233176471</v>
      </c>
      <c r="P52" s="24">
        <f t="shared" si="4"/>
        <v>693781.37381887261</v>
      </c>
      <c r="Q52" s="24">
        <f t="shared" si="4"/>
        <v>748767.51523098047</v>
      </c>
      <c r="R52" s="24">
        <f t="shared" si="4"/>
        <v>804131.90768475505</v>
      </c>
      <c r="S52" s="24">
        <f t="shared" si="4"/>
        <v>859899.61229686288</v>
      </c>
      <c r="T52" s="24">
        <f t="shared" si="4"/>
        <v>916095.69018397073</v>
      </c>
      <c r="U52" s="24">
        <f t="shared" si="4"/>
        <v>972745.20246274525</v>
      </c>
      <c r="V52" s="9">
        <f t="shared" si="5"/>
        <v>9503975.3278507367</v>
      </c>
    </row>
    <row r="53" spans="1:25" x14ac:dyDescent="0.25">
      <c r="A53" s="1" t="s">
        <v>8</v>
      </c>
      <c r="B53" s="24">
        <f t="shared" si="6"/>
        <v>91380.677315085704</v>
      </c>
      <c r="C53" s="24">
        <f t="shared" si="7"/>
        <v>205607.66456245712</v>
      </c>
      <c r="D53" s="24">
        <f t="shared" si="4"/>
        <v>337385.41642897145</v>
      </c>
      <c r="E53" s="24">
        <f t="shared" si="4"/>
        <v>468683.51166748576</v>
      </c>
      <c r="F53" s="24">
        <f t="shared" si="4"/>
        <v>599713.68463348574</v>
      </c>
      <c r="G53" s="24">
        <f t="shared" si="4"/>
        <v>730019.45158340002</v>
      </c>
      <c r="H53" s="24">
        <f t="shared" si="4"/>
        <v>864437.357435224</v>
      </c>
      <c r="I53" s="24">
        <f t="shared" si="4"/>
        <v>1002031.7357225291</v>
      </c>
      <c r="J53" s="24">
        <f t="shared" si="4"/>
        <v>1142802.5864453153</v>
      </c>
      <c r="K53" s="24">
        <f t="shared" si="4"/>
        <v>1286749.9096035827</v>
      </c>
      <c r="L53" s="24">
        <f t="shared" si="4"/>
        <v>1433758.1908187598</v>
      </c>
      <c r="M53" s="24">
        <f t="shared" si="4"/>
        <v>1585475.4467765703</v>
      </c>
      <c r="N53" s="24">
        <f t="shared" si="4"/>
        <v>1741045.7390346755</v>
      </c>
      <c r="O53" s="24">
        <f t="shared" si="4"/>
        <v>1900564.7674052424</v>
      </c>
      <c r="P53" s="24">
        <f t="shared" si="4"/>
        <v>2064128.2317004383</v>
      </c>
      <c r="Q53" s="24">
        <f t="shared" si="4"/>
        <v>2229040.4072255208</v>
      </c>
      <c r="R53" s="24">
        <f t="shared" si="4"/>
        <v>2395396.9937926568</v>
      </c>
      <c r="S53" s="24">
        <f t="shared" si="4"/>
        <v>2563293.6912140134</v>
      </c>
      <c r="T53" s="24">
        <f t="shared" si="4"/>
        <v>2732826.1993017578</v>
      </c>
      <c r="U53" s="24">
        <f t="shared" si="4"/>
        <v>2904090.2178680575</v>
      </c>
      <c r="V53" s="9">
        <f t="shared" si="5"/>
        <v>28278431.880535226</v>
      </c>
    </row>
    <row r="54" spans="1:25" x14ac:dyDescent="0.25">
      <c r="A54" s="1" t="s">
        <v>64</v>
      </c>
      <c r="B54" s="24">
        <f>B12</f>
        <v>29319.601936931431</v>
      </c>
      <c r="C54" s="24">
        <f>B54+C12</f>
        <v>66049.815304534277</v>
      </c>
      <c r="D54" s="24">
        <f t="shared" ref="D54:U54" si="8">C54+D12</f>
        <v>108459.42261072285</v>
      </c>
      <c r="E54" s="24">
        <f t="shared" si="8"/>
        <v>150760.04035051144</v>
      </c>
      <c r="F54" s="24">
        <f t="shared" si="8"/>
        <v>192993.10528171144</v>
      </c>
      <c r="G54" s="24">
        <f t="shared" si="8"/>
        <v>234950.59701113001</v>
      </c>
      <c r="H54" s="24">
        <f t="shared" si="8"/>
        <v>278145.48030404426</v>
      </c>
      <c r="I54" s="24">
        <f t="shared" si="8"/>
        <v>322343.83854384697</v>
      </c>
      <c r="J54" s="24">
        <f t="shared" si="8"/>
        <v>367545.67173053825</v>
      </c>
      <c r="K54" s="24">
        <f t="shared" si="8"/>
        <v>413750.97986411804</v>
      </c>
      <c r="L54" s="24">
        <f t="shared" si="8"/>
        <v>460930.88434994349</v>
      </c>
      <c r="M54" s="24">
        <f t="shared" si="8"/>
        <v>509497.38935944549</v>
      </c>
      <c r="N54" s="24">
        <f t="shared" si="8"/>
        <v>559236.51028203941</v>
      </c>
      <c r="O54" s="24">
        <f t="shared" si="8"/>
        <v>610172.17207076692</v>
      </c>
      <c r="P54" s="24">
        <f t="shared" si="8"/>
        <v>662328.29967867001</v>
      </c>
      <c r="Q54" s="24">
        <f t="shared" si="8"/>
        <v>714821.6050940447</v>
      </c>
      <c r="R54" s="24">
        <f t="shared" si="8"/>
        <v>767676.01326993271</v>
      </c>
      <c r="S54" s="24">
        <f t="shared" si="8"/>
        <v>820915.44915937597</v>
      </c>
      <c r="T54" s="24">
        <f t="shared" si="8"/>
        <v>874563.83771541622</v>
      </c>
      <c r="U54" s="24">
        <f t="shared" si="8"/>
        <v>928645.10389109515</v>
      </c>
      <c r="V54" s="9">
        <f t="shared" si="5"/>
        <v>9073105.8178088199</v>
      </c>
    </row>
    <row r="55" spans="1:25" x14ac:dyDescent="0.25">
      <c r="A55" s="4" t="s">
        <v>9</v>
      </c>
      <c r="B55" s="24">
        <f>SUM(B48:B54)</f>
        <v>174368.69147200437</v>
      </c>
      <c r="C55" s="24">
        <f t="shared" ref="C55:E55" si="9">SUM(C48:C54)</f>
        <v>390812.73030386108</v>
      </c>
      <c r="D55" s="24">
        <f t="shared" si="9"/>
        <v>635612.87102565879</v>
      </c>
      <c r="E55" s="24">
        <f t="shared" si="9"/>
        <v>882246.54314370558</v>
      </c>
      <c r="F55" s="24">
        <f>SUM(F48:F54)</f>
        <v>1131712.8631817708</v>
      </c>
      <c r="G55" s="24">
        <f t="shared" ref="G55:U55" si="10">SUM(G48:G54)</f>
        <v>1382243.0258570018</v>
      </c>
      <c r="H55" s="24">
        <f t="shared" si="10"/>
        <v>1646540.0670522696</v>
      </c>
      <c r="I55" s="24">
        <f t="shared" si="10"/>
        <v>1920710.5785916091</v>
      </c>
      <c r="J55" s="24">
        <f t="shared" si="10"/>
        <v>2205299.0866455217</v>
      </c>
      <c r="K55" s="24">
        <f t="shared" si="10"/>
        <v>2500332.6780709052</v>
      </c>
      <c r="L55" s="24">
        <f t="shared" si="10"/>
        <v>2805483.4772531469</v>
      </c>
      <c r="M55" s="24">
        <f t="shared" si="10"/>
        <v>3125800.7167797964</v>
      </c>
      <c r="N55" s="24">
        <f t="shared" si="10"/>
        <v>3458810.352514266</v>
      </c>
      <c r="O55" s="24">
        <f t="shared" si="10"/>
        <v>3804780.020190875</v>
      </c>
      <c r="P55" s="24">
        <f t="shared" si="10"/>
        <v>4164046.2683332907</v>
      </c>
      <c r="Q55" s="24">
        <f t="shared" si="10"/>
        <v>4532300.6276434017</v>
      </c>
      <c r="R55" s="24">
        <f t="shared" si="10"/>
        <v>4909887.8683420094</v>
      </c>
      <c r="S55" s="24">
        <f t="shared" si="10"/>
        <v>5297157.5007268302</v>
      </c>
      <c r="T55" s="24">
        <f t="shared" si="10"/>
        <v>5694464.2546687461</v>
      </c>
      <c r="U55" s="24">
        <f t="shared" si="10"/>
        <v>6102168.6105988715</v>
      </c>
      <c r="V55" s="9">
        <f t="shared" si="5"/>
        <v>56764778.832395531</v>
      </c>
    </row>
    <row r="56" spans="1:25" x14ac:dyDescent="0.25">
      <c r="W56" s="30">
        <f>V55-V68</f>
        <v>11849364.995630503</v>
      </c>
      <c r="X56" s="30">
        <f>(V49+V50)-(V62+V63)</f>
        <v>13787.302094637416</v>
      </c>
      <c r="Y56" s="30">
        <f>(V48+V52+V53+V54)-(V61+V65+V66+V67)</f>
        <v>3177562.5096732154</v>
      </c>
    </row>
    <row r="57" spans="1:25" x14ac:dyDescent="0.25">
      <c r="W57" s="11">
        <f>W56/(V55+V68)</f>
        <v>0.1165356268962342</v>
      </c>
      <c r="X57" s="11">
        <f>X56/(V49+V50+V62+V63)</f>
        <v>9.262702882274034E-4</v>
      </c>
      <c r="Y57" s="11">
        <f>Y56/(V48+V52+V53+V54+V61+V65+V66+V68)</f>
        <v>2.412528932662486E-2</v>
      </c>
    </row>
    <row r="58" spans="1:25" x14ac:dyDescent="0.25">
      <c r="A58" t="s">
        <v>53</v>
      </c>
    </row>
    <row r="59" spans="1:25" x14ac:dyDescent="0.25">
      <c r="A59" s="93" t="s">
        <v>0</v>
      </c>
      <c r="B59" s="95" t="s">
        <v>1</v>
      </c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</row>
    <row r="60" spans="1:25" x14ac:dyDescent="0.25">
      <c r="A60" s="93"/>
      <c r="B60" s="23">
        <v>2011</v>
      </c>
      <c r="C60" s="23">
        <v>2012</v>
      </c>
      <c r="D60" s="23">
        <v>2013</v>
      </c>
      <c r="E60" s="23">
        <v>2014</v>
      </c>
      <c r="F60" s="23">
        <v>2015</v>
      </c>
      <c r="G60" s="23">
        <v>2016</v>
      </c>
      <c r="H60" s="23">
        <v>2017</v>
      </c>
      <c r="I60" s="23">
        <v>2018</v>
      </c>
      <c r="J60" s="23">
        <v>2019</v>
      </c>
      <c r="K60" s="23">
        <v>2020</v>
      </c>
      <c r="L60" s="3">
        <v>2021</v>
      </c>
      <c r="M60" s="23">
        <v>2022</v>
      </c>
      <c r="N60" s="23">
        <v>2023</v>
      </c>
      <c r="O60" s="23">
        <v>2024</v>
      </c>
      <c r="P60" s="23">
        <v>2025</v>
      </c>
      <c r="Q60" s="3">
        <v>2026</v>
      </c>
      <c r="R60" s="23">
        <v>2027</v>
      </c>
      <c r="S60" s="23">
        <v>2028</v>
      </c>
      <c r="T60" s="23">
        <v>2029</v>
      </c>
      <c r="U60" s="23">
        <v>2030</v>
      </c>
    </row>
    <row r="61" spans="1:25" x14ac:dyDescent="0.25">
      <c r="A61" s="1" t="s">
        <v>3</v>
      </c>
      <c r="B61" s="24">
        <f t="shared" ref="B61:B67" si="11">B18</f>
        <v>7945.0799648777929</v>
      </c>
      <c r="C61" s="24">
        <f>B61+C18</f>
        <v>16192.760476863969</v>
      </c>
      <c r="D61" s="24">
        <f t="shared" ref="D61:U67" si="12">C61+D18</f>
        <v>24956.07232112284</v>
      </c>
      <c r="E61" s="24">
        <f t="shared" si="12"/>
        <v>32736.537588373671</v>
      </c>
      <c r="F61" s="24">
        <f t="shared" si="12"/>
        <v>40107.886915933959</v>
      </c>
      <c r="G61" s="24">
        <f t="shared" si="12"/>
        <v>48320.465764455563</v>
      </c>
      <c r="H61" s="24">
        <f t="shared" si="12"/>
        <v>52321.565044396215</v>
      </c>
      <c r="I61" s="24">
        <f t="shared" si="12"/>
        <v>56558.023105509848</v>
      </c>
      <c r="J61" s="24">
        <f t="shared" si="12"/>
        <v>61029.839947796456</v>
      </c>
      <c r="K61" s="24">
        <f t="shared" si="12"/>
        <v>65737.015571256052</v>
      </c>
      <c r="L61" s="24">
        <f t="shared" si="12"/>
        <v>70608.942341536735</v>
      </c>
      <c r="M61" s="24">
        <f t="shared" si="12"/>
        <v>76652.962902822284</v>
      </c>
      <c r="N61" s="24">
        <f t="shared" si="12"/>
        <v>83345.888806092044</v>
      </c>
      <c r="O61" s="24">
        <f t="shared" si="12"/>
        <v>90746.216122818747</v>
      </c>
      <c r="P61" s="24">
        <f t="shared" si="12"/>
        <v>98912.44092447513</v>
      </c>
      <c r="Q61" s="24">
        <f t="shared" si="12"/>
        <v>107903.05928253391</v>
      </c>
      <c r="R61" s="24">
        <f t="shared" si="12"/>
        <v>117776.56726846783</v>
      </c>
      <c r="S61" s="24">
        <f t="shared" si="12"/>
        <v>128591.46095374963</v>
      </c>
      <c r="T61" s="24">
        <f t="shared" si="12"/>
        <v>140406.23640985202</v>
      </c>
      <c r="U61" s="24">
        <f t="shared" si="12"/>
        <v>153279.38970824776</v>
      </c>
      <c r="V61" s="9">
        <f t="shared" ref="V61:V67" si="13">SUM(B61:U61)</f>
        <v>1474128.4114211826</v>
      </c>
    </row>
    <row r="62" spans="1:25" x14ac:dyDescent="0.25">
      <c r="A62" s="1" t="s">
        <v>4</v>
      </c>
      <c r="B62" s="24">
        <f t="shared" si="11"/>
        <v>14705.989619999998</v>
      </c>
      <c r="C62" s="24">
        <f t="shared" ref="C62:R67" si="14">B62+C19</f>
        <v>33133.319519999997</v>
      </c>
      <c r="D62" s="24">
        <f t="shared" si="14"/>
        <v>50238.941760000002</v>
      </c>
      <c r="E62" s="24">
        <f t="shared" si="14"/>
        <v>70823.074980000005</v>
      </c>
      <c r="F62" s="24">
        <f t="shared" si="14"/>
        <v>95012.988000000012</v>
      </c>
      <c r="G62" s="24">
        <f t="shared" si="14"/>
        <v>120680.98476000002</v>
      </c>
      <c r="H62" s="24">
        <f t="shared" si="14"/>
        <v>151331.0440583397</v>
      </c>
      <c r="I62" s="24">
        <f t="shared" si="14"/>
        <v>185964.24103066963</v>
      </c>
      <c r="J62" s="24">
        <f t="shared" si="14"/>
        <v>225118.84957952201</v>
      </c>
      <c r="K62" s="24">
        <f t="shared" si="14"/>
        <v>268818.84169016487</v>
      </c>
      <c r="L62" s="24">
        <f t="shared" si="14"/>
        <v>317089.14773139299</v>
      </c>
      <c r="M62" s="24">
        <f t="shared" si="14"/>
        <v>369893.36732088064</v>
      </c>
      <c r="N62" s="24">
        <f t="shared" si="14"/>
        <v>427392.73288956948</v>
      </c>
      <c r="O62" s="24">
        <f t="shared" si="14"/>
        <v>489555.25148443441</v>
      </c>
      <c r="P62" s="24">
        <f t="shared" si="14"/>
        <v>556417.39461123908</v>
      </c>
      <c r="Q62" s="24">
        <f t="shared" si="14"/>
        <v>628019.05535761383</v>
      </c>
      <c r="R62" s="24">
        <f t="shared" si="14"/>
        <v>704403.89062397717</v>
      </c>
      <c r="S62" s="24">
        <f t="shared" si="12"/>
        <v>785619.69975927041</v>
      </c>
      <c r="T62" s="24">
        <f t="shared" si="12"/>
        <v>871718.8437848459</v>
      </c>
      <c r="U62" s="24">
        <f t="shared" si="12"/>
        <v>962758.7099220457</v>
      </c>
      <c r="V62" s="9">
        <f t="shared" si="13"/>
        <v>7328696.3684839662</v>
      </c>
    </row>
    <row r="63" spans="1:25" x14ac:dyDescent="0.25">
      <c r="A63" s="1" t="s">
        <v>5</v>
      </c>
      <c r="B63" s="24">
        <f t="shared" si="11"/>
        <v>369.27126311367607</v>
      </c>
      <c r="C63" s="24">
        <f t="shared" si="14"/>
        <v>771.77037638014303</v>
      </c>
      <c r="D63" s="24">
        <f t="shared" si="12"/>
        <v>1154.5329468459634</v>
      </c>
      <c r="E63" s="24">
        <f t="shared" si="12"/>
        <v>1583.3316698146643</v>
      </c>
      <c r="F63" s="24">
        <f t="shared" si="12"/>
        <v>2060.0192548441819</v>
      </c>
      <c r="G63" s="24">
        <f t="shared" si="12"/>
        <v>2577.0508223687457</v>
      </c>
      <c r="H63" s="24">
        <f t="shared" si="12"/>
        <v>2959.0318013414912</v>
      </c>
      <c r="I63" s="24">
        <f t="shared" si="12"/>
        <v>3379.7486905494334</v>
      </c>
      <c r="J63" s="24">
        <f t="shared" si="12"/>
        <v>3737.7861061970066</v>
      </c>
      <c r="K63" s="24">
        <f t="shared" si="12"/>
        <v>4247.836595325055</v>
      </c>
      <c r="L63" s="24">
        <f t="shared" si="12"/>
        <v>4808.7776630951075</v>
      </c>
      <c r="M63" s="24">
        <f t="shared" si="12"/>
        <v>5425.318594890131</v>
      </c>
      <c r="N63" s="24">
        <f t="shared" si="12"/>
        <v>6102.6366388044607</v>
      </c>
      <c r="O63" s="24">
        <f t="shared" si="12"/>
        <v>6846.4262160967228</v>
      </c>
      <c r="P63" s="24">
        <f t="shared" si="12"/>
        <v>7662.9506500064062</v>
      </c>
      <c r="Q63" s="24">
        <f t="shared" si="12"/>
        <v>8559.0990755732364</v>
      </c>
      <c r="R63" s="24">
        <f t="shared" si="12"/>
        <v>9542.4490504695113</v>
      </c>
      <c r="S63" s="24">
        <f t="shared" si="12"/>
        <v>10621.335439252724</v>
      </c>
      <c r="T63" s="24">
        <f t="shared" si="12"/>
        <v>11538.727902549008</v>
      </c>
      <c r="U63" s="24">
        <f t="shared" si="12"/>
        <v>12837.107476557656</v>
      </c>
      <c r="V63" s="9">
        <f t="shared" si="13"/>
        <v>106785.20823407534</v>
      </c>
    </row>
    <row r="64" spans="1:25" x14ac:dyDescent="0.25">
      <c r="A64" s="1" t="s">
        <v>6</v>
      </c>
      <c r="B64" s="24">
        <f t="shared" si="11"/>
        <v>0</v>
      </c>
      <c r="C64" s="24">
        <f t="shared" si="14"/>
        <v>0</v>
      </c>
      <c r="D64" s="24">
        <f t="shared" si="12"/>
        <v>0</v>
      </c>
      <c r="E64" s="24">
        <f t="shared" si="12"/>
        <v>0</v>
      </c>
      <c r="F64" s="24">
        <f t="shared" si="12"/>
        <v>0</v>
      </c>
      <c r="G64" s="24">
        <f t="shared" si="12"/>
        <v>0</v>
      </c>
      <c r="H64" s="24">
        <f t="shared" si="12"/>
        <v>0</v>
      </c>
      <c r="I64" s="24">
        <f t="shared" si="12"/>
        <v>0</v>
      </c>
      <c r="J64" s="24">
        <f t="shared" si="12"/>
        <v>0</v>
      </c>
      <c r="K64" s="24">
        <f t="shared" si="12"/>
        <v>0</v>
      </c>
      <c r="L64" s="24">
        <f t="shared" si="12"/>
        <v>0</v>
      </c>
      <c r="M64" s="24">
        <f t="shared" si="12"/>
        <v>0</v>
      </c>
      <c r="N64" s="24">
        <f t="shared" si="12"/>
        <v>0</v>
      </c>
      <c r="O64" s="24">
        <f t="shared" si="12"/>
        <v>0</v>
      </c>
      <c r="P64" s="24">
        <f t="shared" si="12"/>
        <v>0</v>
      </c>
      <c r="Q64" s="24">
        <f t="shared" si="12"/>
        <v>0</v>
      </c>
      <c r="R64" s="24">
        <f t="shared" si="12"/>
        <v>0</v>
      </c>
      <c r="S64" s="24">
        <f t="shared" si="12"/>
        <v>0</v>
      </c>
      <c r="T64" s="24">
        <f t="shared" si="12"/>
        <v>0</v>
      </c>
      <c r="U64" s="24">
        <f t="shared" si="12"/>
        <v>0</v>
      </c>
      <c r="V64" s="9">
        <f t="shared" si="13"/>
        <v>0</v>
      </c>
    </row>
    <row r="65" spans="1:22" x14ac:dyDescent="0.25">
      <c r="A65" s="1" t="s">
        <v>7</v>
      </c>
      <c r="B65" s="24">
        <f t="shared" si="11"/>
        <v>30711.950133333332</v>
      </c>
      <c r="C65" s="24">
        <f t="shared" si="14"/>
        <v>69186.431599999996</v>
      </c>
      <c r="D65" s="24">
        <f t="shared" si="12"/>
        <v>113610.01373333333</v>
      </c>
      <c r="E65" s="24">
        <f t="shared" si="12"/>
        <v>157919.43053333333</v>
      </c>
      <c r="F65" s="24">
        <f t="shared" si="12"/>
        <v>202158.08653333335</v>
      </c>
      <c r="G65" s="24">
        <f t="shared" si="12"/>
        <v>246108.08273333334</v>
      </c>
      <c r="H65" s="24">
        <f t="shared" si="12"/>
        <v>290886.73254671571</v>
      </c>
      <c r="I65" s="24">
        <f t="shared" si="12"/>
        <v>336689.01097348041</v>
      </c>
      <c r="J65" s="24">
        <f t="shared" si="12"/>
        <v>383514.91801362747</v>
      </c>
      <c r="K65" s="24">
        <f t="shared" si="12"/>
        <v>431364.45366715686</v>
      </c>
      <c r="L65" s="24">
        <f t="shared" si="12"/>
        <v>476372.37079196179</v>
      </c>
      <c r="M65" s="24">
        <f t="shared" si="12"/>
        <v>521809.65268143459</v>
      </c>
      <c r="N65" s="24">
        <f t="shared" si="12"/>
        <v>567481.43999001081</v>
      </c>
      <c r="O65" s="24">
        <f t="shared" si="12"/>
        <v>613374.11523879285</v>
      </c>
      <c r="P65" s="24">
        <f t="shared" si="12"/>
        <v>659474.06094888295</v>
      </c>
      <c r="Q65" s="24">
        <f t="shared" si="12"/>
        <v>704974.13357026665</v>
      </c>
      <c r="R65" s="24">
        <f t="shared" si="12"/>
        <v>749892.55936961074</v>
      </c>
      <c r="S65" s="24">
        <f t="shared" si="12"/>
        <v>794247.56461358175</v>
      </c>
      <c r="T65" s="24">
        <f t="shared" si="12"/>
        <v>838057.37556884647</v>
      </c>
      <c r="U65" s="24">
        <f t="shared" si="12"/>
        <v>881340.21850207145</v>
      </c>
      <c r="V65" s="9">
        <f t="shared" si="13"/>
        <v>9069172.6017431077</v>
      </c>
    </row>
    <row r="66" spans="1:22" x14ac:dyDescent="0.25">
      <c r="A66" s="1" t="s">
        <v>8</v>
      </c>
      <c r="B66" s="24">
        <f t="shared" si="11"/>
        <v>91380.677315085704</v>
      </c>
      <c r="C66" s="24">
        <f t="shared" si="14"/>
        <v>205607.66456245712</v>
      </c>
      <c r="D66" s="24">
        <f t="shared" si="12"/>
        <v>337385.41642897145</v>
      </c>
      <c r="E66" s="24">
        <f t="shared" si="12"/>
        <v>468683.51166748576</v>
      </c>
      <c r="F66" s="24">
        <f t="shared" si="12"/>
        <v>599713.68463348574</v>
      </c>
      <c r="G66" s="24">
        <f t="shared" si="12"/>
        <v>730019.45158340002</v>
      </c>
      <c r="H66" s="24">
        <f t="shared" si="12"/>
        <v>862652.13522093836</v>
      </c>
      <c r="I66" s="24">
        <f t="shared" si="12"/>
        <v>998356.27822252922</v>
      </c>
      <c r="J66" s="24">
        <f t="shared" si="12"/>
        <v>1137131.8805881727</v>
      </c>
      <c r="K66" s="24">
        <f t="shared" si="12"/>
        <v>1278978.9423178686</v>
      </c>
      <c r="L66" s="24">
        <f t="shared" si="12"/>
        <v>1412524.1889921883</v>
      </c>
      <c r="M66" s="24">
        <f t="shared" si="12"/>
        <v>1547652.4906067967</v>
      </c>
      <c r="N66" s="24">
        <f t="shared" si="12"/>
        <v>1683647.8077483145</v>
      </c>
      <c r="O66" s="24">
        <f t="shared" si="12"/>
        <v>1820486.201552094</v>
      </c>
      <c r="P66" s="24">
        <f t="shared" si="12"/>
        <v>1958143.7331534871</v>
      </c>
      <c r="Q66" s="24">
        <f t="shared" si="12"/>
        <v>2094265.5375343745</v>
      </c>
      <c r="R66" s="24">
        <f t="shared" si="12"/>
        <v>2228921.2145581506</v>
      </c>
      <c r="S66" s="24">
        <f t="shared" si="12"/>
        <v>2362180.3640882093</v>
      </c>
      <c r="T66" s="24">
        <f t="shared" si="12"/>
        <v>2494112.5859879456</v>
      </c>
      <c r="U66" s="24">
        <f t="shared" si="12"/>
        <v>2624787.4801207529</v>
      </c>
      <c r="V66" s="9">
        <f t="shared" si="13"/>
        <v>26936631.246882707</v>
      </c>
    </row>
    <row r="67" spans="1:22" x14ac:dyDescent="0.25">
      <c r="A67" s="1" t="s">
        <v>64</v>
      </c>
      <c r="B67" s="24">
        <f t="shared" si="11"/>
        <v>29319.601936931431</v>
      </c>
      <c r="C67" s="24">
        <f t="shared" si="14"/>
        <v>66049.815304534277</v>
      </c>
      <c r="D67" s="24">
        <f t="shared" si="12"/>
        <v>108459.42261072285</v>
      </c>
      <c r="E67" s="24">
        <f t="shared" si="12"/>
        <v>150760.04035051144</v>
      </c>
      <c r="F67" s="24">
        <f t="shared" si="12"/>
        <v>192993.10528171144</v>
      </c>
      <c r="G67" s="24">
        <f t="shared" si="12"/>
        <v>234950.59701113001</v>
      </c>
      <c r="H67" s="24">
        <f t="shared" si="12"/>
        <v>277699.17475047283</v>
      </c>
      <c r="I67" s="24">
        <f t="shared" si="12"/>
        <v>321424.97416884697</v>
      </c>
      <c r="J67" s="24">
        <f t="shared" si="12"/>
        <v>366127.99526625249</v>
      </c>
      <c r="K67" s="24">
        <f t="shared" si="12"/>
        <v>411808.23804268939</v>
      </c>
      <c r="L67" s="24">
        <f t="shared" si="12"/>
        <v>454775.68909612903</v>
      </c>
      <c r="M67" s="24">
        <f t="shared" si="12"/>
        <v>498153.03935594123</v>
      </c>
      <c r="N67" s="24">
        <f t="shared" si="12"/>
        <v>541754.26356417791</v>
      </c>
      <c r="O67" s="24">
        <f t="shared" si="12"/>
        <v>585566.3616000741</v>
      </c>
      <c r="P67" s="24">
        <f t="shared" si="12"/>
        <v>629576.33334286464</v>
      </c>
      <c r="Q67" s="24">
        <f t="shared" si="12"/>
        <v>673013.62767190603</v>
      </c>
      <c r="R67" s="24">
        <f t="shared" si="12"/>
        <v>715895.64455304691</v>
      </c>
      <c r="S67" s="24">
        <f t="shared" si="12"/>
        <v>758239.78395213594</v>
      </c>
      <c r="T67" s="24">
        <f t="shared" si="12"/>
        <v>800063.44583502156</v>
      </c>
      <c r="U67" s="24">
        <f t="shared" si="12"/>
        <v>841384.03016755241</v>
      </c>
      <c r="V67" s="9">
        <f t="shared" si="13"/>
        <v>8658015.1838626508</v>
      </c>
    </row>
    <row r="68" spans="1:22" x14ac:dyDescent="0.25">
      <c r="A68" s="4" t="s">
        <v>9</v>
      </c>
      <c r="B68" s="24">
        <f>SUM(B61:B66)</f>
        <v>145112.96829641052</v>
      </c>
      <c r="C68" s="24">
        <f t="shared" ref="C68:U68" si="15">SUM(C61:C66)</f>
        <v>324891.94653570122</v>
      </c>
      <c r="D68" s="24">
        <f t="shared" si="15"/>
        <v>527344.97719027358</v>
      </c>
      <c r="E68" s="24">
        <f t="shared" si="15"/>
        <v>731745.88643900747</v>
      </c>
      <c r="F68" s="24">
        <f t="shared" si="15"/>
        <v>939052.66533759725</v>
      </c>
      <c r="G68" s="24">
        <f t="shared" si="15"/>
        <v>1147706.0356635577</v>
      </c>
      <c r="H68" s="24">
        <f t="shared" si="15"/>
        <v>1360150.5086717315</v>
      </c>
      <c r="I68" s="24">
        <f t="shared" si="15"/>
        <v>1580947.3020227384</v>
      </c>
      <c r="J68" s="24">
        <f t="shared" si="15"/>
        <v>1810533.2742353156</v>
      </c>
      <c r="K68" s="24">
        <f t="shared" si="15"/>
        <v>2049147.0898417714</v>
      </c>
      <c r="L68" s="24">
        <f t="shared" si="15"/>
        <v>2281403.427520175</v>
      </c>
      <c r="M68" s="24">
        <f t="shared" si="15"/>
        <v>2521433.7921068245</v>
      </c>
      <c r="N68" s="24">
        <f t="shared" si="15"/>
        <v>2767970.5060727913</v>
      </c>
      <c r="O68" s="24">
        <f t="shared" si="15"/>
        <v>3021008.2106142365</v>
      </c>
      <c r="P68" s="24">
        <f t="shared" si="15"/>
        <v>3280610.5802880907</v>
      </c>
      <c r="Q68" s="24">
        <f t="shared" si="15"/>
        <v>3543720.8848203626</v>
      </c>
      <c r="R68" s="24">
        <f t="shared" si="15"/>
        <v>3810536.6808706759</v>
      </c>
      <c r="S68" s="24">
        <f t="shared" si="15"/>
        <v>4081260.4248540639</v>
      </c>
      <c r="T68" s="24">
        <f t="shared" si="15"/>
        <v>4355833.7696540393</v>
      </c>
      <c r="U68" s="24">
        <f t="shared" si="15"/>
        <v>4635002.9057296757</v>
      </c>
      <c r="V68" s="9">
        <f>SUM(B68:U68)</f>
        <v>44915413.836765029</v>
      </c>
    </row>
    <row r="71" spans="1:22" x14ac:dyDescent="0.25">
      <c r="A71" s="34" t="s">
        <v>70</v>
      </c>
      <c r="B71" s="96" t="s">
        <v>1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2" x14ac:dyDescent="0.25">
      <c r="A72" s="34" t="s">
        <v>58</v>
      </c>
      <c r="B72" s="36">
        <v>2011</v>
      </c>
      <c r="C72" s="36">
        <v>2012</v>
      </c>
      <c r="D72" s="36">
        <v>2013</v>
      </c>
      <c r="E72" s="36">
        <v>2014</v>
      </c>
      <c r="F72" s="36">
        <v>2015</v>
      </c>
      <c r="G72" s="36">
        <v>2016</v>
      </c>
      <c r="H72" s="36">
        <v>2017</v>
      </c>
      <c r="I72" s="36">
        <v>2018</v>
      </c>
      <c r="J72" s="36">
        <v>2019</v>
      </c>
      <c r="K72" s="36">
        <v>2020</v>
      </c>
      <c r="L72" s="36">
        <v>2021</v>
      </c>
      <c r="M72" s="36">
        <v>2022</v>
      </c>
      <c r="N72" s="36">
        <v>2023</v>
      </c>
      <c r="O72" s="36">
        <v>2024</v>
      </c>
      <c r="P72" s="36">
        <v>2025</v>
      </c>
      <c r="Q72" s="36">
        <v>2026</v>
      </c>
      <c r="R72" s="36">
        <v>2027</v>
      </c>
      <c r="S72" s="36">
        <v>2028</v>
      </c>
      <c r="T72" s="36">
        <v>2029</v>
      </c>
      <c r="U72" s="36">
        <v>2030</v>
      </c>
    </row>
    <row r="73" spans="1:22" x14ac:dyDescent="0.25">
      <c r="A73" s="34" t="s">
        <v>59</v>
      </c>
      <c r="B73" s="37">
        <f>B6+B9+B10+B11+B12</f>
        <v>159357.30935022826</v>
      </c>
      <c r="C73" s="37">
        <f t="shared" ref="C73:U73" si="16">C6+C9+C10+C11+C12</f>
        <v>197679.36259362713</v>
      </c>
      <c r="D73" s="37">
        <f t="shared" si="16"/>
        <v>227374.25315029506</v>
      </c>
      <c r="E73" s="37">
        <f t="shared" si="16"/>
        <v>225688.59504555372</v>
      </c>
      <c r="F73" s="37">
        <f t="shared" si="16"/>
        <v>224873.24322476034</v>
      </c>
      <c r="G73" s="37">
        <f t="shared" si="16"/>
        <v>224425.83372785448</v>
      </c>
      <c r="H73" s="37">
        <f t="shared" si="16"/>
        <v>233147.35755980571</v>
      </c>
      <c r="I73" s="37">
        <f t="shared" si="16"/>
        <v>238983.6346497745</v>
      </c>
      <c r="J73" s="37">
        <f t="shared" si="16"/>
        <v>244819.91173974326</v>
      </c>
      <c r="K73" s="37">
        <f t="shared" si="16"/>
        <v>250656.18882971205</v>
      </c>
      <c r="L73" s="37">
        <f t="shared" si="16"/>
        <v>256136.26261820152</v>
      </c>
      <c r="M73" s="37">
        <f t="shared" si="16"/>
        <v>266698.2057947928</v>
      </c>
      <c r="N73" s="37">
        <f t="shared" si="16"/>
        <v>274620.7537480825</v>
      </c>
      <c r="O73" s="37">
        <f t="shared" si="16"/>
        <v>282838.40426320443</v>
      </c>
      <c r="P73" s="37">
        <f t="shared" si="16"/>
        <v>291351.15734015871</v>
      </c>
      <c r="Q73" s="37">
        <f t="shared" si="16"/>
        <v>295510.08022724075</v>
      </c>
      <c r="R73" s="37">
        <f t="shared" si="16"/>
        <v>299964.10567615507</v>
      </c>
      <c r="S73" s="37">
        <f t="shared" si="16"/>
        <v>304713.23368690157</v>
      </c>
      <c r="T73" s="37">
        <f t="shared" si="16"/>
        <v>309757.46425948036</v>
      </c>
      <c r="U73" s="37">
        <f t="shared" si="16"/>
        <v>315096.79739389132</v>
      </c>
    </row>
    <row r="74" spans="1:22" x14ac:dyDescent="0.25">
      <c r="A74" s="34" t="s">
        <v>60</v>
      </c>
      <c r="B74" s="37">
        <f>B7+B8</f>
        <v>15011.382121776118</v>
      </c>
      <c r="C74" s="37">
        <f t="shared" ref="C74:U74" si="17">C7+C8</f>
        <v>18764.676238229618</v>
      </c>
      <c r="D74" s="37">
        <f t="shared" si="17"/>
        <v>17425.887571502666</v>
      </c>
      <c r="E74" s="37">
        <f t="shared" si="17"/>
        <v>20945.077072492961</v>
      </c>
      <c r="F74" s="37">
        <f t="shared" si="17"/>
        <v>24593.076813304928</v>
      </c>
      <c r="G74" s="37">
        <f t="shared" si="17"/>
        <v>26104.328947376562</v>
      </c>
      <c r="H74" s="37">
        <f t="shared" si="17"/>
        <v>31149.683635462145</v>
      </c>
      <c r="I74" s="37">
        <f t="shared" si="17"/>
        <v>35186.876889564948</v>
      </c>
      <c r="J74" s="37">
        <f t="shared" si="17"/>
        <v>39768.596314169685</v>
      </c>
      <c r="K74" s="37">
        <f t="shared" si="17"/>
        <v>44377.402595671083</v>
      </c>
      <c r="L74" s="37">
        <f t="shared" si="17"/>
        <v>49014.536564040172</v>
      </c>
      <c r="M74" s="37">
        <f t="shared" si="17"/>
        <v>53619.033731856944</v>
      </c>
      <c r="N74" s="37">
        <f t="shared" si="17"/>
        <v>58388.881986386645</v>
      </c>
      <c r="O74" s="37">
        <f t="shared" si="17"/>
        <v>63131.263413405351</v>
      </c>
      <c r="P74" s="37">
        <f t="shared" si="17"/>
        <v>67915.090802256513</v>
      </c>
      <c r="Q74" s="37">
        <f t="shared" si="17"/>
        <v>72744.279082870111</v>
      </c>
      <c r="R74" s="37">
        <f t="shared" si="17"/>
        <v>77623.135022452087</v>
      </c>
      <c r="S74" s="37">
        <f t="shared" si="17"/>
        <v>82556.398697919853</v>
      </c>
      <c r="T74" s="37">
        <f t="shared" si="17"/>
        <v>87549.289682435323</v>
      </c>
      <c r="U74" s="37">
        <f t="shared" si="17"/>
        <v>92607.558536233686</v>
      </c>
    </row>
    <row r="75" spans="1:22" x14ac:dyDescent="0.25">
      <c r="A75" s="34"/>
      <c r="B75" s="37">
        <f>SUM(B73:B74)</f>
        <v>174368.69147200437</v>
      </c>
      <c r="C75" s="37">
        <f t="shared" ref="C75:U75" si="18">SUM(C73:C74)</f>
        <v>216444.03883185674</v>
      </c>
      <c r="D75" s="37">
        <f t="shared" si="18"/>
        <v>244800.14072179771</v>
      </c>
      <c r="E75" s="37">
        <f t="shared" si="18"/>
        <v>246633.67211804667</v>
      </c>
      <c r="F75" s="37">
        <f t="shared" si="18"/>
        <v>249466.32003806526</v>
      </c>
      <c r="G75" s="37">
        <f t="shared" si="18"/>
        <v>250530.16267523105</v>
      </c>
      <c r="H75" s="37">
        <f t="shared" si="18"/>
        <v>264297.04119526787</v>
      </c>
      <c r="I75" s="37">
        <f t="shared" si="18"/>
        <v>274170.51153933944</v>
      </c>
      <c r="J75" s="37">
        <f t="shared" si="18"/>
        <v>284588.50805391296</v>
      </c>
      <c r="K75" s="37">
        <f t="shared" si="18"/>
        <v>295033.59142538311</v>
      </c>
      <c r="L75" s="37">
        <f t="shared" si="18"/>
        <v>305150.79918224167</v>
      </c>
      <c r="M75" s="37">
        <f t="shared" si="18"/>
        <v>320317.23952664976</v>
      </c>
      <c r="N75" s="37">
        <f t="shared" si="18"/>
        <v>333009.63573446916</v>
      </c>
      <c r="O75" s="37">
        <f t="shared" si="18"/>
        <v>345969.66767660977</v>
      </c>
      <c r="P75" s="37">
        <f t="shared" si="18"/>
        <v>359266.24814241519</v>
      </c>
      <c r="Q75" s="37">
        <f t="shared" si="18"/>
        <v>368254.35931011086</v>
      </c>
      <c r="R75" s="37">
        <f t="shared" si="18"/>
        <v>377587.24069860717</v>
      </c>
      <c r="S75" s="37">
        <f t="shared" si="18"/>
        <v>387269.63238482142</v>
      </c>
      <c r="T75" s="37">
        <f t="shared" si="18"/>
        <v>397306.7539419157</v>
      </c>
      <c r="U75" s="37">
        <f t="shared" si="18"/>
        <v>407704.35593012499</v>
      </c>
    </row>
    <row r="77" spans="1:22" x14ac:dyDescent="0.25">
      <c r="A77" t="str">
        <f>[7]Rekap!A2</f>
        <v>Pertanian</v>
      </c>
      <c r="B77" s="30">
        <f>[7]Rekap!B2</f>
        <v>179447.61905080001</v>
      </c>
      <c r="C77" s="30">
        <f>[7]Rekap!C2</f>
        <v>220267.62805856194</v>
      </c>
      <c r="D77" s="30">
        <f>[7]Rekap!D2</f>
        <v>253420.59881470478</v>
      </c>
      <c r="E77" s="30">
        <f>[7]Rekap!E2</f>
        <v>251624.23756603815</v>
      </c>
      <c r="F77" s="30">
        <f>[7]Rekap!F2</f>
        <v>250749.38848957143</v>
      </c>
    </row>
    <row r="78" spans="1:22" x14ac:dyDescent="0.25">
      <c r="A78" t="str">
        <f>[7]Rekap!A3</f>
        <v>Terkait pemupukan N</v>
      </c>
      <c r="B78" s="30">
        <f>[7]Rekap!B3</f>
        <v>177228.33065080002</v>
      </c>
      <c r="C78" s="30">
        <f>[7]Rekap!C3</f>
        <v>220037.24671856195</v>
      </c>
      <c r="D78" s="30">
        <f>[7]Rekap!D3</f>
        <v>253175.81441470477</v>
      </c>
      <c r="E78" s="30">
        <f>[7]Rekap!E3</f>
        <v>251406.90688603814</v>
      </c>
      <c r="F78" s="30">
        <f>[7]Rekap!F3</f>
        <v>250543.48558957144</v>
      </c>
    </row>
    <row r="79" spans="1:22" x14ac:dyDescent="0.25">
      <c r="A79" t="str">
        <f>[7]Rekap!A4</f>
        <v>Pengairan sawah</v>
      </c>
      <c r="B79" s="30">
        <f>[7]Rekap!B4</f>
        <v>2219.2883999999999</v>
      </c>
      <c r="C79" s="30">
        <f>[7]Rekap!C4</f>
        <v>230.38134000000002</v>
      </c>
      <c r="D79" s="30">
        <f>[7]Rekap!D4</f>
        <v>244.78440000000003</v>
      </c>
      <c r="E79" s="30">
        <f>[7]Rekap!E4</f>
        <v>217.33068000000003</v>
      </c>
      <c r="F79" s="30">
        <f>[7]Rekap!F4</f>
        <v>205.90290000000005</v>
      </c>
    </row>
    <row r="80" spans="1:22" x14ac:dyDescent="0.25">
      <c r="A80" t="str">
        <f>[7]Rekap!A5</f>
        <v>Peternakan</v>
      </c>
      <c r="B80" s="30">
        <f>[7]Rekap!B5</f>
        <v>14987.626411136813</v>
      </c>
      <c r="C80" s="30">
        <f>[7]Rekap!C5</f>
        <v>18794.48209495212</v>
      </c>
      <c r="D80" s="30">
        <f>[7]Rekap!D5</f>
        <v>17400.935864760006</v>
      </c>
      <c r="E80" s="30">
        <f>[7]Rekap!E5</f>
        <v>20921.483266866311</v>
      </c>
      <c r="F80" s="30">
        <f>[7]Rekap!F5</f>
        <v>24571.099942707438</v>
      </c>
    </row>
    <row r="81" spans="1:21" x14ac:dyDescent="0.25">
      <c r="A81" t="str">
        <f>[7]Rekap!A6</f>
        <v>Total</v>
      </c>
      <c r="B81" s="30">
        <f>[7]Rekap!B6</f>
        <v>194435.24546193684</v>
      </c>
      <c r="C81" s="30">
        <f>[7]Rekap!C6</f>
        <v>239062.11015351405</v>
      </c>
      <c r="D81" s="30">
        <f>[7]Rekap!D6</f>
        <v>270821.53467946476</v>
      </c>
      <c r="E81" s="30">
        <f>[7]Rekap!E6</f>
        <v>272545.72083290445</v>
      </c>
      <c r="F81" s="30">
        <f>[7]Rekap!F6</f>
        <v>275320.48843227886</v>
      </c>
    </row>
    <row r="83" spans="1:21" x14ac:dyDescent="0.25">
      <c r="B83" s="29">
        <f>B75-B81</f>
        <v>-20066.553989932465</v>
      </c>
      <c r="C83" s="29">
        <f t="shared" ref="C83:F83" si="19">C75-C81</f>
        <v>-22618.071321657306</v>
      </c>
      <c r="D83" s="29">
        <f t="shared" si="19"/>
        <v>-26021.393957667053</v>
      </c>
      <c r="E83" s="29">
        <f t="shared" si="19"/>
        <v>-25912.048714857781</v>
      </c>
      <c r="F83" s="29">
        <f t="shared" si="19"/>
        <v>-25854.168394213601</v>
      </c>
    </row>
    <row r="86" spans="1:21" x14ac:dyDescent="0.25">
      <c r="A86" s="34" t="s">
        <v>70</v>
      </c>
      <c r="B86" s="96" t="s">
        <v>1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34" t="s">
        <v>67</v>
      </c>
      <c r="B87" s="36">
        <v>2011</v>
      </c>
      <c r="C87" s="36">
        <v>2012</v>
      </c>
      <c r="D87" s="36">
        <v>2013</v>
      </c>
      <c r="E87" s="36">
        <v>2014</v>
      </c>
      <c r="F87" s="36">
        <v>2015</v>
      </c>
      <c r="G87" s="36">
        <v>2016</v>
      </c>
      <c r="H87" s="36">
        <v>2017</v>
      </c>
      <c r="I87" s="36">
        <v>2018</v>
      </c>
      <c r="J87" s="36">
        <v>2019</v>
      </c>
      <c r="K87" s="36">
        <v>2020</v>
      </c>
      <c r="L87" s="36">
        <v>2021</v>
      </c>
      <c r="M87" s="36">
        <v>2022</v>
      </c>
      <c r="N87" s="36">
        <v>2023</v>
      </c>
      <c r="O87" s="36">
        <v>2024</v>
      </c>
      <c r="P87" s="36">
        <v>2025</v>
      </c>
      <c r="Q87" s="36">
        <v>2026</v>
      </c>
      <c r="R87" s="36">
        <v>2027</v>
      </c>
      <c r="S87" s="36">
        <v>2028</v>
      </c>
      <c r="T87" s="36">
        <v>2029</v>
      </c>
      <c r="U87" s="36">
        <v>2030</v>
      </c>
    </row>
    <row r="88" spans="1:21" x14ac:dyDescent="0.25">
      <c r="A88" s="34" t="s">
        <v>59</v>
      </c>
      <c r="B88" s="38">
        <f>B18+B21+B22+B23+B24</f>
        <v>159357.30935022826</v>
      </c>
      <c r="C88" s="38">
        <f t="shared" ref="C88:U88" si="20">C18+C21+C22+C23+C24</f>
        <v>197679.36259362713</v>
      </c>
      <c r="D88" s="38">
        <f t="shared" si="20"/>
        <v>227374.25315029506</v>
      </c>
      <c r="E88" s="38">
        <f t="shared" si="20"/>
        <v>225688.59504555372</v>
      </c>
      <c r="F88" s="38">
        <f t="shared" si="20"/>
        <v>224873.24322476034</v>
      </c>
      <c r="G88" s="38">
        <f t="shared" si="20"/>
        <v>224425.83372785448</v>
      </c>
      <c r="H88" s="38">
        <f t="shared" si="20"/>
        <v>224161.01047020411</v>
      </c>
      <c r="I88" s="38">
        <f t="shared" si="20"/>
        <v>229468.67890784336</v>
      </c>
      <c r="J88" s="38">
        <f t="shared" si="20"/>
        <v>234776.34734548265</v>
      </c>
      <c r="K88" s="38">
        <f t="shared" si="20"/>
        <v>240084.0157831219</v>
      </c>
      <c r="L88" s="38">
        <f t="shared" si="20"/>
        <v>226392.54162284505</v>
      </c>
      <c r="M88" s="38">
        <f t="shared" si="20"/>
        <v>229986.95432517893</v>
      </c>
      <c r="N88" s="38">
        <f t="shared" si="20"/>
        <v>231961.2545616006</v>
      </c>
      <c r="O88" s="38">
        <f t="shared" si="20"/>
        <v>233943.49440518435</v>
      </c>
      <c r="P88" s="38">
        <f t="shared" si="20"/>
        <v>235933.6738559301</v>
      </c>
      <c r="Q88" s="38">
        <f t="shared" si="20"/>
        <v>234049.78968937142</v>
      </c>
      <c r="R88" s="38">
        <f t="shared" si="20"/>
        <v>232329.62769019487</v>
      </c>
      <c r="S88" s="38">
        <f t="shared" si="20"/>
        <v>230773.18785840069</v>
      </c>
      <c r="T88" s="38">
        <f t="shared" si="20"/>
        <v>229380.4701939887</v>
      </c>
      <c r="U88" s="38">
        <f t="shared" si="20"/>
        <v>228151.4746969589</v>
      </c>
    </row>
    <row r="89" spans="1:21" x14ac:dyDescent="0.25">
      <c r="A89" s="34" t="s">
        <v>60</v>
      </c>
      <c r="B89" s="38">
        <f>B19+B20</f>
        <v>15075.260883113675</v>
      </c>
      <c r="C89" s="38">
        <f t="shared" ref="C89:U89" si="21">C19+C20</f>
        <v>18829.829013266462</v>
      </c>
      <c r="D89" s="38">
        <f t="shared" si="21"/>
        <v>17488.384810465825</v>
      </c>
      <c r="E89" s="38">
        <f t="shared" si="21"/>
        <v>21012.931942968702</v>
      </c>
      <c r="F89" s="38">
        <f t="shared" si="21"/>
        <v>24666.600605029522</v>
      </c>
      <c r="G89" s="38">
        <f t="shared" si="21"/>
        <v>26185.028327524567</v>
      </c>
      <c r="H89" s="38">
        <f t="shared" si="21"/>
        <v>31032.040277312433</v>
      </c>
      <c r="I89" s="38">
        <f t="shared" si="21"/>
        <v>35053.913861537876</v>
      </c>
      <c r="J89" s="38">
        <f t="shared" si="21"/>
        <v>39512.645964499956</v>
      </c>
      <c r="K89" s="38">
        <f t="shared" si="21"/>
        <v>44210.042599770939</v>
      </c>
      <c r="L89" s="38">
        <f t="shared" si="21"/>
        <v>48831.247108998199</v>
      </c>
      <c r="M89" s="38">
        <f t="shared" si="21"/>
        <v>53420.760521282682</v>
      </c>
      <c r="N89" s="38">
        <f t="shared" si="21"/>
        <v>58176.683612603178</v>
      </c>
      <c r="O89" s="38">
        <f t="shared" si="21"/>
        <v>62906.308172157202</v>
      </c>
      <c r="P89" s="38">
        <f t="shared" si="21"/>
        <v>67678.667560714355</v>
      </c>
      <c r="Q89" s="38">
        <f t="shared" si="21"/>
        <v>72497.809171941539</v>
      </c>
      <c r="R89" s="38">
        <f t="shared" si="21"/>
        <v>77368.18524125962</v>
      </c>
      <c r="S89" s="38">
        <f t="shared" si="21"/>
        <v>82294.695524076436</v>
      </c>
      <c r="T89" s="38">
        <f t="shared" si="21"/>
        <v>87016.536488871745</v>
      </c>
      <c r="U89" s="38">
        <f t="shared" si="21"/>
        <v>92338.245711208452</v>
      </c>
    </row>
    <row r="90" spans="1:21" x14ac:dyDescent="0.25">
      <c r="A90" s="34"/>
      <c r="B90" s="38">
        <f>SUM(B88:B89)</f>
        <v>174432.57023334195</v>
      </c>
      <c r="C90" s="38">
        <f t="shared" ref="C90:U90" si="22">SUM(C88:C89)</f>
        <v>216509.19160689358</v>
      </c>
      <c r="D90" s="38">
        <f t="shared" si="22"/>
        <v>244862.63796076088</v>
      </c>
      <c r="E90" s="38">
        <f t="shared" si="22"/>
        <v>246701.52698852244</v>
      </c>
      <c r="F90" s="38">
        <f t="shared" si="22"/>
        <v>249539.84382978987</v>
      </c>
      <c r="G90" s="38">
        <f t="shared" si="22"/>
        <v>250610.86205537905</v>
      </c>
      <c r="H90" s="38">
        <f t="shared" si="22"/>
        <v>255193.05074751654</v>
      </c>
      <c r="I90" s="38">
        <f t="shared" si="22"/>
        <v>264522.59276938124</v>
      </c>
      <c r="J90" s="38">
        <f t="shared" si="22"/>
        <v>274288.99330998259</v>
      </c>
      <c r="K90" s="38">
        <f t="shared" si="22"/>
        <v>284294.05838289286</v>
      </c>
      <c r="L90" s="38">
        <f t="shared" si="22"/>
        <v>275223.78873184323</v>
      </c>
      <c r="M90" s="38">
        <f t="shared" si="22"/>
        <v>283407.7148464616</v>
      </c>
      <c r="N90" s="38">
        <f t="shared" si="22"/>
        <v>290137.93817420379</v>
      </c>
      <c r="O90" s="38">
        <f t="shared" si="22"/>
        <v>296849.80257734156</v>
      </c>
      <c r="P90" s="38">
        <f t="shared" si="22"/>
        <v>303612.34141664446</v>
      </c>
      <c r="Q90" s="38">
        <f t="shared" si="22"/>
        <v>306547.59886131296</v>
      </c>
      <c r="R90" s="38">
        <f t="shared" si="22"/>
        <v>309697.81293145451</v>
      </c>
      <c r="S90" s="38">
        <f t="shared" si="22"/>
        <v>313067.8833824771</v>
      </c>
      <c r="T90" s="38">
        <f t="shared" si="22"/>
        <v>316397.00668286043</v>
      </c>
      <c r="U90" s="38">
        <f t="shared" si="22"/>
        <v>320489.72040816734</v>
      </c>
    </row>
    <row r="92" spans="1:21" x14ac:dyDescent="0.25">
      <c r="B92" s="29">
        <f>B75-B90</f>
        <v>-63.87876133757527</v>
      </c>
      <c r="C92" s="29">
        <f t="shared" ref="C92:U92" si="23">C90-C75</f>
        <v>65.152775036840467</v>
      </c>
      <c r="D92" s="29">
        <f t="shared" si="23"/>
        <v>62.497238963173004</v>
      </c>
      <c r="E92" s="29">
        <f t="shared" si="23"/>
        <v>67.85487047577044</v>
      </c>
      <c r="F92" s="29">
        <f t="shared" si="23"/>
        <v>73.523791724612238</v>
      </c>
      <c r="G92" s="29">
        <f t="shared" si="23"/>
        <v>80.699380147998454</v>
      </c>
      <c r="H92" s="29">
        <f t="shared" si="23"/>
        <v>-9103.9904477513337</v>
      </c>
      <c r="I92" s="29">
        <f t="shared" si="23"/>
        <v>-9647.9187699581962</v>
      </c>
      <c r="J92" s="29">
        <f t="shared" si="23"/>
        <v>-10299.514743930369</v>
      </c>
      <c r="K92" s="29">
        <f t="shared" si="23"/>
        <v>-10739.533042490249</v>
      </c>
      <c r="L92" s="29">
        <f t="shared" si="23"/>
        <v>-29927.010450398433</v>
      </c>
      <c r="M92" s="29">
        <f t="shared" si="23"/>
        <v>-36909.524680188159</v>
      </c>
      <c r="N92" s="29">
        <f t="shared" si="23"/>
        <v>-42871.697560265369</v>
      </c>
      <c r="O92" s="29">
        <f t="shared" si="23"/>
        <v>-49119.865099268209</v>
      </c>
      <c r="P92" s="29">
        <f t="shared" si="23"/>
        <v>-55653.906725770736</v>
      </c>
      <c r="Q92" s="29">
        <f t="shared" si="23"/>
        <v>-61706.760448797897</v>
      </c>
      <c r="R92" s="29">
        <f t="shared" si="23"/>
        <v>-67889.427767152665</v>
      </c>
      <c r="S92" s="29">
        <f t="shared" si="23"/>
        <v>-74201.749002344324</v>
      </c>
      <c r="T92" s="29">
        <f t="shared" si="23"/>
        <v>-80909.747259055264</v>
      </c>
      <c r="U92" s="29">
        <f t="shared" si="23"/>
        <v>-87214.635521957651</v>
      </c>
    </row>
    <row r="94" spans="1:21" x14ac:dyDescent="0.25">
      <c r="A94" t="s">
        <v>111</v>
      </c>
    </row>
    <row r="95" spans="1:21" x14ac:dyDescent="0.25">
      <c r="A95" t="s">
        <v>112</v>
      </c>
    </row>
    <row r="96" spans="1:21" x14ac:dyDescent="0.25">
      <c r="A96" t="s">
        <v>107</v>
      </c>
      <c r="G96" s="30">
        <f>[8]Paser!B21</f>
        <v>42581.687866666667</v>
      </c>
      <c r="H96" s="30">
        <f>[8]Paser!C21</f>
        <v>43531.983146715684</v>
      </c>
      <c r="I96" s="30">
        <f>[8]Paser!D21</f>
        <v>44482.278426764715</v>
      </c>
      <c r="J96" s="30">
        <f>[8]Paser!E21</f>
        <v>45432.573706813731</v>
      </c>
      <c r="K96" s="30">
        <f>[8]Paser!F21</f>
        <v>46382.868986862748</v>
      </c>
      <c r="L96" s="30">
        <f>[8]Paser!G21</f>
        <v>47333.164266911772</v>
      </c>
      <c r="M96" s="30">
        <f>[8]Paser!H21</f>
        <v>48283.459546960796</v>
      </c>
      <c r="N96" s="30">
        <f>[8]Paser!I21</f>
        <v>49233.754827009812</v>
      </c>
      <c r="O96" s="30">
        <f>[8]Paser!J21</f>
        <v>50184.050107058836</v>
      </c>
      <c r="P96" s="30">
        <f>[8]Paser!K21</f>
        <v>51134.34538710786</v>
      </c>
      <c r="Q96" s="30">
        <f>[8]Paser!L21</f>
        <v>51134.34538710786</v>
      </c>
      <c r="R96" s="30">
        <f>[8]Paser!M21</f>
        <v>51134.34538710786</v>
      </c>
      <c r="S96" s="30">
        <f>[8]Paser!N21</f>
        <v>51134.34538710786</v>
      </c>
      <c r="T96" s="30">
        <f>[8]Paser!O21</f>
        <v>51134.34538710786</v>
      </c>
      <c r="U96" s="30">
        <f>[8]Paser!P21</f>
        <v>51134.34538710786</v>
      </c>
    </row>
    <row r="97" spans="1:21" x14ac:dyDescent="0.25">
      <c r="A97" t="s">
        <v>108</v>
      </c>
      <c r="G97" s="30">
        <f>[8]Paser!B22</f>
        <v>125080.66655920001</v>
      </c>
      <c r="H97" s="30">
        <f>[8]Paser!C22</f>
        <v>127872.09106610973</v>
      </c>
      <c r="I97" s="30">
        <f>[8]Paser!D22</f>
        <v>130663.51557301944</v>
      </c>
      <c r="J97" s="30">
        <f>[8]Paser!E22</f>
        <v>133454.94007992913</v>
      </c>
      <c r="K97" s="30">
        <f>[8]Paser!F22</f>
        <v>136246.36458683884</v>
      </c>
      <c r="L97" s="30">
        <f>[8]Paser!G22</f>
        <v>139037.78909374855</v>
      </c>
      <c r="M97" s="30">
        <f>[8]Paser!H22</f>
        <v>141829.21360065829</v>
      </c>
      <c r="N97" s="30">
        <f>[8]Paser!I22</f>
        <v>144620.638107568</v>
      </c>
      <c r="O97" s="30">
        <f>[8]Paser!J22</f>
        <v>147412.06261447768</v>
      </c>
      <c r="P97" s="30">
        <f>[8]Paser!K22</f>
        <v>150203.48712138738</v>
      </c>
      <c r="Q97" s="30">
        <f>[8]Paser!L22</f>
        <v>150203.48712138738</v>
      </c>
      <c r="R97" s="30">
        <f>[8]Paser!M22</f>
        <v>150203.48712138738</v>
      </c>
      <c r="S97" s="30">
        <f>[8]Paser!N22</f>
        <v>150203.48712138738</v>
      </c>
      <c r="T97" s="30">
        <f>[8]Paser!O22</f>
        <v>150203.48712138738</v>
      </c>
      <c r="U97" s="30">
        <f>[8]Paser!P22</f>
        <v>150203.48712138738</v>
      </c>
    </row>
    <row r="98" spans="1:21" x14ac:dyDescent="0.25">
      <c r="A98" t="s">
        <v>109</v>
      </c>
      <c r="G98" s="30">
        <f>[8]Paser!B23</f>
        <v>40651.216631740004</v>
      </c>
      <c r="H98" s="30">
        <f>[8]Paser!C23</f>
        <v>41558.429596485657</v>
      </c>
      <c r="I98" s="30">
        <f>[8]Paser!D23</f>
        <v>42465.642561231303</v>
      </c>
      <c r="J98" s="30">
        <f>[8]Paser!E23</f>
        <v>43372.855525976971</v>
      </c>
      <c r="K98" s="30">
        <f>[8]Paser!F23</f>
        <v>44280.068490722624</v>
      </c>
      <c r="L98" s="30">
        <f>[8]Paser!G23</f>
        <v>45187.281455468285</v>
      </c>
      <c r="M98" s="30">
        <f>[8]Paser!H23</f>
        <v>46094.494420213945</v>
      </c>
      <c r="N98" s="30">
        <f>[8]Paser!I23</f>
        <v>47001.707384959591</v>
      </c>
      <c r="O98" s="30">
        <f>[8]Paser!J23</f>
        <v>47908.920349705229</v>
      </c>
      <c r="P98" s="30">
        <f>[8]Paser!K23</f>
        <v>48816.133314450904</v>
      </c>
      <c r="Q98" s="30">
        <f>[8]Paser!L23</f>
        <v>48816.133314450904</v>
      </c>
      <c r="R98" s="30">
        <f>[8]Paser!M23</f>
        <v>48816.133314450904</v>
      </c>
      <c r="S98" s="30">
        <f>[8]Paser!N23</f>
        <v>48816.133314450904</v>
      </c>
      <c r="T98" s="30">
        <f>[8]Paser!O23</f>
        <v>48816.133314450904</v>
      </c>
      <c r="U98" s="30">
        <f>[8]Paser!P23</f>
        <v>48816.133314450904</v>
      </c>
    </row>
    <row r="99" spans="1:21" x14ac:dyDescent="0.25">
      <c r="A99" t="s">
        <v>110</v>
      </c>
      <c r="G99" s="30">
        <f>[8]Paser!B24</f>
        <v>208313.57105760669</v>
      </c>
      <c r="H99" s="30">
        <f>[8]Paser!C24</f>
        <v>212962.50380931108</v>
      </c>
      <c r="I99" s="30">
        <f>[8]Paser!D24</f>
        <v>217611.43656101546</v>
      </c>
      <c r="J99" s="30">
        <f>[8]Paser!E24</f>
        <v>222260.36931271985</v>
      </c>
      <c r="K99" s="30">
        <f>[8]Paser!F24</f>
        <v>226909.30206442421</v>
      </c>
      <c r="L99" s="30">
        <f>[8]Paser!G24</f>
        <v>231558.23481612862</v>
      </c>
      <c r="M99" s="30">
        <f>[8]Paser!H24</f>
        <v>236207.16756783304</v>
      </c>
      <c r="N99" s="30">
        <f>[8]Paser!I24</f>
        <v>240856.10031953739</v>
      </c>
      <c r="O99" s="30">
        <f>[8]Paser!J24</f>
        <v>245505.03307124175</v>
      </c>
      <c r="P99" s="30">
        <f>[8]Paser!K24</f>
        <v>250153.96582294616</v>
      </c>
      <c r="Q99" s="30">
        <f>[8]Paser!L24</f>
        <v>250153.96582294616</v>
      </c>
      <c r="R99" s="30">
        <f>[8]Paser!M24</f>
        <v>250153.96582294616</v>
      </c>
      <c r="S99" s="30">
        <f>[8]Paser!N24</f>
        <v>250153.96582294616</v>
      </c>
      <c r="T99" s="30">
        <f>[8]Paser!O24</f>
        <v>250153.96582294616</v>
      </c>
      <c r="U99" s="30">
        <f>[8]Paser!P24</f>
        <v>250153.96582294616</v>
      </c>
    </row>
    <row r="101" spans="1:21" x14ac:dyDescent="0.25">
      <c r="A101" t="s">
        <v>67</v>
      </c>
    </row>
    <row r="102" spans="1:21" x14ac:dyDescent="0.25">
      <c r="A102" t="s">
        <v>107</v>
      </c>
      <c r="G102" s="30">
        <f>[8]Paser!B32</f>
        <v>42032.886610000001</v>
      </c>
      <c r="H102" s="30">
        <f>[8]Paser!C32</f>
        <v>42409.885444486681</v>
      </c>
      <c r="I102" s="30">
        <f>[8]Paser!D32</f>
        <v>42762.38909007769</v>
      </c>
      <c r="J102" s="30">
        <f>[8]Paser!E32</f>
        <v>43090.397546773027</v>
      </c>
      <c r="K102" s="30">
        <f>[8]Paser!F32</f>
        <v>43393.910814572686</v>
      </c>
      <c r="L102" s="30">
        <f>[8]Paser!G32</f>
        <v>43489.917124804917</v>
      </c>
      <c r="M102" s="30">
        <f>[8]Paser!H32</f>
        <v>43554.079689472775</v>
      </c>
      <c r="N102" s="30">
        <f>[8]Paser!I32</f>
        <v>43586.398508576247</v>
      </c>
      <c r="O102" s="30">
        <f>[8]Paser!J32</f>
        <v>43586.87358211536</v>
      </c>
      <c r="P102" s="30">
        <f>[8]Paser!K32</f>
        <v>43555.504910090087</v>
      </c>
      <c r="Q102" s="30">
        <f>[8]Paser!L32</f>
        <v>42698.766421383727</v>
      </c>
      <c r="R102" s="30">
        <f>[8]Paser!M32</f>
        <v>41842.027932677367</v>
      </c>
      <c r="S102" s="30">
        <f>[8]Paser!N32</f>
        <v>40985.289443971014</v>
      </c>
      <c r="T102" s="30">
        <f>[8]Paser!O32</f>
        <v>40128.550955264662</v>
      </c>
      <c r="U102" s="30">
        <f>[8]Paser!P32</f>
        <v>39271.812466558295</v>
      </c>
    </row>
    <row r="103" spans="1:21" x14ac:dyDescent="0.25">
      <c r="A103" t="s">
        <v>108</v>
      </c>
      <c r="G103" s="30">
        <f>[8]Paser!B33</f>
        <v>123468.60206783144</v>
      </c>
      <c r="H103" s="30">
        <f>[8]Paser!C33</f>
        <v>124576.00921564788</v>
      </c>
      <c r="I103" s="30">
        <f>[8]Paser!D33</f>
        <v>125611.46349573965</v>
      </c>
      <c r="J103" s="30">
        <f>[8]Paser!E33</f>
        <v>126574.96490810669</v>
      </c>
      <c r="K103" s="30">
        <f>[8]Paser!F33</f>
        <v>127466.51345274909</v>
      </c>
      <c r="L103" s="30">
        <f>[8]Paser!G33</f>
        <v>127748.52513146268</v>
      </c>
      <c r="M103" s="30">
        <f>[8]Paser!H33</f>
        <v>127936.99808213416</v>
      </c>
      <c r="N103" s="30">
        <f>[8]Paser!I33</f>
        <v>128031.93230476356</v>
      </c>
      <c r="O103" s="30">
        <f>[8]Paser!J33</f>
        <v>128033.32779935087</v>
      </c>
      <c r="P103" s="30">
        <f>[8]Paser!K33</f>
        <v>127941.18456589602</v>
      </c>
      <c r="Q103" s="30">
        <f>[8]Paser!L33</f>
        <v>125424.57645092744</v>
      </c>
      <c r="R103" s="30">
        <f>[8]Paser!M33</f>
        <v>122907.96833595885</v>
      </c>
      <c r="S103" s="30">
        <f>[8]Paser!N33</f>
        <v>120391.3602209903</v>
      </c>
      <c r="T103" s="30">
        <f>[8]Paser!O33</f>
        <v>117874.75210602171</v>
      </c>
      <c r="U103" s="30">
        <f>[8]Paser!P33</f>
        <v>115358.1439910531</v>
      </c>
    </row>
    <row r="104" spans="1:21" x14ac:dyDescent="0.25">
      <c r="A104" t="s">
        <v>109</v>
      </c>
      <c r="G104" s="30">
        <f>[8]Paser!B34</f>
        <v>40127.29567204522</v>
      </c>
      <c r="H104" s="30">
        <f>[8]Paser!C34</f>
        <v>40487.202995085565</v>
      </c>
      <c r="I104" s="30">
        <f>[8]Paser!D34</f>
        <v>40823.725636115378</v>
      </c>
      <c r="J104" s="30">
        <f>[8]Paser!E34</f>
        <v>41136.863595134673</v>
      </c>
      <c r="K104" s="30">
        <f>[8]Paser!F34</f>
        <v>41426.616872143451</v>
      </c>
      <c r="L104" s="30">
        <f>[8]Paser!G34</f>
        <v>41518.270667725366</v>
      </c>
      <c r="M104" s="30">
        <f>[8]Paser!H34</f>
        <v>41579.524376693604</v>
      </c>
      <c r="N104" s="30">
        <f>[8]Paser!I34</f>
        <v>41610.377999048149</v>
      </c>
      <c r="O104" s="30">
        <f>[8]Paser!J34</f>
        <v>41610.831534789024</v>
      </c>
      <c r="P104" s="30">
        <f>[8]Paser!K34</f>
        <v>41580.884983916207</v>
      </c>
      <c r="Q104" s="30">
        <f>[8]Paser!L34</f>
        <v>40762.987346551425</v>
      </c>
      <c r="R104" s="30">
        <f>[8]Paser!M34</f>
        <v>39945.089709186635</v>
      </c>
      <c r="S104" s="30">
        <f>[8]Paser!N34</f>
        <v>39127.192071821846</v>
      </c>
      <c r="T104" s="30">
        <f>[8]Paser!O34</f>
        <v>38309.29443445705</v>
      </c>
      <c r="U104" s="30">
        <f>[8]Paser!P34</f>
        <v>37491.39679709226</v>
      </c>
    </row>
    <row r="105" spans="1:21" x14ac:dyDescent="0.25">
      <c r="A105" t="s">
        <v>110</v>
      </c>
      <c r="G105" s="30">
        <f>[8]Paser!B35</f>
        <v>205628.78434987663</v>
      </c>
      <c r="H105" s="30">
        <f>[8]Paser!C35</f>
        <v>207473.09765522013</v>
      </c>
      <c r="I105" s="30">
        <f>[8]Paser!D35</f>
        <v>209197.57822193272</v>
      </c>
      <c r="J105" s="30">
        <f>[8]Paser!E35</f>
        <v>210802.22605001437</v>
      </c>
      <c r="K105" s="30">
        <f>[8]Paser!F35</f>
        <v>212287.04113946523</v>
      </c>
      <c r="L105" s="30">
        <f>[8]Paser!G35</f>
        <v>212756.71292399295</v>
      </c>
      <c r="M105" s="30">
        <f>[8]Paser!H35</f>
        <v>213070.60214830056</v>
      </c>
      <c r="N105" s="30">
        <f>[8]Paser!I35</f>
        <v>213228.70881238795</v>
      </c>
      <c r="O105" s="30">
        <f>[8]Paser!J35</f>
        <v>213231.03291625527</v>
      </c>
      <c r="P105" s="30">
        <f>[8]Paser!K35</f>
        <v>213077.57445990233</v>
      </c>
      <c r="Q105" s="30">
        <f>[8]Paser!L35</f>
        <v>208886.33021886263</v>
      </c>
      <c r="R105" s="30">
        <f>[8]Paser!M35</f>
        <v>204695.08597782286</v>
      </c>
      <c r="S105" s="30">
        <f>[8]Paser!N35</f>
        <v>200503.84173678316</v>
      </c>
      <c r="T105" s="30">
        <f>[8]Paser!O35</f>
        <v>196312.59749574342</v>
      </c>
      <c r="U105" s="30">
        <f>[8]Paser!P35</f>
        <v>192121.35325470366</v>
      </c>
    </row>
  </sheetData>
  <mergeCells count="12">
    <mergeCell ref="B86:U86"/>
    <mergeCell ref="B71:U71"/>
    <mergeCell ref="A46:A47"/>
    <mergeCell ref="B46:U46"/>
    <mergeCell ref="A59:A60"/>
    <mergeCell ref="B59:U59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105"/>
  <sheetViews>
    <sheetView zoomScale="85" zoomScaleNormal="85" workbookViewId="0">
      <selection activeCell="D94" sqref="D94:D105"/>
    </sheetView>
  </sheetViews>
  <sheetFormatPr defaultRowHeight="15" x14ac:dyDescent="0.25"/>
  <cols>
    <col min="1" max="1" width="44" style="17" bestFit="1" customWidth="1"/>
    <col min="2" max="4" width="14" style="17" bestFit="1" customWidth="1"/>
    <col min="5" max="6" width="14.42578125" style="17" bestFit="1" customWidth="1"/>
    <col min="7" max="8" width="14" style="17" bestFit="1" customWidth="1"/>
    <col min="9" max="9" width="15.85546875" style="17" bestFit="1" customWidth="1"/>
    <col min="10" max="10" width="15.42578125" style="17" bestFit="1" customWidth="1"/>
    <col min="11" max="11" width="15.85546875" style="17" bestFit="1" customWidth="1"/>
    <col min="12" max="13" width="15.42578125" style="17" bestFit="1" customWidth="1"/>
    <col min="14" max="15" width="15.85546875" style="17" bestFit="1" customWidth="1"/>
    <col min="16" max="16" width="14.5703125" style="17" bestFit="1" customWidth="1"/>
    <col min="17" max="17" width="15.85546875" style="17" bestFit="1" customWidth="1"/>
    <col min="18" max="20" width="16.42578125" style="17" bestFit="1" customWidth="1"/>
    <col min="21" max="22" width="15.85546875" style="17" bestFit="1" customWidth="1"/>
    <col min="23" max="23" width="11.42578125" style="17" bestFit="1" customWidth="1"/>
    <col min="24" max="24" width="8.5703125" style="17" bestFit="1" customWidth="1"/>
    <col min="25" max="25" width="11.42578125" style="17" bestFit="1" customWidth="1"/>
    <col min="26" max="16384" width="9.140625" style="17"/>
  </cols>
  <sheetData>
    <row r="1" spans="1:25" x14ac:dyDescent="0.25">
      <c r="A1" s="17" t="s">
        <v>26</v>
      </c>
    </row>
    <row r="3" spans="1:25" x14ac:dyDescent="0.25">
      <c r="A3" s="17" t="s">
        <v>10</v>
      </c>
    </row>
    <row r="4" spans="1:25" x14ac:dyDescent="0.25">
      <c r="A4" s="93" t="s">
        <v>0</v>
      </c>
      <c r="B4" s="93" t="s">
        <v>1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</row>
    <row r="5" spans="1:25" x14ac:dyDescent="0.25">
      <c r="A5" s="93"/>
      <c r="B5" s="55">
        <v>2011</v>
      </c>
      <c r="C5" s="55">
        <v>2012</v>
      </c>
      <c r="D5" s="55">
        <v>2013</v>
      </c>
      <c r="E5" s="55">
        <v>2014</v>
      </c>
      <c r="F5" s="55">
        <v>2015</v>
      </c>
      <c r="G5" s="55">
        <v>2016</v>
      </c>
      <c r="H5" s="55">
        <v>2017</v>
      </c>
      <c r="I5" s="55">
        <v>2018</v>
      </c>
      <c r="J5" s="55">
        <v>2019</v>
      </c>
      <c r="K5" s="55">
        <v>2020</v>
      </c>
      <c r="L5" s="3">
        <v>2021</v>
      </c>
      <c r="M5" s="55">
        <v>2022</v>
      </c>
      <c r="N5" s="55">
        <v>2023</v>
      </c>
      <c r="O5" s="55">
        <v>2024</v>
      </c>
      <c r="P5" s="55">
        <v>2025</v>
      </c>
      <c r="Q5" s="3">
        <v>2026</v>
      </c>
      <c r="R5" s="55">
        <v>2027</v>
      </c>
      <c r="S5" s="55">
        <v>2028</v>
      </c>
      <c r="T5" s="55">
        <v>2029</v>
      </c>
      <c r="U5" s="55">
        <v>2030</v>
      </c>
    </row>
    <row r="6" spans="1:25" x14ac:dyDescent="0.25">
      <c r="A6" s="18" t="s">
        <v>3</v>
      </c>
      <c r="B6" s="56">
        <f>'[9]Perhitungan ke CO2-eq'!B128</f>
        <v>46991.444161555526</v>
      </c>
      <c r="C6" s="56">
        <f>'[9]Perhitungan ke CO2-eq'!C128</f>
        <v>44800.616200490818</v>
      </c>
      <c r="D6" s="56">
        <f>'[9]Perhitungan ke CO2-eq'!D128</f>
        <v>44921.656419334162</v>
      </c>
      <c r="E6" s="56">
        <f>'[9]Perhitungan ke CO2-eq'!E128</f>
        <v>42888.180742765806</v>
      </c>
      <c r="F6" s="56">
        <f>'[9]Perhitungan ke CO2-eq'!F128</f>
        <v>41156.095211117412</v>
      </c>
      <c r="G6" s="56">
        <f>'[9]Perhitungan ke CO2-eq'!G128</f>
        <v>40941.683031158609</v>
      </c>
      <c r="H6" s="56">
        <f>'[9]Perhitungan ke CO2-eq'!H128</f>
        <v>43078.838885385099</v>
      </c>
      <c r="I6" s="56">
        <f>'[9]Perhitungan ke CO2-eq'!I128</f>
        <v>45327.554275202194</v>
      </c>
      <c r="J6" s="56">
        <f>'[9]Perhitungan ke CO2-eq'!J128</f>
        <v>47693.652608367753</v>
      </c>
      <c r="K6" s="56">
        <f>'[9]Perhitungan ke CO2-eq'!K128</f>
        <v>50183.261274524542</v>
      </c>
      <c r="L6" s="57">
        <f>'[10]Perhitungan ke CO2-eq'!B128</f>
        <v>52802.827513054741</v>
      </c>
      <c r="M6" s="57">
        <f>'[10]Perhitungan ke CO2-eq'!C128</f>
        <v>55559.135109236195</v>
      </c>
      <c r="N6" s="57">
        <f>'[10]Perhitungan ke CO2-eq'!D128</f>
        <v>58459.321961938316</v>
      </c>
      <c r="O6" s="57">
        <f>'[10]Perhitungan ke CO2-eq'!E128</f>
        <v>61510.898568351498</v>
      </c>
      <c r="P6" s="57">
        <f>'[10]Perhitungan ke CO2-eq'!F128</f>
        <v>64721.767473619453</v>
      </c>
      <c r="Q6" s="57">
        <f>'[10]Perhitungan ke CO2-eq'!G128</f>
        <v>68100.243735742377</v>
      </c>
      <c r="R6" s="57">
        <f>'[10]Perhitungan ke CO2-eq'!H128</f>
        <v>71655.076458748139</v>
      </c>
      <c r="S6" s="57">
        <f>'[10]Perhitungan ke CO2-eq'!I128</f>
        <v>75395.471449894787</v>
      </c>
      <c r="T6" s="57">
        <f>'[10]Perhitungan ke CO2-eq'!J128</f>
        <v>79331.115059579286</v>
      </c>
      <c r="U6" s="57">
        <f>'[10]Perhitungan ke CO2-eq'!K128</f>
        <v>83507.889501009631</v>
      </c>
      <c r="V6" s="25">
        <f t="shared" ref="V6:V13" si="0">SUM(B6:U6)</f>
        <v>1119026.7296410764</v>
      </c>
    </row>
    <row r="7" spans="1:25" x14ac:dyDescent="0.25">
      <c r="A7" s="18" t="s">
        <v>4</v>
      </c>
      <c r="B7" s="56">
        <f>'[9]Perhitungan ke CO2-eq'!B129</f>
        <v>34710.833639999997</v>
      </c>
      <c r="C7" s="56">
        <f>'[9]Perhitungan ke CO2-eq'!C129</f>
        <v>37940.399699999994</v>
      </c>
      <c r="D7" s="56">
        <f>'[9]Perhitungan ke CO2-eq'!D129</f>
        <v>32947.055399999997</v>
      </c>
      <c r="E7" s="56">
        <f>'[9]Perhitungan ke CO2-eq'!E129</f>
        <v>35818.351800000004</v>
      </c>
      <c r="F7" s="56">
        <f>'[9]Perhitungan ke CO2-eq'!F129</f>
        <v>37076.763360000004</v>
      </c>
      <c r="G7" s="56">
        <f>'[9]Perhitungan ke CO2-eq'!G129</f>
        <v>40670.281188599998</v>
      </c>
      <c r="H7" s="56">
        <f>'[9]Perhitungan ke CO2-eq'!H129</f>
        <v>42401.403864054177</v>
      </c>
      <c r="I7" s="56">
        <f>'[9]Perhitungan ke CO2-eq'!I129</f>
        <v>44628.899362697986</v>
      </c>
      <c r="J7" s="56">
        <f>'[9]Perhitungan ke CO2-eq'!J129</f>
        <v>47006.462463151052</v>
      </c>
      <c r="K7" s="56">
        <f>'[9]Perhitungan ke CO2-eq'!K129</f>
        <v>49484.719446404124</v>
      </c>
      <c r="L7" s="57">
        <f>'[10]Perhitungan ke CO2-eq'!B129</f>
        <v>52063.670312457099</v>
      </c>
      <c r="M7" s="57">
        <f>'[10]Perhitungan ke CO2-eq'!C129</f>
        <v>54527.840571310211</v>
      </c>
      <c r="N7" s="57">
        <f>'[10]Perhitungan ke CO2-eq'!D129</f>
        <v>57523.653692963308</v>
      </c>
      <c r="O7" s="57">
        <f>'[10]Perhitungan ke CO2-eq'!E129</f>
        <v>60404.686207416307</v>
      </c>
      <c r="P7" s="57">
        <f>'[10]Perhitungan ke CO2-eq'!F129</f>
        <v>63386.412604669393</v>
      </c>
      <c r="Q7" s="57">
        <f>'[10]Perhitungan ke CO2-eq'!G129</f>
        <v>66468.832884722506</v>
      </c>
      <c r="R7" s="57">
        <f>'[10]Perhitungan ke CO2-eq'!H129</f>
        <v>69651.947047575479</v>
      </c>
      <c r="S7" s="57">
        <f>'[10]Perhitungan ke CO2-eq'!I129</f>
        <v>72935.755093228567</v>
      </c>
      <c r="T7" s="57">
        <f>'[10]Perhitungan ke CO2-eq'!J129</f>
        <v>76320.257021681551</v>
      </c>
      <c r="U7" s="57">
        <f>'[10]Perhitungan ke CO2-eq'!K129</f>
        <v>79805.452832934665</v>
      </c>
      <c r="V7" s="25">
        <f t="shared" si="0"/>
        <v>1055773.6784938662</v>
      </c>
    </row>
    <row r="8" spans="1:25" x14ac:dyDescent="0.25">
      <c r="A8" s="18" t="s">
        <v>5</v>
      </c>
      <c r="B8" s="56">
        <f>'[9]Perhitungan ke CO2-eq'!B130</f>
        <v>1123.7529529911144</v>
      </c>
      <c r="C8" s="56">
        <f>'[9]Perhitungan ke CO2-eq'!C130</f>
        <v>1244.8164545078114</v>
      </c>
      <c r="D8" s="56">
        <f>'[9]Perhitungan ke CO2-eq'!D130</f>
        <v>571.39259346173719</v>
      </c>
      <c r="E8" s="56">
        <f>'[9]Perhitungan ke CO2-eq'!E130</f>
        <v>958.1604035550173</v>
      </c>
      <c r="F8" s="56">
        <f>'[9]Perhitungan ke CO2-eq'!F130</f>
        <v>910.48188833831466</v>
      </c>
      <c r="G8" s="56">
        <f>'[9]Perhitungan ke CO2-eq'!G130</f>
        <v>1153.6684653217958</v>
      </c>
      <c r="H8" s="56">
        <f>'[9]Perhitungan ke CO2-eq'!H130</f>
        <v>1228.5278642926019</v>
      </c>
      <c r="I8" s="56">
        <f>'[9]Perhitungan ke CO2-eq'!I130</f>
        <v>1308.7007275175863</v>
      </c>
      <c r="J8" s="56">
        <f>'[9]Perhitungan ke CO2-eq'!J130</f>
        <v>1391.891017170557</v>
      </c>
      <c r="K8" s="56">
        <f>'[9]Perhitungan ke CO2-eq'!K130</f>
        <v>1477.7713806172901</v>
      </c>
      <c r="L8" s="57">
        <f>'[10]Perhitungan ke CO2-eq'!B130</f>
        <v>1566.3418178577845</v>
      </c>
      <c r="M8" s="57">
        <f>'[10]Perhitungan ke CO2-eq'!C130</f>
        <v>1657.602328892041</v>
      </c>
      <c r="N8" s="57">
        <f>'[10]Perhitungan ke CO2-eq'!D130</f>
        <v>1751.5529137200601</v>
      </c>
      <c r="O8" s="57">
        <f>'[10]Perhitungan ke CO2-eq'!E130</f>
        <v>1848.1935723418401</v>
      </c>
      <c r="P8" s="57">
        <f>'[10]Perhitungan ke CO2-eq'!F130</f>
        <v>1947.5243047573817</v>
      </c>
      <c r="Q8" s="57">
        <f>'[10]Perhitungan ke CO2-eq'!G130</f>
        <v>2049.5451109666865</v>
      </c>
      <c r="R8" s="57">
        <f>'[10]Perhitungan ke CO2-eq'!H130</f>
        <v>2154.255990969752</v>
      </c>
      <c r="S8" s="57">
        <f>'[10]Perhitungan ke CO2-eq'!I130</f>
        <v>2261.6569447665802</v>
      </c>
      <c r="T8" s="57">
        <f>'[10]Perhitungan ke CO2-eq'!J130</f>
        <v>2371.7479723571687</v>
      </c>
      <c r="U8" s="57">
        <f>'[10]Perhitungan ke CO2-eq'!K130</f>
        <v>2484.5290737415207</v>
      </c>
      <c r="V8" s="25">
        <f t="shared" si="0"/>
        <v>31462.113778144638</v>
      </c>
    </row>
    <row r="9" spans="1:25" x14ac:dyDescent="0.25">
      <c r="A9" s="18" t="s">
        <v>6</v>
      </c>
      <c r="B9" s="56">
        <f>'[9]Perhitungan ke CO2-eq'!B131</f>
        <v>0</v>
      </c>
      <c r="C9" s="56">
        <f>'[9]Perhitungan ke CO2-eq'!C131</f>
        <v>0</v>
      </c>
      <c r="D9" s="56">
        <f>'[9]Perhitungan ke CO2-eq'!D131</f>
        <v>0</v>
      </c>
      <c r="E9" s="56">
        <f>'[9]Perhitungan ke CO2-eq'!E131</f>
        <v>0</v>
      </c>
      <c r="F9" s="56">
        <f>'[9]Perhitungan ke CO2-eq'!F131</f>
        <v>0</v>
      </c>
      <c r="G9" s="56">
        <f>'[9]Perhitungan ke CO2-eq'!G131</f>
        <v>0</v>
      </c>
      <c r="H9" s="56">
        <f>'[9]Perhitungan ke CO2-eq'!H131</f>
        <v>0</v>
      </c>
      <c r="I9" s="56">
        <f>'[9]Perhitungan ke CO2-eq'!I131</f>
        <v>0</v>
      </c>
      <c r="J9" s="56">
        <f>'[9]Perhitungan ke CO2-eq'!J131</f>
        <v>0</v>
      </c>
      <c r="K9" s="56">
        <f>'[9]Perhitungan ke CO2-eq'!K131</f>
        <v>0</v>
      </c>
      <c r="L9" s="57">
        <f>'[10]Perhitungan ke CO2-eq'!B131</f>
        <v>0</v>
      </c>
      <c r="M9" s="57">
        <f>'[10]Perhitungan ke CO2-eq'!C131</f>
        <v>0</v>
      </c>
      <c r="N9" s="57">
        <f>'[10]Perhitungan ke CO2-eq'!D131</f>
        <v>0</v>
      </c>
      <c r="O9" s="57">
        <f>'[10]Perhitungan ke CO2-eq'!E131</f>
        <v>0</v>
      </c>
      <c r="P9" s="57">
        <f>'[10]Perhitungan ke CO2-eq'!F131</f>
        <v>0</v>
      </c>
      <c r="Q9" s="57">
        <f>'[10]Perhitungan ke CO2-eq'!G131</f>
        <v>0</v>
      </c>
      <c r="R9" s="57">
        <f>'[10]Perhitungan ke CO2-eq'!H131</f>
        <v>0</v>
      </c>
      <c r="S9" s="57">
        <f>'[10]Perhitungan ke CO2-eq'!I131</f>
        <v>0</v>
      </c>
      <c r="T9" s="57">
        <f>'[10]Perhitungan ke CO2-eq'!J131</f>
        <v>0</v>
      </c>
      <c r="U9" s="57">
        <f>'[10]Perhitungan ke CO2-eq'!K131</f>
        <v>0</v>
      </c>
      <c r="V9" s="25">
        <f t="shared" si="0"/>
        <v>0</v>
      </c>
    </row>
    <row r="10" spans="1:25" x14ac:dyDescent="0.25">
      <c r="A10" s="18" t="s">
        <v>7</v>
      </c>
      <c r="B10" s="56">
        <f>'[9]Perhitungan ke CO2-eq'!B132</f>
        <v>50984.560733333325</v>
      </c>
      <c r="C10" s="56">
        <f>'[9]Perhitungan ke CO2-eq'!C132</f>
        <v>47852.769800000009</v>
      </c>
      <c r="D10" s="56">
        <f>'[9]Perhitungan ke CO2-eq'!D132</f>
        <v>49720.207533333334</v>
      </c>
      <c r="E10" s="56">
        <f>'[9]Perhitungan ke CO2-eq'!E132</f>
        <v>49699.243000000009</v>
      </c>
      <c r="F10" s="56">
        <f>'[9]Perhitungan ke CO2-eq'!F132</f>
        <v>52044.961466666668</v>
      </c>
      <c r="G10" s="56">
        <f>'[9]Perhitungan ke CO2-eq'!G132+G96</f>
        <v>54594.189577368481</v>
      </c>
      <c r="H10" s="56">
        <f>'[9]Perhitungan ke CO2-eq'!H132+H96</f>
        <v>56472.322849567085</v>
      </c>
      <c r="I10" s="56">
        <f>'[9]Perhitungan ke CO2-eq'!I132+I96</f>
        <v>58369.043199591906</v>
      </c>
      <c r="J10" s="56">
        <f>'[9]Perhitungan ke CO2-eq'!J132+J96</f>
        <v>60285.320872905475</v>
      </c>
      <c r="K10" s="56">
        <f>'[9]Perhitungan ke CO2-eq'!K132+K96</f>
        <v>62222.176761783485</v>
      </c>
      <c r="L10" s="57">
        <f>'[10]Perhitungan ke CO2-eq'!B132+L96</f>
        <v>64180.685049078369</v>
      </c>
      <c r="M10" s="57">
        <f>'[10]Perhitungan ke CO2-eq'!C132+M96</f>
        <v>66161.975989987506</v>
      </c>
      <c r="N10" s="57">
        <f>'[10]Perhitungan ke CO2-eq'!D132+N96</f>
        <v>68167.238839029538</v>
      </c>
      <c r="O10" s="57">
        <f>'[10]Perhitungan ke CO2-eq'!E132+O96</f>
        <v>70197.724929809032</v>
      </c>
      <c r="P10" s="57">
        <f>'[10]Perhitungan ke CO2-eq'!F132+P96</f>
        <v>72254.750915544661</v>
      </c>
      <c r="Q10" s="57">
        <f>'[10]Perhitungan ke CO2-eq'!G132+Q96</f>
        <v>72817.643194413162</v>
      </c>
      <c r="R10" s="57">
        <f>'[10]Perhitungan ke CO2-eq'!H132+R96</f>
        <v>73409.91845023862</v>
      </c>
      <c r="S10" s="57">
        <f>'[10]Perhitungan ke CO2-eq'!I132+S96</f>
        <v>74033.11047441815</v>
      </c>
      <c r="T10" s="57">
        <f>'[10]Perhitungan ke CO2-eq'!J132+T96</f>
        <v>74688.833122259864</v>
      </c>
      <c r="U10" s="57">
        <f>'[10]Perhitungan ke CO2-eq'!K132+U96</f>
        <v>75384.730888366757</v>
      </c>
      <c r="V10" s="25">
        <f t="shared" si="0"/>
        <v>1253541.4076476956</v>
      </c>
    </row>
    <row r="11" spans="1:25" x14ac:dyDescent="0.25">
      <c r="A11" s="18" t="s">
        <v>8</v>
      </c>
      <c r="B11" s="56">
        <f>'[9]Perhitungan ke CO2-eq'!B133</f>
        <v>156662.91266025716</v>
      </c>
      <c r="C11" s="56">
        <f>'[9]Perhitungan ke CO2-eq'!C133</f>
        <v>147141.8373772286</v>
      </c>
      <c r="D11" s="56">
        <f>'[9]Perhitungan ke CO2-eq'!D133</f>
        <v>152645.07377334285</v>
      </c>
      <c r="E11" s="56">
        <f>'[9]Perhitungan ke CO2-eq'!E133</f>
        <v>152284.93171414288</v>
      </c>
      <c r="F11" s="56">
        <f>'[9]Perhitungan ke CO2-eq'!F133</f>
        <v>158921.00281137144</v>
      </c>
      <c r="G11" s="56">
        <f>'[9]Perhitungan ke CO2-eq'!G133+G97</f>
        <v>166377.69773939511</v>
      </c>
      <c r="H11" s="56">
        <f>'[9]Perhitungan ke CO2-eq'!H133+H97</f>
        <v>172208.36291011405</v>
      </c>
      <c r="I11" s="56">
        <f>'[9]Perhitungan ke CO2-eq'!I133+I97</f>
        <v>178110.0057583389</v>
      </c>
      <c r="J11" s="56">
        <f>'[9]Perhitungan ke CO2-eq'!J133+J97</f>
        <v>184086.33131883555</v>
      </c>
      <c r="K11" s="56">
        <f>'[9]Perhitungan ke CO2-eq'!K133+K97</f>
        <v>190141.23802918446</v>
      </c>
      <c r="L11" s="57">
        <f>'[10]Perhitungan ke CO2-eq'!B133+L97</f>
        <v>196278.82782540805</v>
      </c>
      <c r="M11" s="57">
        <f>'[10]Perhitungan ke CO2-eq'!C133+M97</f>
        <v>202503.41676458891</v>
      </c>
      <c r="N11" s="57">
        <f>'[10]Perhitungan ke CO2-eq'!D133+N97</f>
        <v>208819.54620198946</v>
      </c>
      <c r="O11" s="57">
        <f>'[10]Perhitungan ke CO2-eq'!E133+O97</f>
        <v>215231.99455161666</v>
      </c>
      <c r="P11" s="57">
        <f>'[10]Perhitungan ke CO2-eq'!F133+P97</f>
        <v>221745.78966068884</v>
      </c>
      <c r="Q11" s="57">
        <f>'[10]Perhitungan ke CO2-eq'!G133+Q97</f>
        <v>223895.28228204919</v>
      </c>
      <c r="R11" s="57">
        <f>'[10]Perhitungan ke CO2-eq'!H133+R97</f>
        <v>226156.9784182446</v>
      </c>
      <c r="S11" s="57">
        <f>'[10]Perhitungan ke CO2-eq'!I133+S97</f>
        <v>228536.73509274938</v>
      </c>
      <c r="T11" s="57">
        <f>'[10]Perhitungan ke CO2-eq'!J133+T97</f>
        <v>231040.71506566333</v>
      </c>
      <c r="U11" s="57">
        <f>'[10]Perhitungan ke CO2-eq'!K133+U97</f>
        <v>233698.11004090574</v>
      </c>
      <c r="V11" s="25">
        <f t="shared" si="0"/>
        <v>3846486.7899961155</v>
      </c>
    </row>
    <row r="12" spans="1:25" x14ac:dyDescent="0.25">
      <c r="A12" s="58" t="s">
        <v>64</v>
      </c>
      <c r="B12" s="56">
        <f>'[9]Perhitungan ke CO2-eq'!B134</f>
        <v>48673.139254944283</v>
      </c>
      <c r="C12" s="56">
        <f>'[9]Perhitungan ke CO2-eq'!C134</f>
        <v>45683.330300567141</v>
      </c>
      <c r="D12" s="56">
        <f>'[9]Perhitungan ke CO2-eq'!D134</f>
        <v>47466.106410375723</v>
      </c>
      <c r="E12" s="56">
        <f>'[9]Perhitungan ke CO2-eq'!E134</f>
        <v>47446.092319135721</v>
      </c>
      <c r="F12" s="56">
        <f>'[9]Perhitungan ke CO2-eq'!F134</f>
        <v>49685.465963602859</v>
      </c>
      <c r="G12" s="56">
        <f>'[9]Perhitungan ke CO2-eq'!G134+G98</f>
        <v>52119.122997028768</v>
      </c>
      <c r="H12" s="56">
        <f>'[9]Perhitungan ke CO2-eq'!H134+H98</f>
        <v>53912.109755808495</v>
      </c>
      <c r="I12" s="56">
        <f>'[9]Perhitungan ke CO2-eq'!I134+I98</f>
        <v>55722.840933964697</v>
      </c>
      <c r="J12" s="56">
        <f>'[9]Perhitungan ke CO2-eq'!J134+J98</f>
        <v>57552.242790188844</v>
      </c>
      <c r="K12" s="56">
        <f>'[9]Perhitungan ke CO2-eq'!K134+K98</f>
        <v>59401.289933876047</v>
      </c>
      <c r="L12" s="57">
        <f>'[10]Perhitungan ke CO2-eq'!B134+L98</f>
        <v>61271.007849031928</v>
      </c>
      <c r="M12" s="57">
        <f>'[10]Perhitungan ke CO2-eq'!C134+M98</f>
        <v>63162.475549927141</v>
      </c>
      <c r="N12" s="57">
        <f>'[10]Perhitungan ke CO2-eq'!D134+N98</f>
        <v>65076.828375377256</v>
      </c>
      <c r="O12" s="57">
        <f>'[10]Perhitungan ke CO2-eq'!E134+O98</f>
        <v>67015.260928884032</v>
      </c>
      <c r="P12" s="57">
        <f>'[10]Perhitungan ke CO2-eq'!F134+P98</f>
        <v>68979.030172252067</v>
      </c>
      <c r="Q12" s="57">
        <f>'[10]Perhitungan ke CO2-eq'!G134+Q98</f>
        <v>69516.403327592154</v>
      </c>
      <c r="R12" s="57">
        <f>'[10]Perhitungan ke CO2-eq'!H134+R98</f>
        <v>70081.827361641015</v>
      </c>
      <c r="S12" s="57">
        <f>'[10]Perhitungan ke CO2-eq'!I134+S98</f>
        <v>70676.76653026721</v>
      </c>
      <c r="T12" s="57">
        <f>'[10]Perhitungan ke CO2-eq'!J134+T98</f>
        <v>71302.76152349569</v>
      </c>
      <c r="U12" s="57">
        <f>'[10]Perhitungan ke CO2-eq'!K134+U98</f>
        <v>71967.1102673063</v>
      </c>
      <c r="V12" s="25">
        <f t="shared" si="0"/>
        <v>1196711.2125452673</v>
      </c>
    </row>
    <row r="13" spans="1:25" x14ac:dyDescent="0.25">
      <c r="A13" s="59" t="s">
        <v>9</v>
      </c>
      <c r="B13" s="60">
        <f>SUM(B6:B12)</f>
        <v>339146.6434030814</v>
      </c>
      <c r="C13" s="60">
        <f t="shared" ref="C13:U13" si="1">SUM(C6:C12)</f>
        <v>324663.76983279438</v>
      </c>
      <c r="D13" s="60">
        <f t="shared" si="1"/>
        <v>328271.49212984781</v>
      </c>
      <c r="E13" s="60">
        <f t="shared" si="1"/>
        <v>329094.9599795994</v>
      </c>
      <c r="F13" s="60">
        <f t="shared" si="1"/>
        <v>339794.77070109674</v>
      </c>
      <c r="G13" s="60">
        <f t="shared" si="1"/>
        <v>355856.64299887279</v>
      </c>
      <c r="H13" s="60">
        <f t="shared" si="1"/>
        <v>369301.56612922146</v>
      </c>
      <c r="I13" s="60">
        <f t="shared" si="1"/>
        <v>383467.04425731325</v>
      </c>
      <c r="J13" s="60">
        <f t="shared" si="1"/>
        <v>398015.90107061923</v>
      </c>
      <c r="K13" s="60">
        <f t="shared" si="1"/>
        <v>412910.45682638988</v>
      </c>
      <c r="L13" s="60">
        <f t="shared" si="1"/>
        <v>428163.360366888</v>
      </c>
      <c r="M13" s="60">
        <f t="shared" si="1"/>
        <v>443572.44631394203</v>
      </c>
      <c r="N13" s="60">
        <f t="shared" si="1"/>
        <v>459798.14198501792</v>
      </c>
      <c r="O13" s="60">
        <f t="shared" si="1"/>
        <v>476208.75875841937</v>
      </c>
      <c r="P13" s="60">
        <f t="shared" si="1"/>
        <v>493035.27513153176</v>
      </c>
      <c r="Q13" s="60">
        <f t="shared" si="1"/>
        <v>502847.9505354861</v>
      </c>
      <c r="R13" s="60">
        <f t="shared" si="1"/>
        <v>513110.00372741756</v>
      </c>
      <c r="S13" s="60">
        <f t="shared" si="1"/>
        <v>523839.49558532471</v>
      </c>
      <c r="T13" s="60">
        <f t="shared" si="1"/>
        <v>535055.42976503691</v>
      </c>
      <c r="U13" s="60">
        <f t="shared" si="1"/>
        <v>546847.8226042646</v>
      </c>
      <c r="V13" s="25">
        <f t="shared" si="0"/>
        <v>8503001.9321021661</v>
      </c>
      <c r="W13" s="61">
        <f>V13-V25</f>
        <v>1810250.730851505</v>
      </c>
      <c r="X13" s="61">
        <f>(V7+V8)-(V19+V20)</f>
        <v>-1085.6204465844203</v>
      </c>
      <c r="Y13" s="61">
        <f>(V6+V10+V11+V12)-(V18+V22+V23+V24)</f>
        <v>1811336.3512980882</v>
      </c>
    </row>
    <row r="14" spans="1:25" x14ac:dyDescent="0.25">
      <c r="W14" s="62">
        <f>W13/(V13+V25)</f>
        <v>0.11912872728092859</v>
      </c>
      <c r="X14" s="62">
        <f>X13/(V7+V8+V19+V20)</f>
        <v>-4.9900799854587499E-4</v>
      </c>
      <c r="Y14" s="62">
        <f>Y13/(V6+V10+V11+V12+V18+V22+V23+V24)</f>
        <v>0.13911744195434175</v>
      </c>
    </row>
    <row r="15" spans="1:25" x14ac:dyDescent="0.25">
      <c r="A15" s="17" t="s">
        <v>11</v>
      </c>
    </row>
    <row r="16" spans="1:25" x14ac:dyDescent="0.25">
      <c r="A16" s="93" t="s">
        <v>0</v>
      </c>
      <c r="B16" s="93" t="s">
        <v>1</v>
      </c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</row>
    <row r="17" spans="1:22" x14ac:dyDescent="0.25">
      <c r="A17" s="93"/>
      <c r="B17" s="55">
        <v>2011</v>
      </c>
      <c r="C17" s="55">
        <v>2012</v>
      </c>
      <c r="D17" s="55">
        <v>2013</v>
      </c>
      <c r="E17" s="55">
        <v>2014</v>
      </c>
      <c r="F17" s="55">
        <v>2015</v>
      </c>
      <c r="G17" s="55">
        <v>2016</v>
      </c>
      <c r="H17" s="55">
        <v>2017</v>
      </c>
      <c r="I17" s="55">
        <v>2018</v>
      </c>
      <c r="J17" s="55">
        <v>2019</v>
      </c>
      <c r="K17" s="55">
        <v>2020</v>
      </c>
      <c r="L17" s="3">
        <v>2021</v>
      </c>
      <c r="M17" s="55">
        <v>2022</v>
      </c>
      <c r="N17" s="55">
        <v>2023</v>
      </c>
      <c r="O17" s="55">
        <v>2024</v>
      </c>
      <c r="P17" s="55">
        <v>2025</v>
      </c>
      <c r="Q17" s="3">
        <v>2026</v>
      </c>
      <c r="R17" s="55">
        <v>2027</v>
      </c>
      <c r="S17" s="55">
        <v>2028</v>
      </c>
      <c r="T17" s="55">
        <v>2029</v>
      </c>
      <c r="U17" s="55">
        <v>2030</v>
      </c>
    </row>
    <row r="18" spans="1:22" x14ac:dyDescent="0.25">
      <c r="A18" s="18" t="s">
        <v>3</v>
      </c>
      <c r="B18" s="56">
        <f>'[11]Perhitungan ke CO2-eq'!B128</f>
        <v>46991.444161555526</v>
      </c>
      <c r="C18" s="56">
        <f>'[11]Perhitungan ke CO2-eq'!C128</f>
        <v>44800.616200490818</v>
      </c>
      <c r="D18" s="56">
        <f>'[11]Perhitungan ke CO2-eq'!D128</f>
        <v>44921.656419334162</v>
      </c>
      <c r="E18" s="56">
        <f>'[11]Perhitungan ke CO2-eq'!E128</f>
        <v>42888.180742765806</v>
      </c>
      <c r="F18" s="56">
        <f>'[11]Perhitungan ke CO2-eq'!F128</f>
        <v>41156.095211117412</v>
      </c>
      <c r="G18" s="56">
        <f>'[11]Perhitungan ke CO2-eq'!G128</f>
        <v>40941.683031158609</v>
      </c>
      <c r="H18" s="56">
        <f>'[11]Perhitungan ke CO2-eq'!H128</f>
        <v>16753.081101964737</v>
      </c>
      <c r="I18" s="56">
        <f>'[11]Perhitungan ke CO2-eq'!I128</f>
        <v>17627.591935487293</v>
      </c>
      <c r="J18" s="56">
        <f>'[11]Perhitungan ke CO2-eq'!J128</f>
        <v>18547.752234519732</v>
      </c>
      <c r="K18" s="56">
        <f>'[11]Perhitungan ke CO2-eq'!K128</f>
        <v>19515.94490116166</v>
      </c>
      <c r="L18" s="56">
        <f>'[12]Perhitungan ke CO2-eq'!B128</f>
        <v>20534.677225002302</v>
      </c>
      <c r="M18" s="56">
        <f>'[12]Perhitungan ke CO2-eq'!C128</f>
        <v>21606.587376147425</v>
      </c>
      <c r="N18" s="56">
        <f>'[12]Perhitungan ke CO2-eq'!D128</f>
        <v>22734.451237182315</v>
      </c>
      <c r="O18" s="56">
        <f>'[12]Perhitungan ke CO2-eq'!E128</f>
        <v>23921.189591763236</v>
      </c>
      <c r="P18" s="56">
        <f>'[12]Perhitungan ke CO2-eq'!F128</f>
        <v>25169.875688453281</v>
      </c>
      <c r="Q18" s="56">
        <f>'[12]Perhitungan ke CO2-eq'!G128</f>
        <v>26483.743199390534</v>
      </c>
      <c r="R18" s="56">
        <f>'[12]Perhitungan ke CO2-eq'!H128</f>
        <v>27866.194594398719</v>
      </c>
      <c r="S18" s="56">
        <f>'[12]Perhitungan ke CO2-eq'!I128</f>
        <v>29320.809952226333</v>
      </c>
      <c r="T18" s="56">
        <f>'[12]Perhitungan ke CO2-eq'!J128</f>
        <v>30851.356231732545</v>
      </c>
      <c r="U18" s="56">
        <f>'[12]Perhitungan ke CO2-eq'!K128</f>
        <v>32475.676728115177</v>
      </c>
      <c r="V18" s="25">
        <f t="shared" ref="V18:V25" si="2">SUM(B18:U18)</f>
        <v>595108.60776396771</v>
      </c>
    </row>
    <row r="19" spans="1:22" x14ac:dyDescent="0.25">
      <c r="A19" s="18" t="s">
        <v>4</v>
      </c>
      <c r="B19" s="56">
        <f>'[11]Perhitungan ke CO2-eq'!B129</f>
        <v>34710.833639999997</v>
      </c>
      <c r="C19" s="56">
        <f>'[11]Perhitungan ke CO2-eq'!C129</f>
        <v>37940.399699999994</v>
      </c>
      <c r="D19" s="56">
        <f>'[11]Perhitungan ke CO2-eq'!D129</f>
        <v>32947.055399999997</v>
      </c>
      <c r="E19" s="56">
        <f>'[11]Perhitungan ke CO2-eq'!E129</f>
        <v>35818.351800000004</v>
      </c>
      <c r="F19" s="56">
        <f>'[11]Perhitungan ke CO2-eq'!F129</f>
        <v>37076.763360000004</v>
      </c>
      <c r="G19" s="56">
        <f>'[11]Perhitungan ke CO2-eq'!G129</f>
        <v>40670.281188599998</v>
      </c>
      <c r="H19" s="56">
        <f>'[11]Perhitungan ke CO2-eq'!H129</f>
        <v>42393.300972054174</v>
      </c>
      <c r="I19" s="56">
        <f>'[11]Perhitungan ke CO2-eq'!I129</f>
        <v>44619.904527197985</v>
      </c>
      <c r="J19" s="56">
        <f>'[11]Perhitungan ke CO2-eq'!J129</f>
        <v>46996.34676315105</v>
      </c>
      <c r="K19" s="56">
        <f>'[11]Perhitungan ke CO2-eq'!K129</f>
        <v>49473.25396090412</v>
      </c>
      <c r="L19" s="56">
        <f>'[12]Perhitungan ke CO2-eq'!B129</f>
        <v>52050.626120457106</v>
      </c>
      <c r="M19" s="56">
        <f>'[12]Perhitungan ke CO2-eq'!C129</f>
        <v>54512.988751810197</v>
      </c>
      <c r="N19" s="56">
        <f>'[12]Perhitungan ke CO2-eq'!D129</f>
        <v>57506.765324963308</v>
      </c>
      <c r="O19" s="56">
        <f>'[12]Perhitungan ke CO2-eq'!E129</f>
        <v>60385.532369916298</v>
      </c>
      <c r="P19" s="56">
        <f>'[12]Perhitungan ke CO2-eq'!F129</f>
        <v>63364.764376669395</v>
      </c>
      <c r="Q19" s="56">
        <f>'[12]Perhitungan ke CO2-eq'!G129</f>
        <v>66444.461345222473</v>
      </c>
      <c r="R19" s="56">
        <f>'[12]Perhitungan ke CO2-eq'!H129</f>
        <v>69624.623275575475</v>
      </c>
      <c r="S19" s="56">
        <f>'[12]Perhitungan ke CO2-eq'!I129</f>
        <v>72905.250167728562</v>
      </c>
      <c r="T19" s="56">
        <f>'[12]Perhitungan ke CO2-eq'!J129</f>
        <v>76286.342021681543</v>
      </c>
      <c r="U19" s="56">
        <f>'[12]Perhitungan ke CO2-eq'!K129</f>
        <v>79767.898837434652</v>
      </c>
      <c r="V19" s="25">
        <f t="shared" si="2"/>
        <v>1055495.7439033664</v>
      </c>
    </row>
    <row r="20" spans="1:22" x14ac:dyDescent="0.25">
      <c r="A20" s="18" t="s">
        <v>5</v>
      </c>
      <c r="B20" s="56">
        <f>'[11]Perhitungan ke CO2-eq'!B130</f>
        <v>1404.1165613955231</v>
      </c>
      <c r="C20" s="56">
        <f>'[11]Perhitungan ke CO2-eq'!C130</f>
        <v>1557.3706919229862</v>
      </c>
      <c r="D20" s="56">
        <f>'[11]Perhitungan ke CO2-eq'!D130</f>
        <v>682.93552174264687</v>
      </c>
      <c r="E20" s="56">
        <f>'[11]Perhitungan ke CO2-eq'!E130</f>
        <v>1183.5076848181338</v>
      </c>
      <c r="F20" s="56">
        <f>'[11]Perhitungan ke CO2-eq'!F130</f>
        <v>1118.4598261161289</v>
      </c>
      <c r="G20" s="56">
        <f>'[11]Perhitungan ke CO2-eq'!G130</f>
        <v>1431.4074327955684</v>
      </c>
      <c r="H20" s="56">
        <f>'[11]Perhitungan ke CO2-eq'!H130</f>
        <v>1278.1649924376218</v>
      </c>
      <c r="I20" s="56">
        <f>'[11]Perhitungan ke CO2-eq'!I130</f>
        <v>1363.972848672692</v>
      </c>
      <c r="J20" s="56">
        <f>'[11]Perhitungan ke CO2-eq'!J130</f>
        <v>1112.5269982502268</v>
      </c>
      <c r="K20" s="56">
        <f>'[11]Perhitungan ke CO2-eq'!K130</f>
        <v>1541.1365076295749</v>
      </c>
      <c r="L20" s="56">
        <f>'[12]Perhitungan ke CO2-eq'!B130</f>
        <v>1632.449612181706</v>
      </c>
      <c r="M20" s="56">
        <f>'[12]Perhitungan ke CO2-eq'!C130</f>
        <v>1725.5835667829638</v>
      </c>
      <c r="N20" s="56">
        <f>'[12]Perhitungan ke CO2-eq'!D130</f>
        <v>1820.5383714333479</v>
      </c>
      <c r="O20" s="56">
        <f>'[12]Perhitungan ke CO2-eq'!E130</f>
        <v>1917.3140261328583</v>
      </c>
      <c r="P20" s="56">
        <f>'[12]Perhitungan ke CO2-eq'!F130</f>
        <v>2015.9105308814951</v>
      </c>
      <c r="Q20" s="56">
        <f>'[12]Perhitungan ke CO2-eq'!G130</f>
        <v>2116.3278856792595</v>
      </c>
      <c r="R20" s="56">
        <f>'[12]Perhitungan ke CO2-eq'!H130</f>
        <v>2218.5660905261498</v>
      </c>
      <c r="S20" s="56">
        <f>'[12]Perhitungan ke CO2-eq'!I130</f>
        <v>2322.6251454221656</v>
      </c>
      <c r="T20" s="56">
        <f>'[12]Perhitungan ke CO2-eq'!J130</f>
        <v>1846.5487150463141</v>
      </c>
      <c r="U20" s="56">
        <f>'[12]Perhitungan ke CO2-eq'!K130</f>
        <v>2536.2058053615783</v>
      </c>
      <c r="V20" s="25">
        <f t="shared" si="2"/>
        <v>32825.668815228943</v>
      </c>
    </row>
    <row r="21" spans="1:22" x14ac:dyDescent="0.25">
      <c r="A21" s="18" t="s">
        <v>6</v>
      </c>
      <c r="B21" s="56">
        <f>'[11]Perhitungan ke CO2-eq'!B131</f>
        <v>0</v>
      </c>
      <c r="C21" s="56">
        <f>'[11]Perhitungan ke CO2-eq'!C131</f>
        <v>0</v>
      </c>
      <c r="D21" s="56">
        <f>'[11]Perhitungan ke CO2-eq'!D131</f>
        <v>0</v>
      </c>
      <c r="E21" s="56">
        <f>'[11]Perhitungan ke CO2-eq'!E131</f>
        <v>0</v>
      </c>
      <c r="F21" s="56">
        <f>'[11]Perhitungan ke CO2-eq'!F131</f>
        <v>0</v>
      </c>
      <c r="G21" s="56">
        <f>'[11]Perhitungan ke CO2-eq'!G131</f>
        <v>0</v>
      </c>
      <c r="H21" s="56">
        <f>'[11]Perhitungan ke CO2-eq'!H131</f>
        <v>0</v>
      </c>
      <c r="I21" s="56">
        <f>'[11]Perhitungan ke CO2-eq'!I131</f>
        <v>0</v>
      </c>
      <c r="J21" s="56">
        <f>'[11]Perhitungan ke CO2-eq'!J131</f>
        <v>0</v>
      </c>
      <c r="K21" s="56">
        <f>'[11]Perhitungan ke CO2-eq'!K131</f>
        <v>0</v>
      </c>
      <c r="L21" s="56">
        <f>'[12]Perhitungan ke CO2-eq'!B131</f>
        <v>0</v>
      </c>
      <c r="M21" s="56">
        <f>'[12]Perhitungan ke CO2-eq'!C131</f>
        <v>0</v>
      </c>
      <c r="N21" s="56">
        <f>'[12]Perhitungan ke CO2-eq'!D131</f>
        <v>0</v>
      </c>
      <c r="O21" s="56">
        <f>'[12]Perhitungan ke CO2-eq'!E131</f>
        <v>0</v>
      </c>
      <c r="P21" s="56">
        <f>'[12]Perhitungan ke CO2-eq'!F131</f>
        <v>0</v>
      </c>
      <c r="Q21" s="56">
        <f>'[12]Perhitungan ke CO2-eq'!G131</f>
        <v>0</v>
      </c>
      <c r="R21" s="56">
        <f>'[12]Perhitungan ke CO2-eq'!H131</f>
        <v>0</v>
      </c>
      <c r="S21" s="56">
        <f>'[12]Perhitungan ke CO2-eq'!I131</f>
        <v>0</v>
      </c>
      <c r="T21" s="56">
        <f>'[12]Perhitungan ke CO2-eq'!J131</f>
        <v>0</v>
      </c>
      <c r="U21" s="56">
        <f>'[12]Perhitungan ke CO2-eq'!K131</f>
        <v>0</v>
      </c>
      <c r="V21" s="25">
        <f t="shared" si="2"/>
        <v>0</v>
      </c>
    </row>
    <row r="22" spans="1:22" x14ac:dyDescent="0.25">
      <c r="A22" s="18" t="s">
        <v>7</v>
      </c>
      <c r="B22" s="56">
        <f>'[11]Perhitungan ke CO2-eq'!B132</f>
        <v>50984.560733333325</v>
      </c>
      <c r="C22" s="56">
        <f>'[11]Perhitungan ke CO2-eq'!C132</f>
        <v>47852.769800000009</v>
      </c>
      <c r="D22" s="56">
        <f>'[11]Perhitungan ke CO2-eq'!D132</f>
        <v>49720.207533333334</v>
      </c>
      <c r="E22" s="56">
        <f>'[11]Perhitungan ke CO2-eq'!E132</f>
        <v>49699.243000000009</v>
      </c>
      <c r="F22" s="56">
        <f>'[11]Perhitungan ke CO2-eq'!F132</f>
        <v>52044.961466666668</v>
      </c>
      <c r="G22" s="56">
        <f>'[11]Perhitungan ke CO2-eq'!G132+G102</f>
        <v>48854.2331207018</v>
      </c>
      <c r="H22" s="56">
        <f>'[11]Perhitungan ke CO2-eq'!H132+H102</f>
        <v>47629.827843439722</v>
      </c>
      <c r="I22" s="56">
        <f>'[11]Perhitungan ke CO2-eq'!I132+I102</f>
        <v>48254.812482256079</v>
      </c>
      <c r="J22" s="56">
        <f>'[11]Perhitungan ke CO2-eq'!J132+J102</f>
        <v>48869.525440023135</v>
      </c>
      <c r="K22" s="56">
        <f>'[11]Perhitungan ke CO2-eq'!K132+K102</f>
        <v>49474.709183850442</v>
      </c>
      <c r="L22" s="56">
        <f>'[12]Perhitungan ke CO2-eq'!B132+L102</f>
        <v>49888.133168958979</v>
      </c>
      <c r="M22" s="56">
        <f>'[12]Perhitungan ke CO2-eq'!C132+M102</f>
        <v>50286.282611131675</v>
      </c>
      <c r="N22" s="56">
        <f>'[12]Perhitungan ke CO2-eq'!D132+N102</f>
        <v>50670.022422745744</v>
      </c>
      <c r="O22" s="56">
        <f>'[12]Perhitungan ke CO2-eq'!E132+O102</f>
        <v>51040.262664604503</v>
      </c>
      <c r="P22" s="56">
        <f>'[12]Perhitungan ke CO2-eq'!F132+P102</f>
        <v>51397.960902685169</v>
      </c>
      <c r="Q22" s="56">
        <f>'[12]Perhitungan ke CO2-eq'!G132+Q102</f>
        <v>50950.598616792267</v>
      </c>
      <c r="R22" s="56">
        <f>'[12]Perhitungan ke CO2-eq'!H132+R102</f>
        <v>50524.605768686233</v>
      </c>
      <c r="S22" s="56">
        <f>'[12]Perhitungan ke CO2-eq'!I132+S102</f>
        <v>50121.097843019546</v>
      </c>
      <c r="T22" s="56">
        <f>'[12]Perhitungan ke CO2-eq'!J132+T102</f>
        <v>49741.24855274352</v>
      </c>
      <c r="U22" s="56">
        <f>'[12]Perhitungan ke CO2-eq'!K132+U102</f>
        <v>49390.617530296709</v>
      </c>
      <c r="V22" s="25">
        <f t="shared" si="2"/>
        <v>997395.6806852686</v>
      </c>
    </row>
    <row r="23" spans="1:22" x14ac:dyDescent="0.25">
      <c r="A23" s="18" t="s">
        <v>8</v>
      </c>
      <c r="B23" s="56">
        <f>'[11]Perhitungan ke CO2-eq'!B133</f>
        <v>156662.91266025716</v>
      </c>
      <c r="C23" s="56">
        <f>'[11]Perhitungan ke CO2-eq'!C133</f>
        <v>147141.8373772286</v>
      </c>
      <c r="D23" s="56">
        <f>'[11]Perhitungan ke CO2-eq'!D133</f>
        <v>152645.07377334285</v>
      </c>
      <c r="E23" s="56">
        <f>'[11]Perhitungan ke CO2-eq'!E133</f>
        <v>152284.93171414288</v>
      </c>
      <c r="F23" s="56">
        <f>'[11]Perhitungan ke CO2-eq'!F133</f>
        <v>158921.00281137144</v>
      </c>
      <c r="G23" s="56">
        <f>'[11]Perhitungan ke CO2-eq'!G133+G103</f>
        <v>149516.98564482652</v>
      </c>
      <c r="H23" s="56">
        <f>'[11]Perhitungan ke CO2-eq'!H133+H103</f>
        <v>144509.17954271278</v>
      </c>
      <c r="I23" s="56">
        <f>'[11]Perhitungan ke CO2-eq'!I133+I103</f>
        <v>146585.14531387732</v>
      </c>
      <c r="J23" s="56">
        <f>'[11]Perhitungan ke CO2-eq'!J133+J103</f>
        <v>148643.47291715117</v>
      </c>
      <c r="K23" s="56">
        <f>'[11]Perhitungan ke CO2-eq'!K133+K103</f>
        <v>150686.99757986568</v>
      </c>
      <c r="L23" s="56">
        <f>'[12]Perhitungan ke CO2-eq'!B133+L103</f>
        <v>152181.11853001476</v>
      </c>
      <c r="M23" s="56">
        <f>'[12]Perhitungan ke CO2-eq'!C133+M103</f>
        <v>153644.97285609064</v>
      </c>
      <c r="N23" s="56">
        <f>'[12]Perhitungan ke CO2-eq'!D133+N103</f>
        <v>155081.86336192058</v>
      </c>
      <c r="O23" s="56">
        <f>'[12]Perhitungan ke CO2-eq'!E133+O103</f>
        <v>156495.26525769147</v>
      </c>
      <c r="P23" s="56">
        <f>'[12]Perhitungan ke CO2-eq'!F133+P103</f>
        <v>157888.83515956203</v>
      </c>
      <c r="Q23" s="56">
        <f>'[12]Perhitungan ke CO2-eq'!G133+Q103</f>
        <v>156935.49440558281</v>
      </c>
      <c r="R23" s="56">
        <f>'[12]Perhitungan ke CO2-eq'!H133+R103</f>
        <v>156063.75620784724</v>
      </c>
      <c r="S23" s="56">
        <f>'[12]Perhitungan ke CO2-eq'!I133+S103</f>
        <v>155277.88021979123</v>
      </c>
      <c r="T23" s="56">
        <f>'[12]Perhitungan ke CO2-eq'!J133+T103</f>
        <v>154582.34844876005</v>
      </c>
      <c r="U23" s="56">
        <f>'[12]Perhitungan ke CO2-eq'!K133+U103</f>
        <v>153998.39122487683</v>
      </c>
      <c r="V23" s="25">
        <f t="shared" si="2"/>
        <v>3059747.465006914</v>
      </c>
    </row>
    <row r="24" spans="1:22" x14ac:dyDescent="0.25">
      <c r="A24" s="58" t="s">
        <v>64</v>
      </c>
      <c r="B24" s="56">
        <f>'[11]Perhitungan ke CO2-eq'!B134</f>
        <v>48673.139254944283</v>
      </c>
      <c r="C24" s="56">
        <f>'[11]Perhitungan ke CO2-eq'!C134</f>
        <v>45683.330300567141</v>
      </c>
      <c r="D24" s="56">
        <f>'[11]Perhitungan ke CO2-eq'!D134</f>
        <v>47466.106410375723</v>
      </c>
      <c r="E24" s="56">
        <f>'[11]Perhitungan ke CO2-eq'!E134</f>
        <v>47446.092319135721</v>
      </c>
      <c r="F24" s="56">
        <f>'[11]Perhitungan ke CO2-eq'!F134</f>
        <v>49685.465963602859</v>
      </c>
      <c r="G24" s="56">
        <f>'[11]Perhitungan ke CO2-eq'!G134+G104</f>
        <v>46639.391566293991</v>
      </c>
      <c r="H24" s="56">
        <f>'[11]Perhitungan ke CO2-eq'!H134+H104</f>
        <v>45470.49557685179</v>
      </c>
      <c r="I24" s="56">
        <f>'[11]Perhitungan ke CO2-eq'!I134+I104</f>
        <v>46067.146090649796</v>
      </c>
      <c r="J24" s="56">
        <f>'[11]Perhitungan ke CO2-eq'!J134+J104</f>
        <v>46653.990597395794</v>
      </c>
      <c r="K24" s="56">
        <f>'[11]Perhitungan ke CO2-eq'!K134+K104</f>
        <v>47231.7379039226</v>
      </c>
      <c r="L24" s="56">
        <f>'[12]Perhitungan ke CO2-eq'!B134+L104</f>
        <v>47626.419017363383</v>
      </c>
      <c r="M24" s="56">
        <f>'[12]Perhitungan ke CO2-eq'!C134+M104</f>
        <v>48006.518070182727</v>
      </c>
      <c r="N24" s="56">
        <f>'[12]Perhitungan ke CO2-eq'!D134+N104</f>
        <v>48372.860763337405</v>
      </c>
      <c r="O24" s="56">
        <f>'[12]Perhitungan ke CO2-eq'!E134+O104</f>
        <v>48726.315899374174</v>
      </c>
      <c r="P24" s="56">
        <f>'[12]Perhitungan ke CO2-eq'!F134+P104</f>
        <v>49067.797632332709</v>
      </c>
      <c r="Q24" s="56">
        <f>'[12]Perhitungan ke CO2-eq'!G134+Q104</f>
        <v>48640.716835215266</v>
      </c>
      <c r="R24" s="56">
        <f>'[12]Perhitungan ke CO2-eq'!H134+R104</f>
        <v>48234.036677158729</v>
      </c>
      <c r="S24" s="56">
        <f>'[12]Perhitungan ke CO2-eq'!I134+S104</f>
        <v>47848.822071522081</v>
      </c>
      <c r="T24" s="56">
        <f>'[12]Perhitungan ke CO2-eq'!J134+T104</f>
        <v>47486.193520141635</v>
      </c>
      <c r="U24" s="56">
        <f>'[12]Perhitungan ke CO2-eq'!K134+U104</f>
        <v>47151.458605548192</v>
      </c>
      <c r="V24" s="25">
        <f t="shared" si="2"/>
        <v>952178.03507591598</v>
      </c>
    </row>
    <row r="25" spans="1:22" x14ac:dyDescent="0.25">
      <c r="A25" s="59" t="s">
        <v>9</v>
      </c>
      <c r="B25" s="60">
        <f>SUM(B18:B24)</f>
        <v>339427.00701148581</v>
      </c>
      <c r="C25" s="60">
        <f t="shared" ref="C25:U25" si="3">SUM(C18:C24)</f>
        <v>324976.32407020958</v>
      </c>
      <c r="D25" s="60">
        <f t="shared" si="3"/>
        <v>328383.03505812871</v>
      </c>
      <c r="E25" s="60">
        <f t="shared" si="3"/>
        <v>329320.30726086255</v>
      </c>
      <c r="F25" s="60">
        <f t="shared" si="3"/>
        <v>340002.7486388745</v>
      </c>
      <c r="G25" s="60">
        <f t="shared" si="3"/>
        <v>328053.98198437656</v>
      </c>
      <c r="H25" s="60">
        <f t="shared" si="3"/>
        <v>298034.05002946081</v>
      </c>
      <c r="I25" s="60">
        <f t="shared" si="3"/>
        <v>304518.57319814118</v>
      </c>
      <c r="J25" s="60">
        <f t="shared" si="3"/>
        <v>310823.61495049112</v>
      </c>
      <c r="K25" s="60">
        <f t="shared" si="3"/>
        <v>317923.78003733413</v>
      </c>
      <c r="L25" s="60">
        <f t="shared" si="3"/>
        <v>323913.42367397825</v>
      </c>
      <c r="M25" s="60">
        <f t="shared" si="3"/>
        <v>329782.93323214562</v>
      </c>
      <c r="N25" s="60">
        <f t="shared" si="3"/>
        <v>336186.5014815827</v>
      </c>
      <c r="O25" s="60">
        <f t="shared" si="3"/>
        <v>342485.87980948255</v>
      </c>
      <c r="P25" s="60">
        <f t="shared" si="3"/>
        <v>348905.14429058408</v>
      </c>
      <c r="Q25" s="60">
        <f t="shared" si="3"/>
        <v>351571.34228788264</v>
      </c>
      <c r="R25" s="60">
        <f t="shared" si="3"/>
        <v>354531.78261419252</v>
      </c>
      <c r="S25" s="60">
        <f t="shared" si="3"/>
        <v>357796.4853997099</v>
      </c>
      <c r="T25" s="60">
        <f t="shared" si="3"/>
        <v>360794.03749010561</v>
      </c>
      <c r="U25" s="60">
        <f t="shared" si="3"/>
        <v>365320.24873163312</v>
      </c>
      <c r="V25" s="25">
        <f t="shared" si="2"/>
        <v>6692751.2012506612</v>
      </c>
    </row>
    <row r="27" spans="1:22" x14ac:dyDescent="0.25">
      <c r="A27" s="1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55">
        <v>2000</v>
      </c>
      <c r="C29" s="55">
        <v>2001</v>
      </c>
      <c r="D29" s="55">
        <v>2002</v>
      </c>
      <c r="E29" s="55">
        <v>2003</v>
      </c>
      <c r="F29" s="55">
        <v>2004</v>
      </c>
      <c r="G29" s="55">
        <v>2005</v>
      </c>
      <c r="H29" s="55">
        <v>2006</v>
      </c>
      <c r="I29" s="55">
        <v>2007</v>
      </c>
      <c r="J29" s="55">
        <v>2008</v>
      </c>
      <c r="K29" s="55">
        <v>2009</v>
      </c>
      <c r="L29" s="55">
        <v>2010</v>
      </c>
    </row>
    <row r="30" spans="1:22" x14ac:dyDescent="0.25">
      <c r="A30" s="18" t="s">
        <v>3</v>
      </c>
      <c r="B30" s="13">
        <f>'[13]Perhitungan ke CO2-eq'!B128</f>
        <v>53670.443437331822</v>
      </c>
      <c r="C30" s="13">
        <f>'[13]Perhitungan ke CO2-eq'!C128</f>
        <v>40613.835030699178</v>
      </c>
      <c r="D30" s="13">
        <f>'[13]Perhitungan ke CO2-eq'!D128</f>
        <v>49712.428281154149</v>
      </c>
      <c r="E30" s="13">
        <f>'[13]Perhitungan ke CO2-eq'!E128</f>
        <v>43760.880720626395</v>
      </c>
      <c r="F30" s="13">
        <f>'[13]Perhitungan ke CO2-eq'!F128</f>
        <v>50110.65060114878</v>
      </c>
      <c r="G30" s="13">
        <f>'[13]Perhitungan ke CO2-eq'!G128</f>
        <v>44353.977792958838</v>
      </c>
      <c r="H30" s="13">
        <f>'[13]Perhitungan ke CO2-eq'!H128</f>
        <v>43302.138291210074</v>
      </c>
      <c r="I30" s="13">
        <f>'[13]Perhitungan ke CO2-eq'!I128</f>
        <v>41948.908644541378</v>
      </c>
      <c r="J30" s="13">
        <f>'[13]Perhitungan ke CO2-eq'!J128</f>
        <v>48051.756478623305</v>
      </c>
      <c r="K30" s="13">
        <f>'[13]Perhitungan ke CO2-eq'!K128</f>
        <v>45324.720348082526</v>
      </c>
      <c r="L30" s="13">
        <f>'[13]Perhitungan ke CO2-eq'!L128</f>
        <v>46161.108260290115</v>
      </c>
    </row>
    <row r="31" spans="1:22" x14ac:dyDescent="0.25">
      <c r="A31" s="18" t="s">
        <v>4</v>
      </c>
      <c r="B31" s="13">
        <f>'[13]Perhitungan ke CO2-eq'!B129</f>
        <v>17964.743580000002</v>
      </c>
      <c r="C31" s="13">
        <f>'[13]Perhitungan ke CO2-eq'!C129</f>
        <v>18294.704819999995</v>
      </c>
      <c r="D31" s="13">
        <f>'[13]Perhitungan ke CO2-eq'!D129</f>
        <v>19404.27678</v>
      </c>
      <c r="E31" s="13">
        <f>'[13]Perhitungan ke CO2-eq'!E129</f>
        <v>20525.009819999999</v>
      </c>
      <c r="F31" s="13">
        <f>'[13]Perhitungan ke CO2-eq'!F129</f>
        <v>19934.319300000003</v>
      </c>
      <c r="G31" s="13">
        <f>'[13]Perhitungan ke CO2-eq'!G129</f>
        <v>19044.208259999999</v>
      </c>
      <c r="H31" s="13">
        <f>'[13]Perhitungan ke CO2-eq'!H129</f>
        <v>17223.865679999995</v>
      </c>
      <c r="I31" s="13">
        <f>'[13]Perhitungan ke CO2-eq'!I129</f>
        <v>18113.439959999996</v>
      </c>
      <c r="J31" s="13">
        <f>'[13]Perhitungan ke CO2-eq'!J129</f>
        <v>20554.738259999998</v>
      </c>
      <c r="K31" s="13">
        <f>'[13]Perhitungan ke CO2-eq'!K129</f>
        <v>27250.430760000003</v>
      </c>
      <c r="L31" s="13">
        <f>'[13]Perhitungan ke CO2-eq'!L129</f>
        <v>31261.297619999998</v>
      </c>
    </row>
    <row r="32" spans="1:22" x14ac:dyDescent="0.25">
      <c r="A32" s="18" t="s">
        <v>5</v>
      </c>
      <c r="B32" s="13">
        <f>'[13]Perhitungan ke CO2-eq'!B130</f>
        <v>333.52546598039436</v>
      </c>
      <c r="C32" s="13">
        <f>'[13]Perhitungan ke CO2-eq'!C130</f>
        <v>340.42910796492708</v>
      </c>
      <c r="D32" s="13">
        <f>'[13]Perhitungan ke CO2-eq'!D130</f>
        <v>427.72524721317279</v>
      </c>
      <c r="E32" s="13">
        <f>'[13]Perhitungan ke CO2-eq'!E130</f>
        <v>499.97411636568</v>
      </c>
      <c r="F32" s="13">
        <f>'[13]Perhitungan ke CO2-eq'!F130</f>
        <v>462.47637258334288</v>
      </c>
      <c r="G32" s="13">
        <f>'[13]Perhitungan ke CO2-eq'!G130</f>
        <v>480.49045635341145</v>
      </c>
      <c r="H32" s="13">
        <f>'[13]Perhitungan ke CO2-eq'!H130</f>
        <v>438.21569943932008</v>
      </c>
      <c r="I32" s="13">
        <f>'[13]Perhitungan ke CO2-eq'!I130</f>
        <v>458.52827523498291</v>
      </c>
      <c r="J32" s="13">
        <f>'[13]Perhitungan ke CO2-eq'!J130</f>
        <v>388.04880283626278</v>
      </c>
      <c r="K32" s="13">
        <f>'[13]Perhitungan ke CO2-eq'!K130</f>
        <v>947.78501465229999</v>
      </c>
      <c r="L32" s="13">
        <f>'[13]Perhitungan ke CO2-eq'!L130</f>
        <v>1305.2795094967069</v>
      </c>
    </row>
    <row r="33" spans="1:22" x14ac:dyDescent="0.25">
      <c r="A33" s="18" t="s">
        <v>6</v>
      </c>
      <c r="B33" s="13">
        <f>'[13]Perhitungan ke CO2-eq'!B131</f>
        <v>0</v>
      </c>
      <c r="C33" s="13">
        <f>'[13]Perhitungan ke CO2-eq'!C131</f>
        <v>0</v>
      </c>
      <c r="D33" s="13">
        <f>'[13]Perhitungan ke CO2-eq'!D131</f>
        <v>0</v>
      </c>
      <c r="E33" s="13">
        <f>'[13]Perhitungan ke CO2-eq'!E131</f>
        <v>0</v>
      </c>
      <c r="F33" s="13">
        <f>'[13]Perhitungan ke CO2-eq'!F131</f>
        <v>0</v>
      </c>
      <c r="G33" s="13">
        <f>'[13]Perhitungan ke CO2-eq'!G131</f>
        <v>0</v>
      </c>
      <c r="H33" s="13">
        <f>'[13]Perhitungan ke CO2-eq'!H131</f>
        <v>0</v>
      </c>
      <c r="I33" s="13">
        <f>'[13]Perhitungan ke CO2-eq'!I131</f>
        <v>0</v>
      </c>
      <c r="J33" s="13">
        <f>'[13]Perhitungan ke CO2-eq'!J131</f>
        <v>0</v>
      </c>
      <c r="K33" s="13">
        <f>'[13]Perhitungan ke CO2-eq'!K131</f>
        <v>0</v>
      </c>
      <c r="L33" s="13">
        <f>'[13]Perhitungan ke CO2-eq'!L131</f>
        <v>0</v>
      </c>
    </row>
    <row r="34" spans="1:22" x14ac:dyDescent="0.25">
      <c r="A34" s="18" t="s">
        <v>7</v>
      </c>
      <c r="B34" s="13">
        <f>'[13]Perhitungan ke CO2-eq'!B132</f>
        <v>8942.1016666666674</v>
      </c>
      <c r="C34" s="13">
        <f>'[13]Perhitungan ke CO2-eq'!C132</f>
        <v>6766.7233333333343</v>
      </c>
      <c r="D34" s="13">
        <f>'[13]Perhitungan ke CO2-eq'!D132</f>
        <v>8282.6516666666666</v>
      </c>
      <c r="E34" s="13">
        <f>'[13]Perhitungan ke CO2-eq'!E132</f>
        <v>12025.057733333335</v>
      </c>
      <c r="F34" s="13">
        <f>'[13]Perhitungan ke CO2-eq'!F132</f>
        <v>13201.067733333335</v>
      </c>
      <c r="G34" s="13">
        <f>'[13]Perhitungan ke CO2-eq'!G132</f>
        <v>15294.6728</v>
      </c>
      <c r="H34" s="13">
        <f>'[13]Perhitungan ke CO2-eq'!H132</f>
        <v>16073.757333333335</v>
      </c>
      <c r="I34" s="13">
        <f>'[13]Perhitungan ke CO2-eq'!I132</f>
        <v>21360.000200000006</v>
      </c>
      <c r="J34" s="13">
        <f>'[13]Perhitungan ke CO2-eq'!J132</f>
        <v>27437.613133333336</v>
      </c>
      <c r="K34" s="13">
        <f>'[13]Perhitungan ke CO2-eq'!K132</f>
        <v>33717.7808</v>
      </c>
      <c r="L34" s="13">
        <f>'[13]Perhitungan ke CO2-eq'!L132</f>
        <v>36894.279400000007</v>
      </c>
    </row>
    <row r="35" spans="1:22" x14ac:dyDescent="0.25">
      <c r="A35" s="18" t="s">
        <v>8</v>
      </c>
      <c r="B35" s="13">
        <f>'[13]Perhitungan ke CO2-eq'!B133</f>
        <v>34146.820401571429</v>
      </c>
      <c r="C35" s="13">
        <f>'[13]Perhitungan ke CO2-eq'!C133</f>
        <v>25839.796390571428</v>
      </c>
      <c r="D35" s="13">
        <f>'[13]Perhitungan ke CO2-eq'!D133</f>
        <v>31628.606948714285</v>
      </c>
      <c r="E35" s="13">
        <f>'[13]Perhitungan ke CO2-eq'!E133</f>
        <v>41747.835609542861</v>
      </c>
      <c r="F35" s="13">
        <f>'[13]Perhitungan ke CO2-eq'!F133</f>
        <v>46134.570876114296</v>
      </c>
      <c r="G35" s="13">
        <f>'[13]Perhitungan ke CO2-eq'!G133</f>
        <v>51439.176393942864</v>
      </c>
      <c r="H35" s="13">
        <f>'[13]Perhitungan ke CO2-eq'!H133</f>
        <v>53573.24772328572</v>
      </c>
      <c r="I35" s="13">
        <f>'[13]Perhitungan ke CO2-eq'!I133</f>
        <v>68902.52382419999</v>
      </c>
      <c r="J35" s="13">
        <f>'[13]Perhitungan ke CO2-eq'!J133</f>
        <v>87651.11384951431</v>
      </c>
      <c r="K35" s="13">
        <f>'[13]Perhitungan ke CO2-eq'!K133</f>
        <v>105698.26717937144</v>
      </c>
      <c r="L35" s="13">
        <f>'[13]Perhitungan ke CO2-eq'!L133</f>
        <v>115151.80559425715</v>
      </c>
    </row>
    <row r="36" spans="1:22" x14ac:dyDescent="0.25">
      <c r="B36" s="13">
        <f>'[13]Perhitungan ke CO2-eq'!B134</f>
        <v>8536.7051003928573</v>
      </c>
      <c r="C36" s="13">
        <f>'[13]Perhitungan ke CO2-eq'!C134</f>
        <v>6459.9490976428579</v>
      </c>
      <c r="D36" s="13">
        <f>'[13]Perhitungan ke CO2-eq'!D134</f>
        <v>7907.1517371785712</v>
      </c>
      <c r="E36" s="13">
        <f>'[13]Perhitungan ke CO2-eq'!E134</f>
        <v>11479.893151665716</v>
      </c>
      <c r="F36" s="13">
        <f>'[13]Perhitungan ke CO2-eq'!F134</f>
        <v>12602.587898308571</v>
      </c>
      <c r="G36" s="13">
        <f>'[13]Perhitungan ke CO2-eq'!G134</f>
        <v>14601.277883845716</v>
      </c>
      <c r="H36" s="13">
        <f>'[13]Perhitungan ke CO2-eq'!H134</f>
        <v>15345.042063371428</v>
      </c>
      <c r="I36" s="13">
        <f>'[13]Perhitungan ke CO2-eq'!I134</f>
        <v>20391.629333789999</v>
      </c>
      <c r="J36" s="13">
        <f>'[13]Perhitungan ke CO2-eq'!J134</f>
        <v>26193.709343638573</v>
      </c>
      <c r="K36" s="13">
        <f>'[13]Perhitungan ke CO2-eq'!K134</f>
        <v>32189.161123302856</v>
      </c>
      <c r="L36" s="13">
        <f>'[13]Perhitungan ke CO2-eq'!L134</f>
        <v>35221.650890344295</v>
      </c>
      <c r="M36" s="25">
        <f>SUM(B36:L36)</f>
        <v>190928.75762348145</v>
      </c>
    </row>
    <row r="37" spans="1:22" x14ac:dyDescent="0.25">
      <c r="A37" s="63" t="s">
        <v>9</v>
      </c>
      <c r="B37" s="13">
        <f>'[13]Perhitungan ke CO2-eq'!B135</f>
        <v>123594.33965194318</v>
      </c>
      <c r="C37" s="13">
        <f>'[13]Perhitungan ke CO2-eq'!C135</f>
        <v>98315.437780211723</v>
      </c>
      <c r="D37" s="13">
        <f>'[13]Perhitungan ke CO2-eq'!D135</f>
        <v>117362.84066092684</v>
      </c>
      <c r="E37" s="13">
        <f>'[13]Perhitungan ke CO2-eq'!E135</f>
        <v>130038.65115153398</v>
      </c>
      <c r="F37" s="13">
        <f>'[13]Perhitungan ke CO2-eq'!F135</f>
        <v>142445.67278148833</v>
      </c>
      <c r="G37" s="13">
        <f>'[13]Perhitungan ke CO2-eq'!G135</f>
        <v>145213.80358710082</v>
      </c>
      <c r="H37" s="13">
        <f>'[13]Perhitungan ke CO2-eq'!H135</f>
        <v>145956.26679063987</v>
      </c>
      <c r="I37" s="13">
        <f>'[13]Perhitungan ke CO2-eq'!I135</f>
        <v>171175.03023776633</v>
      </c>
      <c r="J37" s="13">
        <f>'[13]Perhitungan ke CO2-eq'!J135</f>
        <v>210276.97986794577</v>
      </c>
      <c r="K37" s="13">
        <f>'[13]Perhitungan ke CO2-eq'!K135</f>
        <v>245128.14522540913</v>
      </c>
      <c r="L37" s="13">
        <f>'[13]Perhitungan ke CO2-eq'!L135</f>
        <v>265995.42127438827</v>
      </c>
    </row>
    <row r="44" spans="1:22" x14ac:dyDescent="0.25">
      <c r="A44" s="17" t="s">
        <v>52</v>
      </c>
    </row>
    <row r="45" spans="1:22" x14ac:dyDescent="0.25">
      <c r="A45" s="93" t="s">
        <v>0</v>
      </c>
      <c r="B45" s="93" t="s">
        <v>1</v>
      </c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</row>
    <row r="46" spans="1:22" x14ac:dyDescent="0.25">
      <c r="A46" s="93"/>
      <c r="B46" s="55">
        <v>2011</v>
      </c>
      <c r="C46" s="55">
        <v>2012</v>
      </c>
      <c r="D46" s="55">
        <v>2013</v>
      </c>
      <c r="E46" s="55">
        <v>2014</v>
      </c>
      <c r="F46" s="55">
        <v>2015</v>
      </c>
      <c r="G46" s="55">
        <v>2016</v>
      </c>
      <c r="H46" s="55">
        <v>2017</v>
      </c>
      <c r="I46" s="55">
        <v>2018</v>
      </c>
      <c r="J46" s="55">
        <v>2019</v>
      </c>
      <c r="K46" s="55">
        <v>2020</v>
      </c>
      <c r="L46" s="3">
        <v>2021</v>
      </c>
      <c r="M46" s="55">
        <v>2022</v>
      </c>
      <c r="N46" s="55">
        <v>2023</v>
      </c>
      <c r="O46" s="55">
        <v>2024</v>
      </c>
      <c r="P46" s="55">
        <v>2025</v>
      </c>
      <c r="Q46" s="3">
        <v>2026</v>
      </c>
      <c r="R46" s="55">
        <v>2027</v>
      </c>
      <c r="S46" s="55">
        <v>2028</v>
      </c>
      <c r="T46" s="55">
        <v>2029</v>
      </c>
      <c r="U46" s="55">
        <v>2030</v>
      </c>
    </row>
    <row r="47" spans="1:22" x14ac:dyDescent="0.25">
      <c r="A47" s="18" t="s">
        <v>3</v>
      </c>
      <c r="B47" s="20">
        <f>B6</f>
        <v>46991.444161555526</v>
      </c>
      <c r="C47" s="20">
        <f>B47+C6</f>
        <v>91792.060362046352</v>
      </c>
      <c r="D47" s="20">
        <f t="shared" ref="D47:U53" si="4">C47+D6</f>
        <v>136713.71678138053</v>
      </c>
      <c r="E47" s="20">
        <f t="shared" si="4"/>
        <v>179601.89752414633</v>
      </c>
      <c r="F47" s="20">
        <f t="shared" si="4"/>
        <v>220757.99273526375</v>
      </c>
      <c r="G47" s="20">
        <f t="shared" si="4"/>
        <v>261699.67576642236</v>
      </c>
      <c r="H47" s="20">
        <f t="shared" si="4"/>
        <v>304778.51465180743</v>
      </c>
      <c r="I47" s="20">
        <f t="shared" si="4"/>
        <v>350106.06892700965</v>
      </c>
      <c r="J47" s="20">
        <f t="shared" si="4"/>
        <v>397799.72153537738</v>
      </c>
      <c r="K47" s="20">
        <f t="shared" si="4"/>
        <v>447982.98280990194</v>
      </c>
      <c r="L47" s="20">
        <f t="shared" si="4"/>
        <v>500785.81032295665</v>
      </c>
      <c r="M47" s="20">
        <f t="shared" si="4"/>
        <v>556344.94543219288</v>
      </c>
      <c r="N47" s="20">
        <f t="shared" si="4"/>
        <v>614804.26739413117</v>
      </c>
      <c r="O47" s="20">
        <f t="shared" si="4"/>
        <v>676315.16596248269</v>
      </c>
      <c r="P47" s="20">
        <f t="shared" si="4"/>
        <v>741036.93343610212</v>
      </c>
      <c r="Q47" s="20">
        <f t="shared" si="4"/>
        <v>809137.17717184452</v>
      </c>
      <c r="R47" s="20">
        <f t="shared" si="4"/>
        <v>880792.25363059272</v>
      </c>
      <c r="S47" s="20">
        <f t="shared" si="4"/>
        <v>956187.72508048755</v>
      </c>
      <c r="T47" s="20">
        <f t="shared" si="4"/>
        <v>1035518.8401400668</v>
      </c>
      <c r="U47" s="20">
        <f t="shared" si="4"/>
        <v>1119026.7296410764</v>
      </c>
      <c r="V47" s="25"/>
    </row>
    <row r="48" spans="1:22" x14ac:dyDescent="0.25">
      <c r="A48" s="18" t="s">
        <v>4</v>
      </c>
      <c r="B48" s="20">
        <f t="shared" ref="B48:B53" si="5">B7</f>
        <v>34710.833639999997</v>
      </c>
      <c r="C48" s="20">
        <f>B48+C7</f>
        <v>72651.233339999992</v>
      </c>
      <c r="D48" s="20">
        <f t="shared" ref="C48:R53" si="6">C48+D7</f>
        <v>105598.28873999999</v>
      </c>
      <c r="E48" s="20">
        <f t="shared" si="6"/>
        <v>141416.64053999999</v>
      </c>
      <c r="F48" s="20">
        <f t="shared" si="6"/>
        <v>178493.4039</v>
      </c>
      <c r="G48" s="20">
        <f t="shared" si="6"/>
        <v>219163.6850886</v>
      </c>
      <c r="H48" s="20">
        <f t="shared" si="6"/>
        <v>261565.08895265419</v>
      </c>
      <c r="I48" s="20">
        <f t="shared" si="6"/>
        <v>306193.98831535218</v>
      </c>
      <c r="J48" s="20">
        <f t="shared" si="6"/>
        <v>353200.4507785032</v>
      </c>
      <c r="K48" s="20">
        <f t="shared" si="6"/>
        <v>402685.17022490734</v>
      </c>
      <c r="L48" s="20">
        <f t="shared" si="6"/>
        <v>454748.84053736442</v>
      </c>
      <c r="M48" s="20">
        <f t="shared" si="6"/>
        <v>509276.68110867462</v>
      </c>
      <c r="N48" s="20">
        <f t="shared" si="6"/>
        <v>566800.33480163792</v>
      </c>
      <c r="O48" s="20">
        <f t="shared" si="6"/>
        <v>627205.02100905427</v>
      </c>
      <c r="P48" s="20">
        <f t="shared" si="6"/>
        <v>690591.43361372361</v>
      </c>
      <c r="Q48" s="20">
        <f t="shared" si="6"/>
        <v>757060.26649844612</v>
      </c>
      <c r="R48" s="20">
        <f t="shared" si="6"/>
        <v>826712.21354602161</v>
      </c>
      <c r="S48" s="20">
        <f t="shared" si="4"/>
        <v>899647.96863925015</v>
      </c>
      <c r="T48" s="20">
        <f t="shared" si="4"/>
        <v>975968.22566093167</v>
      </c>
      <c r="U48" s="20">
        <f t="shared" si="4"/>
        <v>1055773.6784938662</v>
      </c>
      <c r="V48" s="25"/>
    </row>
    <row r="49" spans="1:22" x14ac:dyDescent="0.25">
      <c r="A49" s="18" t="s">
        <v>5</v>
      </c>
      <c r="B49" s="20">
        <f t="shared" si="5"/>
        <v>1123.7529529911144</v>
      </c>
      <c r="C49" s="20">
        <f>B49+C8</f>
        <v>2368.569407498926</v>
      </c>
      <c r="D49" s="20">
        <f t="shared" si="4"/>
        <v>2939.9620009606633</v>
      </c>
      <c r="E49" s="20">
        <f t="shared" si="4"/>
        <v>3898.1224045156805</v>
      </c>
      <c r="F49" s="20">
        <f t="shared" si="4"/>
        <v>4808.6042928539955</v>
      </c>
      <c r="G49" s="20">
        <f t="shared" si="4"/>
        <v>5962.2727581757918</v>
      </c>
      <c r="H49" s="20">
        <f t="shared" si="4"/>
        <v>7190.8006224683941</v>
      </c>
      <c r="I49" s="20">
        <f t="shared" si="4"/>
        <v>8499.5013499859797</v>
      </c>
      <c r="J49" s="20">
        <f t="shared" si="4"/>
        <v>9891.3923671565371</v>
      </c>
      <c r="K49" s="20">
        <f t="shared" si="4"/>
        <v>11369.163747773828</v>
      </c>
      <c r="L49" s="20">
        <f t="shared" si="4"/>
        <v>12935.505565631613</v>
      </c>
      <c r="M49" s="20">
        <f t="shared" si="4"/>
        <v>14593.107894523653</v>
      </c>
      <c r="N49" s="20">
        <f t="shared" si="4"/>
        <v>16344.660808243712</v>
      </c>
      <c r="O49" s="20">
        <f t="shared" si="4"/>
        <v>18192.854380585552</v>
      </c>
      <c r="P49" s="20">
        <f t="shared" si="4"/>
        <v>20140.378685342934</v>
      </c>
      <c r="Q49" s="20">
        <f t="shared" si="4"/>
        <v>22189.92379630962</v>
      </c>
      <c r="R49" s="20">
        <f t="shared" si="4"/>
        <v>24344.179787279372</v>
      </c>
      <c r="S49" s="20">
        <f t="shared" si="4"/>
        <v>26605.836732045951</v>
      </c>
      <c r="T49" s="20">
        <f t="shared" si="4"/>
        <v>28977.584704403118</v>
      </c>
      <c r="U49" s="20">
        <f t="shared" si="4"/>
        <v>31462.113778144638</v>
      </c>
      <c r="V49" s="25"/>
    </row>
    <row r="50" spans="1:22" x14ac:dyDescent="0.25">
      <c r="A50" s="18" t="s">
        <v>6</v>
      </c>
      <c r="B50" s="20">
        <f t="shared" si="5"/>
        <v>0</v>
      </c>
      <c r="C50" s="20">
        <f t="shared" si="6"/>
        <v>0</v>
      </c>
      <c r="D50" s="20">
        <f t="shared" si="4"/>
        <v>0</v>
      </c>
      <c r="E50" s="20">
        <f t="shared" si="4"/>
        <v>0</v>
      </c>
      <c r="F50" s="20">
        <f t="shared" si="4"/>
        <v>0</v>
      </c>
      <c r="G50" s="20">
        <f t="shared" si="4"/>
        <v>0</v>
      </c>
      <c r="H50" s="20">
        <f t="shared" si="4"/>
        <v>0</v>
      </c>
      <c r="I50" s="20">
        <f t="shared" si="4"/>
        <v>0</v>
      </c>
      <c r="J50" s="20">
        <f t="shared" si="4"/>
        <v>0</v>
      </c>
      <c r="K50" s="20">
        <f t="shared" si="4"/>
        <v>0</v>
      </c>
      <c r="L50" s="20">
        <f t="shared" si="4"/>
        <v>0</v>
      </c>
      <c r="M50" s="20">
        <f t="shared" si="4"/>
        <v>0</v>
      </c>
      <c r="N50" s="20">
        <f t="shared" si="4"/>
        <v>0</v>
      </c>
      <c r="O50" s="20">
        <f t="shared" si="4"/>
        <v>0</v>
      </c>
      <c r="P50" s="20">
        <f t="shared" si="4"/>
        <v>0</v>
      </c>
      <c r="Q50" s="20">
        <f t="shared" si="4"/>
        <v>0</v>
      </c>
      <c r="R50" s="20">
        <f t="shared" si="4"/>
        <v>0</v>
      </c>
      <c r="S50" s="20">
        <f t="shared" si="4"/>
        <v>0</v>
      </c>
      <c r="T50" s="20">
        <f t="shared" si="4"/>
        <v>0</v>
      </c>
      <c r="U50" s="20">
        <f t="shared" si="4"/>
        <v>0</v>
      </c>
      <c r="V50" s="25"/>
    </row>
    <row r="51" spans="1:22" x14ac:dyDescent="0.25">
      <c r="A51" s="18" t="s">
        <v>7</v>
      </c>
      <c r="B51" s="20">
        <f t="shared" si="5"/>
        <v>50984.560733333325</v>
      </c>
      <c r="C51" s="20">
        <f>B51+C10</f>
        <v>98837.330533333326</v>
      </c>
      <c r="D51" s="20">
        <f t="shared" si="4"/>
        <v>148557.53806666666</v>
      </c>
      <c r="E51" s="20">
        <f t="shared" si="4"/>
        <v>198256.78106666668</v>
      </c>
      <c r="F51" s="20">
        <f t="shared" si="4"/>
        <v>250301.74253333334</v>
      </c>
      <c r="G51" s="20">
        <f t="shared" si="4"/>
        <v>304895.9321107018</v>
      </c>
      <c r="H51" s="20">
        <f t="shared" si="4"/>
        <v>361368.25496026891</v>
      </c>
      <c r="I51" s="20">
        <f t="shared" si="4"/>
        <v>419737.29815986083</v>
      </c>
      <c r="J51" s="20">
        <f t="shared" si="4"/>
        <v>480022.61903276632</v>
      </c>
      <c r="K51" s="20">
        <f t="shared" si="4"/>
        <v>542244.79579454986</v>
      </c>
      <c r="L51" s="20">
        <f t="shared" si="4"/>
        <v>606425.48084362829</v>
      </c>
      <c r="M51" s="20">
        <f t="shared" si="4"/>
        <v>672587.45683361578</v>
      </c>
      <c r="N51" s="20">
        <f t="shared" si="4"/>
        <v>740754.69567264535</v>
      </c>
      <c r="O51" s="20">
        <f t="shared" si="4"/>
        <v>810952.42060245434</v>
      </c>
      <c r="P51" s="20">
        <f t="shared" si="4"/>
        <v>883207.17151799903</v>
      </c>
      <c r="Q51" s="20">
        <f t="shared" si="4"/>
        <v>956024.81471241219</v>
      </c>
      <c r="R51" s="20">
        <f t="shared" si="4"/>
        <v>1029434.7331626508</v>
      </c>
      <c r="S51" s="20">
        <f t="shared" si="4"/>
        <v>1103467.843637069</v>
      </c>
      <c r="T51" s="20">
        <f t="shared" si="4"/>
        <v>1178156.6767593289</v>
      </c>
      <c r="U51" s="20">
        <f t="shared" si="4"/>
        <v>1253541.4076476956</v>
      </c>
      <c r="V51" s="25"/>
    </row>
    <row r="52" spans="1:22" x14ac:dyDescent="0.25">
      <c r="A52" s="18" t="s">
        <v>8</v>
      </c>
      <c r="B52" s="20">
        <f t="shared" si="5"/>
        <v>156662.91266025716</v>
      </c>
      <c r="C52" s="20">
        <f>B52+C11</f>
        <v>303804.75003748573</v>
      </c>
      <c r="D52" s="20">
        <f t="shared" si="4"/>
        <v>456449.82381082862</v>
      </c>
      <c r="E52" s="20">
        <f t="shared" si="4"/>
        <v>608734.75552497152</v>
      </c>
      <c r="F52" s="20">
        <f t="shared" si="4"/>
        <v>767655.75833634299</v>
      </c>
      <c r="G52" s="20">
        <f t="shared" si="4"/>
        <v>934033.45607573807</v>
      </c>
      <c r="H52" s="20">
        <f t="shared" si="4"/>
        <v>1106241.8189858522</v>
      </c>
      <c r="I52" s="20">
        <f t="shared" si="4"/>
        <v>1284351.824744191</v>
      </c>
      <c r="J52" s="20">
        <f t="shared" si="4"/>
        <v>1468438.1560630265</v>
      </c>
      <c r="K52" s="20">
        <f t="shared" si="4"/>
        <v>1658579.394092211</v>
      </c>
      <c r="L52" s="20">
        <f t="shared" si="4"/>
        <v>1854858.221917619</v>
      </c>
      <c r="M52" s="20">
        <f t="shared" si="4"/>
        <v>2057361.638682208</v>
      </c>
      <c r="N52" s="20">
        <f t="shared" si="4"/>
        <v>2266181.1848841975</v>
      </c>
      <c r="O52" s="20">
        <f t="shared" si="4"/>
        <v>2481413.1794358143</v>
      </c>
      <c r="P52" s="20">
        <f t="shared" si="4"/>
        <v>2703158.9690965032</v>
      </c>
      <c r="Q52" s="20">
        <f t="shared" si="4"/>
        <v>2927054.2513785525</v>
      </c>
      <c r="R52" s="20">
        <f t="shared" si="4"/>
        <v>3153211.229796797</v>
      </c>
      <c r="S52" s="20">
        <f t="shared" si="4"/>
        <v>3381747.9648895464</v>
      </c>
      <c r="T52" s="20">
        <f t="shared" si="4"/>
        <v>3612788.6799552096</v>
      </c>
      <c r="U52" s="20">
        <f t="shared" si="4"/>
        <v>3846486.7899961155</v>
      </c>
      <c r="V52" s="25"/>
    </row>
    <row r="53" spans="1:22" x14ac:dyDescent="0.25">
      <c r="A53" s="58" t="s">
        <v>64</v>
      </c>
      <c r="B53" s="20">
        <f t="shared" si="5"/>
        <v>48673.139254944283</v>
      </c>
      <c r="C53" s="20">
        <f t="shared" si="6"/>
        <v>94356.46955551143</v>
      </c>
      <c r="D53" s="20">
        <f t="shared" si="4"/>
        <v>141822.57596588717</v>
      </c>
      <c r="E53" s="20">
        <f t="shared" si="4"/>
        <v>189268.6682850229</v>
      </c>
      <c r="F53" s="20">
        <f t="shared" si="4"/>
        <v>238954.13424862575</v>
      </c>
      <c r="G53" s="20">
        <f t="shared" si="4"/>
        <v>291073.25724565453</v>
      </c>
      <c r="H53" s="20">
        <f t="shared" si="4"/>
        <v>344985.36700146302</v>
      </c>
      <c r="I53" s="20">
        <f t="shared" si="4"/>
        <v>400708.20793542772</v>
      </c>
      <c r="J53" s="20">
        <f t="shared" si="4"/>
        <v>458260.45072561654</v>
      </c>
      <c r="K53" s="20">
        <f t="shared" si="4"/>
        <v>517661.74065949256</v>
      </c>
      <c r="L53" s="20">
        <f t="shared" si="4"/>
        <v>578932.7485085245</v>
      </c>
      <c r="M53" s="20">
        <f t="shared" si="4"/>
        <v>642095.2240584516</v>
      </c>
      <c r="N53" s="20">
        <f t="shared" si="4"/>
        <v>707172.05243382882</v>
      </c>
      <c r="O53" s="20">
        <f t="shared" si="4"/>
        <v>774187.31336271286</v>
      </c>
      <c r="P53" s="20">
        <f t="shared" si="4"/>
        <v>843166.34353496495</v>
      </c>
      <c r="Q53" s="20">
        <f t="shared" si="4"/>
        <v>912682.74686255713</v>
      </c>
      <c r="R53" s="20">
        <f t="shared" si="4"/>
        <v>982764.57422419812</v>
      </c>
      <c r="S53" s="20">
        <f t="shared" si="4"/>
        <v>1053441.3407544654</v>
      </c>
      <c r="T53" s="20">
        <f t="shared" si="4"/>
        <v>1124744.1022779611</v>
      </c>
      <c r="U53" s="20">
        <f t="shared" si="4"/>
        <v>1196711.2125452673</v>
      </c>
      <c r="V53" s="25"/>
    </row>
    <row r="54" spans="1:22" x14ac:dyDescent="0.25">
      <c r="A54" s="63" t="s">
        <v>9</v>
      </c>
      <c r="B54" s="20">
        <f>SUM(B47:B53)</f>
        <v>339146.6434030814</v>
      </c>
      <c r="C54" s="20">
        <f t="shared" ref="C54:U54" si="7">SUM(C47:C53)</f>
        <v>663810.41323587578</v>
      </c>
      <c r="D54" s="20">
        <f t="shared" si="7"/>
        <v>992081.90536572365</v>
      </c>
      <c r="E54" s="20">
        <f t="shared" si="7"/>
        <v>1321176.865345323</v>
      </c>
      <c r="F54" s="20">
        <f t="shared" si="7"/>
        <v>1660971.6360464196</v>
      </c>
      <c r="G54" s="20">
        <f t="shared" si="7"/>
        <v>2016828.2790452924</v>
      </c>
      <c r="H54" s="20">
        <f t="shared" si="7"/>
        <v>2386129.8451745142</v>
      </c>
      <c r="I54" s="20">
        <f t="shared" si="7"/>
        <v>2769596.8894318272</v>
      </c>
      <c r="J54" s="20">
        <f t="shared" si="7"/>
        <v>3167612.7905024462</v>
      </c>
      <c r="K54" s="20">
        <f t="shared" si="7"/>
        <v>3580523.2473288365</v>
      </c>
      <c r="L54" s="20">
        <f t="shared" si="7"/>
        <v>4008686.6076957243</v>
      </c>
      <c r="M54" s="20">
        <f t="shared" si="7"/>
        <v>4452259.0540096667</v>
      </c>
      <c r="N54" s="20">
        <f t="shared" si="7"/>
        <v>4912057.1959946845</v>
      </c>
      <c r="O54" s="20">
        <f t="shared" si="7"/>
        <v>5388265.9547531037</v>
      </c>
      <c r="P54" s="20">
        <f t="shared" si="7"/>
        <v>5881301.2298846357</v>
      </c>
      <c r="Q54" s="20">
        <f t="shared" si="7"/>
        <v>6384149.1804201212</v>
      </c>
      <c r="R54" s="20">
        <f t="shared" si="7"/>
        <v>6897259.1841475395</v>
      </c>
      <c r="S54" s="20">
        <f t="shared" si="7"/>
        <v>7421098.6797328638</v>
      </c>
      <c r="T54" s="20">
        <f t="shared" si="7"/>
        <v>7956154.1094979011</v>
      </c>
      <c r="U54" s="20">
        <f t="shared" si="7"/>
        <v>8503001.9321021661</v>
      </c>
    </row>
    <row r="57" spans="1:22" x14ac:dyDescent="0.25">
      <c r="A57" s="17" t="s">
        <v>53</v>
      </c>
    </row>
    <row r="58" spans="1:22" x14ac:dyDescent="0.25">
      <c r="A58" s="93" t="s">
        <v>0</v>
      </c>
      <c r="B58" s="93" t="s">
        <v>1</v>
      </c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</row>
    <row r="59" spans="1:22" x14ac:dyDescent="0.25">
      <c r="A59" s="93"/>
      <c r="B59" s="55">
        <v>2011</v>
      </c>
      <c r="C59" s="55">
        <v>2012</v>
      </c>
      <c r="D59" s="55">
        <v>2013</v>
      </c>
      <c r="E59" s="55">
        <v>2014</v>
      </c>
      <c r="F59" s="55">
        <v>2015</v>
      </c>
      <c r="G59" s="55">
        <v>2016</v>
      </c>
      <c r="H59" s="55">
        <v>2017</v>
      </c>
      <c r="I59" s="55">
        <v>2018</v>
      </c>
      <c r="J59" s="55">
        <v>2019</v>
      </c>
      <c r="K59" s="55">
        <v>2020</v>
      </c>
      <c r="L59" s="3">
        <v>2021</v>
      </c>
      <c r="M59" s="55">
        <v>2022</v>
      </c>
      <c r="N59" s="55">
        <v>2023</v>
      </c>
      <c r="O59" s="55">
        <v>2024</v>
      </c>
      <c r="P59" s="55">
        <v>2025</v>
      </c>
      <c r="Q59" s="3">
        <v>2026</v>
      </c>
      <c r="R59" s="55">
        <v>2027</v>
      </c>
      <c r="S59" s="55">
        <v>2028</v>
      </c>
      <c r="T59" s="55">
        <v>2029</v>
      </c>
      <c r="U59" s="55">
        <v>2030</v>
      </c>
    </row>
    <row r="60" spans="1:22" x14ac:dyDescent="0.25">
      <c r="A60" s="18" t="s">
        <v>3</v>
      </c>
      <c r="B60" s="49">
        <f>B18</f>
        <v>46991.444161555526</v>
      </c>
      <c r="C60" s="49">
        <f>B60+C18</f>
        <v>91792.060362046352</v>
      </c>
      <c r="D60" s="49">
        <f t="shared" ref="D60:U66" si="8">C60+D18</f>
        <v>136713.71678138053</v>
      </c>
      <c r="E60" s="49">
        <f t="shared" si="8"/>
        <v>179601.89752414633</v>
      </c>
      <c r="F60" s="49">
        <f t="shared" si="8"/>
        <v>220757.99273526375</v>
      </c>
      <c r="G60" s="49">
        <f t="shared" si="8"/>
        <v>261699.67576642236</v>
      </c>
      <c r="H60" s="49">
        <f t="shared" si="8"/>
        <v>278452.75686838711</v>
      </c>
      <c r="I60" s="49">
        <f t="shared" si="8"/>
        <v>296080.3488038744</v>
      </c>
      <c r="J60" s="49">
        <f t="shared" si="8"/>
        <v>314628.10103839415</v>
      </c>
      <c r="K60" s="49">
        <f t="shared" si="8"/>
        <v>334144.0459395558</v>
      </c>
      <c r="L60" s="49">
        <f t="shared" si="8"/>
        <v>354678.72316455812</v>
      </c>
      <c r="M60" s="49">
        <f t="shared" si="8"/>
        <v>376285.31054070557</v>
      </c>
      <c r="N60" s="49">
        <f t="shared" si="8"/>
        <v>399019.76177788788</v>
      </c>
      <c r="O60" s="49">
        <f t="shared" si="8"/>
        <v>422940.95136965113</v>
      </c>
      <c r="P60" s="49">
        <f t="shared" si="8"/>
        <v>448110.82705810439</v>
      </c>
      <c r="Q60" s="49">
        <f t="shared" si="8"/>
        <v>474594.57025749492</v>
      </c>
      <c r="R60" s="49">
        <f t="shared" si="8"/>
        <v>502460.76485189365</v>
      </c>
      <c r="S60" s="49">
        <f t="shared" si="8"/>
        <v>531781.57480412</v>
      </c>
      <c r="T60" s="49">
        <f t="shared" si="8"/>
        <v>562632.93103585253</v>
      </c>
      <c r="U60" s="49">
        <f t="shared" si="8"/>
        <v>595108.60776396771</v>
      </c>
    </row>
    <row r="61" spans="1:22" x14ac:dyDescent="0.25">
      <c r="A61" s="18" t="s">
        <v>4</v>
      </c>
      <c r="B61" s="49">
        <f t="shared" ref="B61:B66" si="9">B19</f>
        <v>34710.833639999997</v>
      </c>
      <c r="C61" s="49">
        <f>B61+C19</f>
        <v>72651.233339999992</v>
      </c>
      <c r="D61" s="49">
        <f t="shared" ref="C61:R66" si="10">C61+D19</f>
        <v>105598.28873999999</v>
      </c>
      <c r="E61" s="49">
        <f t="shared" si="10"/>
        <v>141416.64053999999</v>
      </c>
      <c r="F61" s="49">
        <f t="shared" si="10"/>
        <v>178493.4039</v>
      </c>
      <c r="G61" s="49">
        <f t="shared" si="10"/>
        <v>219163.6850886</v>
      </c>
      <c r="H61" s="49">
        <f t="shared" si="10"/>
        <v>261556.98606065416</v>
      </c>
      <c r="I61" s="49">
        <f t="shared" si="10"/>
        <v>306176.89058785216</v>
      </c>
      <c r="J61" s="49">
        <f t="shared" si="10"/>
        <v>353173.23735100322</v>
      </c>
      <c r="K61" s="49">
        <f t="shared" si="10"/>
        <v>402646.49131190736</v>
      </c>
      <c r="L61" s="49">
        <f t="shared" si="10"/>
        <v>454697.1174323645</v>
      </c>
      <c r="M61" s="49">
        <f t="shared" si="10"/>
        <v>509210.10618417471</v>
      </c>
      <c r="N61" s="49">
        <f t="shared" si="10"/>
        <v>566716.87150913803</v>
      </c>
      <c r="O61" s="49">
        <f t="shared" si="10"/>
        <v>627102.40387905436</v>
      </c>
      <c r="P61" s="49">
        <f t="shared" si="10"/>
        <v>690467.16825572378</v>
      </c>
      <c r="Q61" s="49">
        <f t="shared" si="10"/>
        <v>756911.62960094621</v>
      </c>
      <c r="R61" s="49">
        <f t="shared" si="10"/>
        <v>826536.25287652167</v>
      </c>
      <c r="S61" s="49">
        <f t="shared" si="8"/>
        <v>899441.50304425019</v>
      </c>
      <c r="T61" s="49">
        <f t="shared" si="8"/>
        <v>975727.84506593179</v>
      </c>
      <c r="U61" s="49">
        <f t="shared" si="8"/>
        <v>1055495.7439033664</v>
      </c>
    </row>
    <row r="62" spans="1:22" x14ac:dyDescent="0.25">
      <c r="A62" s="18" t="s">
        <v>5</v>
      </c>
      <c r="B62" s="49">
        <f t="shared" si="9"/>
        <v>1404.1165613955231</v>
      </c>
      <c r="C62" s="49">
        <f>B62+C20</f>
        <v>2961.4872533185094</v>
      </c>
      <c r="D62" s="49">
        <f t="shared" si="8"/>
        <v>3644.4227750611562</v>
      </c>
      <c r="E62" s="49">
        <f t="shared" si="8"/>
        <v>4827.9304598792896</v>
      </c>
      <c r="F62" s="49">
        <f t="shared" si="8"/>
        <v>5946.3902859954187</v>
      </c>
      <c r="G62" s="49">
        <f t="shared" si="8"/>
        <v>7377.7977187909873</v>
      </c>
      <c r="H62" s="49">
        <f t="shared" si="8"/>
        <v>8655.9627112286089</v>
      </c>
      <c r="I62" s="49">
        <f t="shared" si="8"/>
        <v>10019.935559901302</v>
      </c>
      <c r="J62" s="49">
        <f t="shared" si="8"/>
        <v>11132.462558151528</v>
      </c>
      <c r="K62" s="49">
        <f t="shared" si="8"/>
        <v>12673.599065781103</v>
      </c>
      <c r="L62" s="49">
        <f t="shared" si="8"/>
        <v>14306.04867796281</v>
      </c>
      <c r="M62" s="49">
        <f t="shared" si="8"/>
        <v>16031.632244745773</v>
      </c>
      <c r="N62" s="49">
        <f t="shared" si="8"/>
        <v>17852.170616179123</v>
      </c>
      <c r="O62" s="49">
        <f t="shared" si="8"/>
        <v>19769.484642311982</v>
      </c>
      <c r="P62" s="49">
        <f t="shared" si="8"/>
        <v>21785.395173193476</v>
      </c>
      <c r="Q62" s="49">
        <f t="shared" si="8"/>
        <v>23901.723058872736</v>
      </c>
      <c r="R62" s="49">
        <f t="shared" si="8"/>
        <v>26120.289149398886</v>
      </c>
      <c r="S62" s="49">
        <f t="shared" si="8"/>
        <v>28442.91429482105</v>
      </c>
      <c r="T62" s="49">
        <f t="shared" si="8"/>
        <v>30289.463009867366</v>
      </c>
      <c r="U62" s="49">
        <f t="shared" si="8"/>
        <v>32825.668815228943</v>
      </c>
    </row>
    <row r="63" spans="1:22" x14ac:dyDescent="0.25">
      <c r="A63" s="18" t="s">
        <v>6</v>
      </c>
      <c r="B63" s="49">
        <f t="shared" si="9"/>
        <v>0</v>
      </c>
      <c r="C63" s="49">
        <f t="shared" si="10"/>
        <v>0</v>
      </c>
      <c r="D63" s="49">
        <f t="shared" si="8"/>
        <v>0</v>
      </c>
      <c r="E63" s="49">
        <f t="shared" si="8"/>
        <v>0</v>
      </c>
      <c r="F63" s="49">
        <f t="shared" si="8"/>
        <v>0</v>
      </c>
      <c r="G63" s="49">
        <f t="shared" si="8"/>
        <v>0</v>
      </c>
      <c r="H63" s="49">
        <f t="shared" si="8"/>
        <v>0</v>
      </c>
      <c r="I63" s="49">
        <f t="shared" si="8"/>
        <v>0</v>
      </c>
      <c r="J63" s="49">
        <f t="shared" si="8"/>
        <v>0</v>
      </c>
      <c r="K63" s="49">
        <f t="shared" si="8"/>
        <v>0</v>
      </c>
      <c r="L63" s="49">
        <f t="shared" si="8"/>
        <v>0</v>
      </c>
      <c r="M63" s="49">
        <f t="shared" si="8"/>
        <v>0</v>
      </c>
      <c r="N63" s="49">
        <f t="shared" si="8"/>
        <v>0</v>
      </c>
      <c r="O63" s="49">
        <f t="shared" si="8"/>
        <v>0</v>
      </c>
      <c r="P63" s="49">
        <f t="shared" si="8"/>
        <v>0</v>
      </c>
      <c r="Q63" s="49">
        <f t="shared" si="8"/>
        <v>0</v>
      </c>
      <c r="R63" s="49">
        <f t="shared" si="8"/>
        <v>0</v>
      </c>
      <c r="S63" s="49">
        <f t="shared" si="8"/>
        <v>0</v>
      </c>
      <c r="T63" s="49">
        <f t="shared" si="8"/>
        <v>0</v>
      </c>
      <c r="U63" s="49">
        <f t="shared" si="8"/>
        <v>0</v>
      </c>
    </row>
    <row r="64" spans="1:22" x14ac:dyDescent="0.25">
      <c r="A64" s="18" t="s">
        <v>7</v>
      </c>
      <c r="B64" s="49">
        <f t="shared" si="9"/>
        <v>50984.560733333325</v>
      </c>
      <c r="C64" s="49">
        <f t="shared" si="10"/>
        <v>98837.330533333326</v>
      </c>
      <c r="D64" s="49">
        <f t="shared" si="8"/>
        <v>148557.53806666666</v>
      </c>
      <c r="E64" s="49">
        <f t="shared" si="8"/>
        <v>198256.78106666668</v>
      </c>
      <c r="F64" s="49">
        <f t="shared" si="8"/>
        <v>250301.74253333334</v>
      </c>
      <c r="G64" s="49">
        <f t="shared" si="8"/>
        <v>299155.97565403511</v>
      </c>
      <c r="H64" s="49">
        <f t="shared" si="8"/>
        <v>346785.80349747482</v>
      </c>
      <c r="I64" s="49">
        <f t="shared" si="8"/>
        <v>395040.61597973091</v>
      </c>
      <c r="J64" s="49">
        <f t="shared" si="8"/>
        <v>443910.14141975401</v>
      </c>
      <c r="K64" s="49">
        <f t="shared" si="8"/>
        <v>493384.85060360446</v>
      </c>
      <c r="L64" s="49">
        <f t="shared" si="8"/>
        <v>543272.9837725634</v>
      </c>
      <c r="M64" s="49">
        <f t="shared" si="8"/>
        <v>593559.26638369507</v>
      </c>
      <c r="N64" s="49">
        <f t="shared" si="8"/>
        <v>644229.28880644077</v>
      </c>
      <c r="O64" s="49">
        <f t="shared" si="8"/>
        <v>695269.55147104524</v>
      </c>
      <c r="P64" s="49">
        <f t="shared" si="8"/>
        <v>746667.51237373042</v>
      </c>
      <c r="Q64" s="49">
        <f t="shared" si="8"/>
        <v>797618.11099052266</v>
      </c>
      <c r="R64" s="49">
        <f t="shared" si="8"/>
        <v>848142.71675920894</v>
      </c>
      <c r="S64" s="49">
        <f t="shared" si="8"/>
        <v>898263.81460222846</v>
      </c>
      <c r="T64" s="49">
        <f t="shared" si="8"/>
        <v>948005.06315497193</v>
      </c>
      <c r="U64" s="49">
        <f t="shared" si="8"/>
        <v>997395.6806852686</v>
      </c>
    </row>
    <row r="65" spans="1:21" x14ac:dyDescent="0.25">
      <c r="A65" s="18" t="s">
        <v>8</v>
      </c>
      <c r="B65" s="49">
        <f t="shared" si="9"/>
        <v>156662.91266025716</v>
      </c>
      <c r="C65" s="49">
        <f t="shared" si="10"/>
        <v>303804.75003748573</v>
      </c>
      <c r="D65" s="49">
        <f t="shared" si="8"/>
        <v>456449.82381082862</v>
      </c>
      <c r="E65" s="49">
        <f t="shared" si="8"/>
        <v>608734.75552497152</v>
      </c>
      <c r="F65" s="49">
        <f t="shared" si="8"/>
        <v>767655.75833634299</v>
      </c>
      <c r="G65" s="49">
        <f t="shared" si="8"/>
        <v>917172.74398116954</v>
      </c>
      <c r="H65" s="49">
        <f t="shared" si="8"/>
        <v>1061681.9235238824</v>
      </c>
      <c r="I65" s="49">
        <f t="shared" si="8"/>
        <v>1208267.0688377598</v>
      </c>
      <c r="J65" s="49">
        <f t="shared" si="8"/>
        <v>1356910.541754911</v>
      </c>
      <c r="K65" s="49">
        <f t="shared" si="8"/>
        <v>1507597.5393347766</v>
      </c>
      <c r="L65" s="49">
        <f t="shared" si="8"/>
        <v>1659778.6578647913</v>
      </c>
      <c r="M65" s="49">
        <f t="shared" si="8"/>
        <v>1813423.630720882</v>
      </c>
      <c r="N65" s="49">
        <f t="shared" si="8"/>
        <v>1968505.4940828024</v>
      </c>
      <c r="O65" s="49">
        <f t="shared" si="8"/>
        <v>2125000.7593404939</v>
      </c>
      <c r="P65" s="49">
        <f t="shared" si="8"/>
        <v>2282889.594500056</v>
      </c>
      <c r="Q65" s="49">
        <f t="shared" si="8"/>
        <v>2439825.088905639</v>
      </c>
      <c r="R65" s="49">
        <f t="shared" si="8"/>
        <v>2595888.8451134861</v>
      </c>
      <c r="S65" s="49">
        <f t="shared" si="8"/>
        <v>2751166.7253332771</v>
      </c>
      <c r="T65" s="49">
        <f t="shared" si="8"/>
        <v>2905749.073782037</v>
      </c>
      <c r="U65" s="49">
        <f t="shared" si="8"/>
        <v>3059747.465006914</v>
      </c>
    </row>
    <row r="66" spans="1:21" x14ac:dyDescent="0.25">
      <c r="A66" s="58" t="s">
        <v>64</v>
      </c>
      <c r="B66" s="49">
        <f t="shared" si="9"/>
        <v>48673.139254944283</v>
      </c>
      <c r="C66" s="49">
        <f t="shared" si="10"/>
        <v>94356.46955551143</v>
      </c>
      <c r="D66" s="49">
        <f t="shared" si="8"/>
        <v>141822.57596588717</v>
      </c>
      <c r="E66" s="49">
        <f t="shared" si="8"/>
        <v>189268.6682850229</v>
      </c>
      <c r="F66" s="49">
        <f t="shared" si="8"/>
        <v>238954.13424862575</v>
      </c>
      <c r="G66" s="49">
        <f t="shared" si="8"/>
        <v>285593.52581491973</v>
      </c>
      <c r="H66" s="49">
        <f t="shared" si="8"/>
        <v>331064.0213917715</v>
      </c>
      <c r="I66" s="49">
        <f t="shared" si="8"/>
        <v>377131.16748242127</v>
      </c>
      <c r="J66" s="49">
        <f t="shared" si="8"/>
        <v>423785.15807981708</v>
      </c>
      <c r="K66" s="49">
        <f t="shared" si="8"/>
        <v>471016.8959837397</v>
      </c>
      <c r="L66" s="49">
        <f t="shared" si="8"/>
        <v>518643.3150011031</v>
      </c>
      <c r="M66" s="49">
        <f t="shared" si="8"/>
        <v>566649.83307128586</v>
      </c>
      <c r="N66" s="49">
        <f t="shared" si="8"/>
        <v>615022.69383462332</v>
      </c>
      <c r="O66" s="49">
        <f t="shared" si="8"/>
        <v>663749.00973399752</v>
      </c>
      <c r="P66" s="49">
        <f t="shared" si="8"/>
        <v>712816.80736633018</v>
      </c>
      <c r="Q66" s="49">
        <f t="shared" si="8"/>
        <v>761457.5242015454</v>
      </c>
      <c r="R66" s="49">
        <f t="shared" si="8"/>
        <v>809691.56087870407</v>
      </c>
      <c r="S66" s="49">
        <f t="shared" si="8"/>
        <v>857540.38295022619</v>
      </c>
      <c r="T66" s="49">
        <f t="shared" si="8"/>
        <v>905026.57647036784</v>
      </c>
      <c r="U66" s="49">
        <f t="shared" si="8"/>
        <v>952178.03507591598</v>
      </c>
    </row>
    <row r="67" spans="1:21" x14ac:dyDescent="0.25">
      <c r="A67" s="63" t="s">
        <v>9</v>
      </c>
      <c r="B67" s="49">
        <f>SUM(B60:B66)</f>
        <v>339427.00701148581</v>
      </c>
      <c r="C67" s="49">
        <f t="shared" ref="C67:U67" si="11">SUM(C60:C66)</f>
        <v>664403.33108169539</v>
      </c>
      <c r="D67" s="49">
        <f t="shared" si="11"/>
        <v>992786.36613982415</v>
      </c>
      <c r="E67" s="49">
        <f t="shared" si="11"/>
        <v>1322106.6734006866</v>
      </c>
      <c r="F67" s="49">
        <f t="shared" si="11"/>
        <v>1662109.4220395612</v>
      </c>
      <c r="G67" s="49">
        <f t="shared" si="11"/>
        <v>1990163.4040239376</v>
      </c>
      <c r="H67" s="49">
        <f t="shared" si="11"/>
        <v>2288197.4540533987</v>
      </c>
      <c r="I67" s="49">
        <f t="shared" si="11"/>
        <v>2592716.0272515398</v>
      </c>
      <c r="J67" s="49">
        <f t="shared" si="11"/>
        <v>2903539.6422020309</v>
      </c>
      <c r="K67" s="49">
        <f t="shared" si="11"/>
        <v>3221463.4222393651</v>
      </c>
      <c r="L67" s="49">
        <f t="shared" si="11"/>
        <v>3545376.8459133431</v>
      </c>
      <c r="M67" s="49">
        <f t="shared" si="11"/>
        <v>3875159.7791454885</v>
      </c>
      <c r="N67" s="49">
        <f t="shared" si="11"/>
        <v>4211346.2806270719</v>
      </c>
      <c r="O67" s="49">
        <f t="shared" si="11"/>
        <v>4553832.1604365539</v>
      </c>
      <c r="P67" s="49">
        <f t="shared" si="11"/>
        <v>4902737.304727138</v>
      </c>
      <c r="Q67" s="49">
        <f t="shared" si="11"/>
        <v>5254308.6470150203</v>
      </c>
      <c r="R67" s="49">
        <f t="shared" si="11"/>
        <v>5608840.4296292132</v>
      </c>
      <c r="S67" s="49">
        <f t="shared" si="11"/>
        <v>5966636.9150289223</v>
      </c>
      <c r="T67" s="49">
        <f t="shared" si="11"/>
        <v>6327430.9525190284</v>
      </c>
      <c r="U67" s="49">
        <f t="shared" si="11"/>
        <v>6692751.2012506612</v>
      </c>
    </row>
    <row r="70" spans="1:21" x14ac:dyDescent="0.25">
      <c r="A70" s="59" t="s">
        <v>70</v>
      </c>
      <c r="B70" s="97" t="s">
        <v>1</v>
      </c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</row>
    <row r="71" spans="1:21" x14ac:dyDescent="0.25">
      <c r="A71" s="59" t="s">
        <v>58</v>
      </c>
      <c r="B71" s="36">
        <v>2011</v>
      </c>
      <c r="C71" s="36">
        <v>2012</v>
      </c>
      <c r="D71" s="36">
        <v>2013</v>
      </c>
      <c r="E71" s="36">
        <v>2014</v>
      </c>
      <c r="F71" s="36">
        <v>2015</v>
      </c>
      <c r="G71" s="36">
        <v>2016</v>
      </c>
      <c r="H71" s="36">
        <v>2017</v>
      </c>
      <c r="I71" s="36">
        <v>2018</v>
      </c>
      <c r="J71" s="36">
        <v>2019</v>
      </c>
      <c r="K71" s="36">
        <v>2020</v>
      </c>
      <c r="L71" s="36">
        <v>2021</v>
      </c>
      <c r="M71" s="36">
        <v>2022</v>
      </c>
      <c r="N71" s="36">
        <v>2023</v>
      </c>
      <c r="O71" s="36">
        <v>2024</v>
      </c>
      <c r="P71" s="36">
        <v>2025</v>
      </c>
      <c r="Q71" s="36">
        <v>2026</v>
      </c>
      <c r="R71" s="36">
        <v>2027</v>
      </c>
      <c r="S71" s="36">
        <v>2028</v>
      </c>
      <c r="T71" s="36">
        <v>2029</v>
      </c>
      <c r="U71" s="36">
        <v>2030</v>
      </c>
    </row>
    <row r="72" spans="1:21" x14ac:dyDescent="0.25">
      <c r="A72" s="59" t="s">
        <v>59</v>
      </c>
      <c r="B72" s="64">
        <f>B6+B9+B10+B11+B12</f>
        <v>303312.05681009032</v>
      </c>
      <c r="C72" s="64">
        <f t="shared" ref="C72:U72" si="12">C6+C9+C10+C11+C12</f>
        <v>285478.55367828655</v>
      </c>
      <c r="D72" s="64">
        <f t="shared" si="12"/>
        <v>294753.04413638607</v>
      </c>
      <c r="E72" s="64">
        <f t="shared" si="12"/>
        <v>292318.44777604443</v>
      </c>
      <c r="F72" s="64">
        <f t="shared" si="12"/>
        <v>301807.52545275836</v>
      </c>
      <c r="G72" s="64">
        <f>G6+G9+G10+G11+G12</f>
        <v>314032.69334495097</v>
      </c>
      <c r="H72" s="64">
        <f t="shared" si="12"/>
        <v>325671.63440087473</v>
      </c>
      <c r="I72" s="64">
        <f t="shared" si="12"/>
        <v>337529.44416709768</v>
      </c>
      <c r="J72" s="64">
        <f t="shared" si="12"/>
        <v>349617.54759029765</v>
      </c>
      <c r="K72" s="64">
        <f t="shared" si="12"/>
        <v>361947.96599936858</v>
      </c>
      <c r="L72" s="64">
        <f t="shared" si="12"/>
        <v>374533.3482365731</v>
      </c>
      <c r="M72" s="64">
        <f t="shared" si="12"/>
        <v>387387.00341373979</v>
      </c>
      <c r="N72" s="64">
        <f t="shared" si="12"/>
        <v>400522.9353783346</v>
      </c>
      <c r="O72" s="64">
        <f t="shared" si="12"/>
        <v>413955.87897866126</v>
      </c>
      <c r="P72" s="64">
        <f t="shared" si="12"/>
        <v>427701.33822210506</v>
      </c>
      <c r="Q72" s="64">
        <f t="shared" si="12"/>
        <v>434329.57253979694</v>
      </c>
      <c r="R72" s="64">
        <f t="shared" si="12"/>
        <v>441303.80068887235</v>
      </c>
      <c r="S72" s="64">
        <f t="shared" si="12"/>
        <v>448642.08354732953</v>
      </c>
      <c r="T72" s="64">
        <f t="shared" si="12"/>
        <v>456363.42477099819</v>
      </c>
      <c r="U72" s="64">
        <f t="shared" si="12"/>
        <v>464557.8406975884</v>
      </c>
    </row>
    <row r="73" spans="1:21" x14ac:dyDescent="0.25">
      <c r="A73" s="59" t="s">
        <v>60</v>
      </c>
      <c r="B73" s="64">
        <f>B7+B8</f>
        <v>35834.586592991109</v>
      </c>
      <c r="C73" s="64">
        <f t="shared" ref="C73:U73" si="13">C7+C8</f>
        <v>39185.216154507805</v>
      </c>
      <c r="D73" s="64">
        <f t="shared" si="13"/>
        <v>33518.447993461734</v>
      </c>
      <c r="E73" s="64">
        <f t="shared" si="13"/>
        <v>36776.512203555023</v>
      </c>
      <c r="F73" s="64">
        <f t="shared" si="13"/>
        <v>37987.245248338317</v>
      </c>
      <c r="G73" s="64">
        <f t="shared" si="13"/>
        <v>41823.949653921794</v>
      </c>
      <c r="H73" s="64">
        <f t="shared" si="13"/>
        <v>43629.931728346775</v>
      </c>
      <c r="I73" s="64">
        <f t="shared" si="13"/>
        <v>45937.600090215572</v>
      </c>
      <c r="J73" s="64">
        <f t="shared" si="13"/>
        <v>48398.35348032161</v>
      </c>
      <c r="K73" s="64">
        <f t="shared" si="13"/>
        <v>50962.490827021415</v>
      </c>
      <c r="L73" s="64">
        <f t="shared" si="13"/>
        <v>53630.012130314884</v>
      </c>
      <c r="M73" s="64">
        <f t="shared" si="13"/>
        <v>56185.442900202252</v>
      </c>
      <c r="N73" s="64">
        <f t="shared" si="13"/>
        <v>59275.206606683365</v>
      </c>
      <c r="O73" s="64">
        <f t="shared" si="13"/>
        <v>62252.87977975815</v>
      </c>
      <c r="P73" s="64">
        <f t="shared" si="13"/>
        <v>65333.936909426775</v>
      </c>
      <c r="Q73" s="64">
        <f t="shared" si="13"/>
        <v>68518.377995689196</v>
      </c>
      <c r="R73" s="64">
        <f t="shared" si="13"/>
        <v>71806.203038545238</v>
      </c>
      <c r="S73" s="64">
        <f t="shared" si="13"/>
        <v>75197.412037995149</v>
      </c>
      <c r="T73" s="64">
        <f t="shared" si="13"/>
        <v>78692.004994038725</v>
      </c>
      <c r="U73" s="64">
        <f t="shared" si="13"/>
        <v>82289.981906676185</v>
      </c>
    </row>
    <row r="74" spans="1:21" x14ac:dyDescent="0.25">
      <c r="A74" s="59"/>
      <c r="B74" s="64">
        <f>SUM(B72:B73)</f>
        <v>339146.64340308146</v>
      </c>
      <c r="C74" s="64">
        <f t="shared" ref="C74:U74" si="14">SUM(C72:C73)</f>
        <v>324663.76983279438</v>
      </c>
      <c r="D74" s="64">
        <f t="shared" si="14"/>
        <v>328271.49212984781</v>
      </c>
      <c r="E74" s="64">
        <f t="shared" si="14"/>
        <v>329094.95997959946</v>
      </c>
      <c r="F74" s="64">
        <f t="shared" si="14"/>
        <v>339794.77070109668</v>
      </c>
      <c r="G74" s="64">
        <f t="shared" si="14"/>
        <v>355856.64299887279</v>
      </c>
      <c r="H74" s="64">
        <f t="shared" si="14"/>
        <v>369301.56612922152</v>
      </c>
      <c r="I74" s="64">
        <f t="shared" si="14"/>
        <v>383467.04425731325</v>
      </c>
      <c r="J74" s="64">
        <f t="shared" si="14"/>
        <v>398015.90107061923</v>
      </c>
      <c r="K74" s="64">
        <f t="shared" si="14"/>
        <v>412910.45682639</v>
      </c>
      <c r="L74" s="64">
        <f t="shared" si="14"/>
        <v>428163.360366888</v>
      </c>
      <c r="M74" s="64">
        <f t="shared" si="14"/>
        <v>443572.44631394203</v>
      </c>
      <c r="N74" s="64">
        <f t="shared" si="14"/>
        <v>459798.14198501798</v>
      </c>
      <c r="O74" s="64">
        <f t="shared" si="14"/>
        <v>476208.75875841943</v>
      </c>
      <c r="P74" s="64">
        <f t="shared" si="14"/>
        <v>493035.27513153182</v>
      </c>
      <c r="Q74" s="64">
        <f t="shared" si="14"/>
        <v>502847.9505354861</v>
      </c>
      <c r="R74" s="64">
        <f t="shared" si="14"/>
        <v>513110.00372741756</v>
      </c>
      <c r="S74" s="64">
        <f t="shared" si="14"/>
        <v>523839.49558532471</v>
      </c>
      <c r="T74" s="64">
        <f t="shared" si="14"/>
        <v>535055.42976503691</v>
      </c>
      <c r="U74" s="64">
        <f t="shared" si="14"/>
        <v>546847.8226042646</v>
      </c>
    </row>
    <row r="77" spans="1:21" x14ac:dyDescent="0.25">
      <c r="A77" s="17" t="str">
        <f>[14]Rekap!A2</f>
        <v>Pertanian</v>
      </c>
      <c r="B77" s="65">
        <f>[14]Rekap!B2</f>
        <v>346701.90008689999</v>
      </c>
      <c r="C77" s="65">
        <f>[14]Rekap!C2</f>
        <v>315147.03156439523</v>
      </c>
      <c r="D77" s="65">
        <f>[14]Rekap!D2</f>
        <v>325505.16190412868</v>
      </c>
      <c r="E77" s="65">
        <f>[14]Rekap!E2</f>
        <v>322965.78834835713</v>
      </c>
      <c r="F77" s="65">
        <f>[14]Rekap!F2</f>
        <v>333730.17612951429</v>
      </c>
    </row>
    <row r="78" spans="1:21" x14ac:dyDescent="0.25">
      <c r="A78" s="17" t="str">
        <f>[14]Rekap!A3</f>
        <v>Terkait pemupukan N</v>
      </c>
      <c r="B78" s="65">
        <f>[14]Rekap!B3</f>
        <v>333575.84378689999</v>
      </c>
      <c r="C78" s="65">
        <f>[14]Rekap!C3</f>
        <v>313895.62203439523</v>
      </c>
      <c r="D78" s="65">
        <f>[14]Rekap!D3</f>
        <v>324250.37137412868</v>
      </c>
      <c r="E78" s="65">
        <f>[14]Rekap!E3</f>
        <v>321767.79861835716</v>
      </c>
      <c r="F78" s="65">
        <f>[14]Rekap!F3</f>
        <v>332580.56850951427</v>
      </c>
    </row>
    <row r="79" spans="1:21" x14ac:dyDescent="0.25">
      <c r="A79" s="17" t="str">
        <f>[14]Rekap!A4</f>
        <v>Pengairan sawah</v>
      </c>
      <c r="B79" s="65">
        <f>[14]Rekap!B4</f>
        <v>13126.0563</v>
      </c>
      <c r="C79" s="65">
        <f>[14]Rekap!C4</f>
        <v>1251.4095299999999</v>
      </c>
      <c r="D79" s="65">
        <f>[14]Rekap!D4</f>
        <v>1254.79053</v>
      </c>
      <c r="E79" s="65">
        <f>[14]Rekap!E4</f>
        <v>1197.98973</v>
      </c>
      <c r="F79" s="65">
        <f>[14]Rekap!F4</f>
        <v>1149.60762</v>
      </c>
    </row>
    <row r="80" spans="1:21" x14ac:dyDescent="0.25">
      <c r="A80" s="17" t="str">
        <f>[14]Rekap!A5</f>
        <v>Peternakan</v>
      </c>
      <c r="B80" s="65">
        <f>[14]Rekap!B5</f>
        <v>35674.162417623338</v>
      </c>
      <c r="C80" s="65">
        <f>[14]Rekap!C5</f>
        <v>39087.667420053935</v>
      </c>
      <c r="D80" s="65">
        <f>[14]Rekap!D5</f>
        <v>33485.295715837332</v>
      </c>
      <c r="E80" s="65">
        <f>[14]Rekap!E5</f>
        <v>36660.65644815244</v>
      </c>
      <c r="F80" s="65">
        <f>[14]Rekap!F5</f>
        <v>37886.606611654861</v>
      </c>
    </row>
    <row r="81" spans="1:21" x14ac:dyDescent="0.25">
      <c r="A81" s="17" t="str">
        <f>[14]Rekap!A6</f>
        <v>Total</v>
      </c>
      <c r="B81" s="65">
        <f>[14]Rekap!B6</f>
        <v>382376.06250452332</v>
      </c>
      <c r="C81" s="65">
        <f>[14]Rekap!C6</f>
        <v>354234.69898444915</v>
      </c>
      <c r="D81" s="65">
        <f>[14]Rekap!D6</f>
        <v>358990.45761996601</v>
      </c>
      <c r="E81" s="65">
        <f>[14]Rekap!E6</f>
        <v>359626.44479650958</v>
      </c>
      <c r="F81" s="65">
        <f>[14]Rekap!F6</f>
        <v>371616.78274116915</v>
      </c>
    </row>
    <row r="83" spans="1:21" x14ac:dyDescent="0.25">
      <c r="B83" s="61">
        <f>B74-B81</f>
        <v>-43229.419101441861</v>
      </c>
      <c r="C83" s="61">
        <f t="shared" ref="C83:F83" si="15">C74-C81</f>
        <v>-29570.929151654767</v>
      </c>
      <c r="D83" s="61">
        <f t="shared" si="15"/>
        <v>-30718.965490118193</v>
      </c>
      <c r="E83" s="61">
        <f t="shared" si="15"/>
        <v>-30531.484816910117</v>
      </c>
      <c r="F83" s="61">
        <f t="shared" si="15"/>
        <v>-31822.01204007247</v>
      </c>
    </row>
    <row r="85" spans="1:21" x14ac:dyDescent="0.25">
      <c r="A85" s="59" t="s">
        <v>70</v>
      </c>
      <c r="B85" s="97" t="s">
        <v>1</v>
      </c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</row>
    <row r="86" spans="1:21" x14ac:dyDescent="0.25">
      <c r="A86" s="66" t="s">
        <v>67</v>
      </c>
      <c r="B86" s="36">
        <v>2011</v>
      </c>
      <c r="C86" s="36">
        <v>2012</v>
      </c>
      <c r="D86" s="36">
        <v>2013</v>
      </c>
      <c r="E86" s="36">
        <v>2014</v>
      </c>
      <c r="F86" s="36">
        <v>2015</v>
      </c>
      <c r="G86" s="36">
        <v>2016</v>
      </c>
      <c r="H86" s="36">
        <v>2017</v>
      </c>
      <c r="I86" s="36">
        <v>2018</v>
      </c>
      <c r="J86" s="36">
        <v>2019</v>
      </c>
      <c r="K86" s="36">
        <v>2020</v>
      </c>
      <c r="L86" s="36">
        <v>2021</v>
      </c>
      <c r="M86" s="36">
        <v>2022</v>
      </c>
      <c r="N86" s="36">
        <v>2023</v>
      </c>
      <c r="O86" s="36">
        <v>2024</v>
      </c>
      <c r="P86" s="36">
        <v>2025</v>
      </c>
      <c r="Q86" s="36">
        <v>2026</v>
      </c>
      <c r="R86" s="36">
        <v>2027</v>
      </c>
      <c r="S86" s="36">
        <v>2028</v>
      </c>
      <c r="T86" s="36">
        <v>2029</v>
      </c>
      <c r="U86" s="36">
        <v>2030</v>
      </c>
    </row>
    <row r="87" spans="1:21" x14ac:dyDescent="0.25">
      <c r="A87" s="66" t="s">
        <v>59</v>
      </c>
      <c r="B87" s="64">
        <f>B18+B21+B22+B23+B24</f>
        <v>303312.05681009032</v>
      </c>
      <c r="C87" s="64">
        <f t="shared" ref="C87:U87" si="16">C18+C21+C22+C23+C24</f>
        <v>285478.55367828655</v>
      </c>
      <c r="D87" s="64">
        <f t="shared" si="16"/>
        <v>294753.04413638607</v>
      </c>
      <c r="E87" s="64">
        <f t="shared" si="16"/>
        <v>292318.44777604443</v>
      </c>
      <c r="F87" s="64">
        <f t="shared" si="16"/>
        <v>301807.52545275836</v>
      </c>
      <c r="G87" s="64">
        <f t="shared" si="16"/>
        <v>285952.29336298094</v>
      </c>
      <c r="H87" s="64">
        <f t="shared" si="16"/>
        <v>254362.58406496904</v>
      </c>
      <c r="I87" s="64">
        <f t="shared" si="16"/>
        <v>258534.6958222705</v>
      </c>
      <c r="J87" s="64">
        <f t="shared" si="16"/>
        <v>262714.74118908984</v>
      </c>
      <c r="K87" s="64">
        <f t="shared" si="16"/>
        <v>266909.3895688004</v>
      </c>
      <c r="L87" s="64">
        <f t="shared" si="16"/>
        <v>270230.34794133942</v>
      </c>
      <c r="M87" s="64">
        <f t="shared" si="16"/>
        <v>273544.36091355246</v>
      </c>
      <c r="N87" s="64">
        <f t="shared" si="16"/>
        <v>276859.19778518606</v>
      </c>
      <c r="O87" s="64">
        <f t="shared" si="16"/>
        <v>280183.03341343341</v>
      </c>
      <c r="P87" s="64">
        <f t="shared" si="16"/>
        <v>283524.46938303317</v>
      </c>
      <c r="Q87" s="64">
        <f t="shared" si="16"/>
        <v>283010.55305698089</v>
      </c>
      <c r="R87" s="64">
        <f t="shared" si="16"/>
        <v>282688.59324809094</v>
      </c>
      <c r="S87" s="64">
        <f t="shared" si="16"/>
        <v>282568.6100865592</v>
      </c>
      <c r="T87" s="64">
        <f t="shared" si="16"/>
        <v>282661.14675337775</v>
      </c>
      <c r="U87" s="64">
        <f t="shared" si="16"/>
        <v>283016.14408883691</v>
      </c>
    </row>
    <row r="88" spans="1:21" x14ac:dyDescent="0.25">
      <c r="A88" s="66" t="s">
        <v>60</v>
      </c>
      <c r="B88" s="64">
        <f>B19+B20</f>
        <v>36114.950201395521</v>
      </c>
      <c r="C88" s="64">
        <f t="shared" ref="C88:U88" si="17">C19+C20</f>
        <v>39497.770391922983</v>
      </c>
      <c r="D88" s="64">
        <f t="shared" si="17"/>
        <v>33629.990921742647</v>
      </c>
      <c r="E88" s="64">
        <f t="shared" si="17"/>
        <v>37001.859484818138</v>
      </c>
      <c r="F88" s="64">
        <f t="shared" si="17"/>
        <v>38195.223186116134</v>
      </c>
      <c r="G88" s="64">
        <f t="shared" si="17"/>
        <v>42101.688621395566</v>
      </c>
      <c r="H88" s="64">
        <f t="shared" si="17"/>
        <v>43671.465964491799</v>
      </c>
      <c r="I88" s="64">
        <f t="shared" si="17"/>
        <v>45983.877375870674</v>
      </c>
      <c r="J88" s="64">
        <f t="shared" si="17"/>
        <v>48108.873761401279</v>
      </c>
      <c r="K88" s="64">
        <f t="shared" si="17"/>
        <v>51014.390468533697</v>
      </c>
      <c r="L88" s="64">
        <f t="shared" si="17"/>
        <v>53683.075732638812</v>
      </c>
      <c r="M88" s="64">
        <f t="shared" si="17"/>
        <v>56238.572318593164</v>
      </c>
      <c r="N88" s="64">
        <f t="shared" si="17"/>
        <v>59327.303696396659</v>
      </c>
      <c r="O88" s="64">
        <f t="shared" si="17"/>
        <v>62302.846396049157</v>
      </c>
      <c r="P88" s="64">
        <f t="shared" si="17"/>
        <v>65380.674907550892</v>
      </c>
      <c r="Q88" s="64">
        <f t="shared" si="17"/>
        <v>68560.789230901733</v>
      </c>
      <c r="R88" s="64">
        <f t="shared" si="17"/>
        <v>71843.189366101622</v>
      </c>
      <c r="S88" s="64">
        <f t="shared" si="17"/>
        <v>75227.875313150726</v>
      </c>
      <c r="T88" s="64">
        <f t="shared" si="17"/>
        <v>78132.890736727859</v>
      </c>
      <c r="U88" s="64">
        <f t="shared" si="17"/>
        <v>82304.104642796228</v>
      </c>
    </row>
    <row r="89" spans="1:21" x14ac:dyDescent="0.25">
      <c r="A89" s="66"/>
      <c r="B89" s="64">
        <f>SUM(B87:B88)</f>
        <v>339427.00701148587</v>
      </c>
      <c r="C89" s="64">
        <f t="shared" ref="C89:U89" si="18">SUM(C87:C88)</f>
        <v>324976.32407020952</v>
      </c>
      <c r="D89" s="64">
        <f t="shared" si="18"/>
        <v>328383.03505812871</v>
      </c>
      <c r="E89" s="64">
        <f t="shared" si="18"/>
        <v>329320.30726086255</v>
      </c>
      <c r="F89" s="64">
        <f t="shared" si="18"/>
        <v>340002.7486388745</v>
      </c>
      <c r="G89" s="64">
        <f t="shared" si="18"/>
        <v>328053.9819843765</v>
      </c>
      <c r="H89" s="64">
        <f t="shared" si="18"/>
        <v>298034.05002946081</v>
      </c>
      <c r="I89" s="64">
        <f t="shared" si="18"/>
        <v>304518.57319814118</v>
      </c>
      <c r="J89" s="64">
        <f t="shared" si="18"/>
        <v>310823.61495049112</v>
      </c>
      <c r="K89" s="64">
        <f t="shared" si="18"/>
        <v>317923.78003733407</v>
      </c>
      <c r="L89" s="64">
        <f t="shared" si="18"/>
        <v>323913.42367397825</v>
      </c>
      <c r="M89" s="64">
        <f t="shared" si="18"/>
        <v>329782.93323214562</v>
      </c>
      <c r="N89" s="64">
        <f t="shared" si="18"/>
        <v>336186.5014815827</v>
      </c>
      <c r="O89" s="64">
        <f t="shared" si="18"/>
        <v>342485.87980948255</v>
      </c>
      <c r="P89" s="64">
        <f t="shared" si="18"/>
        <v>348905.14429058408</v>
      </c>
      <c r="Q89" s="64">
        <f t="shared" si="18"/>
        <v>351571.34228788264</v>
      </c>
      <c r="R89" s="64">
        <f t="shared" si="18"/>
        <v>354531.78261419258</v>
      </c>
      <c r="S89" s="64">
        <f t="shared" si="18"/>
        <v>357796.4853997099</v>
      </c>
      <c r="T89" s="64">
        <f t="shared" si="18"/>
        <v>360794.03749010561</v>
      </c>
      <c r="U89" s="64">
        <f t="shared" si="18"/>
        <v>365320.24873163312</v>
      </c>
    </row>
    <row r="90" spans="1:21" x14ac:dyDescent="0.25"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</row>
    <row r="91" spans="1:21" x14ac:dyDescent="0.25">
      <c r="B91" s="67">
        <f>B89-B74</f>
        <v>280.36360840441193</v>
      </c>
      <c r="C91" s="67">
        <f t="shared" ref="C91:U91" si="19">C89-C74</f>
        <v>312.55423741514096</v>
      </c>
      <c r="D91" s="67">
        <f t="shared" si="19"/>
        <v>111.54292828089092</v>
      </c>
      <c r="E91" s="67">
        <f t="shared" si="19"/>
        <v>225.34728126309346</v>
      </c>
      <c r="F91" s="67">
        <f t="shared" si="19"/>
        <v>207.97793777781771</v>
      </c>
      <c r="G91" s="67">
        <f t="shared" si="19"/>
        <v>-27802.661014496291</v>
      </c>
      <c r="H91" s="67">
        <f>H89-H74</f>
        <v>-71267.516099760716</v>
      </c>
      <c r="I91" s="67">
        <f t="shared" si="19"/>
        <v>-78948.471059172065</v>
      </c>
      <c r="J91" s="67">
        <f t="shared" si="19"/>
        <v>-87192.286120128119</v>
      </c>
      <c r="K91" s="67">
        <f t="shared" si="19"/>
        <v>-94986.676789055928</v>
      </c>
      <c r="L91" s="67">
        <f t="shared" si="19"/>
        <v>-104249.93669290975</v>
      </c>
      <c r="M91" s="67">
        <f t="shared" si="19"/>
        <v>-113789.51308179641</v>
      </c>
      <c r="N91" s="67">
        <f t="shared" si="19"/>
        <v>-123611.64050343528</v>
      </c>
      <c r="O91" s="67">
        <f t="shared" si="19"/>
        <v>-133722.87894893688</v>
      </c>
      <c r="P91" s="67">
        <f t="shared" si="19"/>
        <v>-144130.13084094774</v>
      </c>
      <c r="Q91" s="67">
        <f t="shared" si="19"/>
        <v>-151276.60824760346</v>
      </c>
      <c r="R91" s="67">
        <f t="shared" si="19"/>
        <v>-158578.22111322498</v>
      </c>
      <c r="S91" s="67">
        <f t="shared" si="19"/>
        <v>-166043.01018561481</v>
      </c>
      <c r="T91" s="67">
        <f t="shared" si="19"/>
        <v>-174261.39227493131</v>
      </c>
      <c r="U91" s="67">
        <f t="shared" si="19"/>
        <v>-181527.57387263147</v>
      </c>
    </row>
    <row r="94" spans="1:21" x14ac:dyDescent="0.25">
      <c r="D94" t="s">
        <v>111</v>
      </c>
    </row>
    <row r="95" spans="1:21" x14ac:dyDescent="0.25">
      <c r="D95" t="s">
        <v>112</v>
      </c>
    </row>
    <row r="96" spans="1:21" x14ac:dyDescent="0.25">
      <c r="D96" t="s">
        <v>107</v>
      </c>
      <c r="G96" s="65">
        <f>'[8]Kutai Kartanegara'!B21</f>
        <v>47772.843066666675</v>
      </c>
      <c r="H96" s="65">
        <f>'[8]Kutai Kartanegara'!C21</f>
        <v>49294.902051006648</v>
      </c>
      <c r="I96" s="65">
        <f>'[8]Kutai Kartanegara'!D21</f>
        <v>50816.961035346612</v>
      </c>
      <c r="J96" s="65">
        <f>'[8]Kutai Kartanegara'!E21</f>
        <v>52339.020019686584</v>
      </c>
      <c r="K96" s="65">
        <f>'[8]Kutai Kartanegara'!F21</f>
        <v>53861.079004026564</v>
      </c>
      <c r="L96" s="65">
        <f>'[8]Kutai Kartanegara'!G21</f>
        <v>55383.137988366536</v>
      </c>
      <c r="M96" s="65">
        <f>'[8]Kutai Kartanegara'!H21</f>
        <v>56905.196972706508</v>
      </c>
      <c r="N96" s="65">
        <f>'[8]Kutai Kartanegara'!I21</f>
        <v>58427.255957046487</v>
      </c>
      <c r="O96" s="65">
        <f>'[8]Kutai Kartanegara'!J21</f>
        <v>59949.314941386452</v>
      </c>
      <c r="P96" s="65">
        <f>'[8]Kutai Kartanegara'!K21</f>
        <v>61471.373925726424</v>
      </c>
      <c r="Q96" s="65">
        <f>'[8]Kutai Kartanegara'!L21</f>
        <v>61471.373925726424</v>
      </c>
      <c r="R96" s="65">
        <f>'[8]Kutai Kartanegara'!M21</f>
        <v>61471.373925726424</v>
      </c>
      <c r="S96" s="65">
        <f>'[8]Kutai Kartanegara'!N21</f>
        <v>61471.373925726424</v>
      </c>
      <c r="T96" s="65">
        <f>'[8]Kutai Kartanegara'!O21</f>
        <v>61471.373925726424</v>
      </c>
      <c r="U96" s="65">
        <f>'[8]Kutai Kartanegara'!P21</f>
        <v>61471.373925726446</v>
      </c>
    </row>
    <row r="97" spans="4:21" x14ac:dyDescent="0.25">
      <c r="D97" t="s">
        <v>108</v>
      </c>
      <c r="G97" s="65">
        <f>'[8]Kutai Kartanegara'!B22</f>
        <v>140329.31416240003</v>
      </c>
      <c r="H97" s="65">
        <f>'[8]Kutai Kartanegara'!C22</f>
        <v>144800.25371039982</v>
      </c>
      <c r="I97" s="65">
        <f>'[8]Kutai Kartanegara'!D22</f>
        <v>149271.19325839961</v>
      </c>
      <c r="J97" s="65">
        <f>'[8]Kutai Kartanegara'!E22</f>
        <v>153742.13280639943</v>
      </c>
      <c r="K97" s="65">
        <f>'[8]Kutai Kartanegara'!F22</f>
        <v>158213.07235439916</v>
      </c>
      <c r="L97" s="65">
        <f>'[8]Kutai Kartanegara'!G22</f>
        <v>162684.01190239895</v>
      </c>
      <c r="M97" s="65">
        <f>'[8]Kutai Kartanegara'!H22</f>
        <v>167154.95145039874</v>
      </c>
      <c r="N97" s="65">
        <f>'[8]Kutai Kartanegara'!I22</f>
        <v>171625.89099839856</v>
      </c>
      <c r="O97" s="65">
        <f>'[8]Kutai Kartanegara'!J22</f>
        <v>176096.8305463983</v>
      </c>
      <c r="P97" s="65">
        <f>'[8]Kutai Kartanegara'!K22</f>
        <v>180567.77009439809</v>
      </c>
      <c r="Q97" s="65">
        <f>'[8]Kutai Kartanegara'!L22</f>
        <v>180567.77009439809</v>
      </c>
      <c r="R97" s="65">
        <f>'[8]Kutai Kartanegara'!M22</f>
        <v>180567.77009439809</v>
      </c>
      <c r="S97" s="65">
        <f>'[8]Kutai Kartanegara'!N22</f>
        <v>180567.77009439809</v>
      </c>
      <c r="T97" s="65">
        <f>'[8]Kutai Kartanegara'!O22</f>
        <v>180567.77009439809</v>
      </c>
      <c r="U97" s="65">
        <f>'[8]Kutai Kartanegara'!P22</f>
        <v>180567.77009439812</v>
      </c>
    </row>
    <row r="98" spans="4:21" x14ac:dyDescent="0.25">
      <c r="D98" t="s">
        <v>109</v>
      </c>
      <c r="G98" s="65">
        <f>'[8]Kutai Kartanegara'!B23</f>
        <v>45607.027102779997</v>
      </c>
      <c r="H98" s="65">
        <f>'[8]Kutai Kartanegara'!C23</f>
        <v>47060.082455879943</v>
      </c>
      <c r="I98" s="65">
        <f>'[8]Kutai Kartanegara'!D23</f>
        <v>48513.137808979875</v>
      </c>
      <c r="J98" s="65">
        <f>'[8]Kutai Kartanegara'!E23</f>
        <v>49966.193162079813</v>
      </c>
      <c r="K98" s="65">
        <f>'[8]Kutai Kartanegara'!F23</f>
        <v>51419.248515179723</v>
      </c>
      <c r="L98" s="65">
        <f>'[8]Kutai Kartanegara'!G23</f>
        <v>52872.303868279654</v>
      </c>
      <c r="M98" s="65">
        <f>'[8]Kutai Kartanegara'!H23</f>
        <v>54325.3592213796</v>
      </c>
      <c r="N98" s="65">
        <f>'[8]Kutai Kartanegara'!I23</f>
        <v>55778.414574479531</v>
      </c>
      <c r="O98" s="65">
        <f>'[8]Kutai Kartanegara'!J23</f>
        <v>57231.469927579448</v>
      </c>
      <c r="P98" s="65">
        <f>'[8]Kutai Kartanegara'!K23</f>
        <v>58684.52528067938</v>
      </c>
      <c r="Q98" s="65">
        <f>'[8]Kutai Kartanegara'!L23</f>
        <v>58684.52528067938</v>
      </c>
      <c r="R98" s="65">
        <f>'[8]Kutai Kartanegara'!M23</f>
        <v>58684.52528067938</v>
      </c>
      <c r="S98" s="65">
        <f>'[8]Kutai Kartanegara'!N23</f>
        <v>58684.52528067938</v>
      </c>
      <c r="T98" s="65">
        <f>'[8]Kutai Kartanegara'!O23</f>
        <v>58684.52528067938</v>
      </c>
      <c r="U98" s="65">
        <f>'[8]Kutai Kartanegara'!P23</f>
        <v>58684.525280679401</v>
      </c>
    </row>
    <row r="99" spans="4:21" x14ac:dyDescent="0.25">
      <c r="D99" t="s">
        <v>110</v>
      </c>
      <c r="G99" s="65">
        <f>'[8]Kutai Kartanegara'!B24</f>
        <v>233709.18433184671</v>
      </c>
      <c r="H99" s="65">
        <f>'[8]Kutai Kartanegara'!C24</f>
        <v>241155.23821728642</v>
      </c>
      <c r="I99" s="65">
        <f>'[8]Kutai Kartanegara'!D24</f>
        <v>248601.29210272609</v>
      </c>
      <c r="J99" s="65">
        <f>'[8]Kutai Kartanegara'!E24</f>
        <v>256047.34598816582</v>
      </c>
      <c r="K99" s="65">
        <f>'[8]Kutai Kartanegara'!F24</f>
        <v>263493.39987360546</v>
      </c>
      <c r="L99" s="65">
        <f>'[8]Kutai Kartanegara'!G24</f>
        <v>270939.45375904517</v>
      </c>
      <c r="M99" s="65">
        <f>'[8]Kutai Kartanegara'!H24</f>
        <v>278385.50764448487</v>
      </c>
      <c r="N99" s="65">
        <f>'[8]Kutai Kartanegara'!I24</f>
        <v>285831.56152992457</v>
      </c>
      <c r="O99" s="65">
        <f>'[8]Kutai Kartanegara'!J24</f>
        <v>293277.61541536421</v>
      </c>
      <c r="P99" s="65">
        <f>'[8]Kutai Kartanegara'!K24</f>
        <v>300723.66930080391</v>
      </c>
      <c r="Q99" s="65">
        <f>'[8]Kutai Kartanegara'!L24</f>
        <v>300723.66930080391</v>
      </c>
      <c r="R99" s="65">
        <f>'[8]Kutai Kartanegara'!M24</f>
        <v>300723.66930080391</v>
      </c>
      <c r="S99" s="65">
        <f>'[8]Kutai Kartanegara'!N24</f>
        <v>300723.66930080391</v>
      </c>
      <c r="T99" s="65">
        <f>'[8]Kutai Kartanegara'!O24</f>
        <v>300723.66930080391</v>
      </c>
      <c r="U99" s="65">
        <f>'[8]Kutai Kartanegara'!P24</f>
        <v>300723.66930080397</v>
      </c>
    </row>
    <row r="100" spans="4:21" x14ac:dyDescent="0.25">
      <c r="D100"/>
    </row>
    <row r="101" spans="4:21" x14ac:dyDescent="0.25">
      <c r="D101" t="s">
        <v>67</v>
      </c>
    </row>
    <row r="102" spans="4:21" x14ac:dyDescent="0.25">
      <c r="D102" t="s">
        <v>107</v>
      </c>
      <c r="G102" s="65">
        <f>[8]Paser!B32</f>
        <v>42032.886610000001</v>
      </c>
      <c r="H102" s="65">
        <f>[8]Paser!C32</f>
        <v>42409.885444486681</v>
      </c>
      <c r="I102" s="65">
        <f>[8]Paser!D32</f>
        <v>42762.38909007769</v>
      </c>
      <c r="J102" s="65">
        <f>[8]Paser!E32</f>
        <v>43090.397546773027</v>
      </c>
      <c r="K102" s="65">
        <f>[8]Paser!F32</f>
        <v>43393.910814572686</v>
      </c>
      <c r="L102" s="65">
        <f>[8]Paser!G32</f>
        <v>43489.917124804917</v>
      </c>
      <c r="M102" s="65">
        <f>[8]Paser!H32</f>
        <v>43554.079689472775</v>
      </c>
      <c r="N102" s="65">
        <f>[8]Paser!I32</f>
        <v>43586.398508576247</v>
      </c>
      <c r="O102" s="65">
        <f>[8]Paser!J32</f>
        <v>43586.87358211536</v>
      </c>
      <c r="P102" s="65">
        <f>[8]Paser!K32</f>
        <v>43555.504910090087</v>
      </c>
      <c r="Q102" s="65">
        <f>[8]Paser!L32</f>
        <v>42698.766421383727</v>
      </c>
      <c r="R102" s="65">
        <f>[8]Paser!M32</f>
        <v>41842.027932677367</v>
      </c>
      <c r="S102" s="65">
        <f>[8]Paser!N32</f>
        <v>40985.289443971014</v>
      </c>
      <c r="T102" s="65">
        <f>[8]Paser!O32</f>
        <v>40128.550955264662</v>
      </c>
      <c r="U102" s="65">
        <f>[8]Paser!P32</f>
        <v>39271.812466558295</v>
      </c>
    </row>
    <row r="103" spans="4:21" x14ac:dyDescent="0.25">
      <c r="D103" t="s">
        <v>108</v>
      </c>
      <c r="G103" s="65">
        <f>[8]Paser!B33</f>
        <v>123468.60206783144</v>
      </c>
      <c r="H103" s="65">
        <f>[8]Paser!C33</f>
        <v>124576.00921564788</v>
      </c>
      <c r="I103" s="65">
        <f>[8]Paser!D33</f>
        <v>125611.46349573965</v>
      </c>
      <c r="J103" s="65">
        <f>[8]Paser!E33</f>
        <v>126574.96490810669</v>
      </c>
      <c r="K103" s="65">
        <f>[8]Paser!F33</f>
        <v>127466.51345274909</v>
      </c>
      <c r="L103" s="65">
        <f>[8]Paser!G33</f>
        <v>127748.52513146268</v>
      </c>
      <c r="M103" s="65">
        <f>[8]Paser!H33</f>
        <v>127936.99808213416</v>
      </c>
      <c r="N103" s="65">
        <f>[8]Paser!I33</f>
        <v>128031.93230476356</v>
      </c>
      <c r="O103" s="65">
        <f>[8]Paser!J33</f>
        <v>128033.32779935087</v>
      </c>
      <c r="P103" s="65">
        <f>[8]Paser!K33</f>
        <v>127941.18456589602</v>
      </c>
      <c r="Q103" s="65">
        <f>[8]Paser!L33</f>
        <v>125424.57645092744</v>
      </c>
      <c r="R103" s="65">
        <f>[8]Paser!M33</f>
        <v>122907.96833595885</v>
      </c>
      <c r="S103" s="65">
        <f>[8]Paser!N33</f>
        <v>120391.3602209903</v>
      </c>
      <c r="T103" s="65">
        <f>[8]Paser!O33</f>
        <v>117874.75210602171</v>
      </c>
      <c r="U103" s="65">
        <f>[8]Paser!P33</f>
        <v>115358.1439910531</v>
      </c>
    </row>
    <row r="104" spans="4:21" x14ac:dyDescent="0.25">
      <c r="D104" t="s">
        <v>109</v>
      </c>
      <c r="G104" s="65">
        <f>[8]Paser!B34</f>
        <v>40127.29567204522</v>
      </c>
      <c r="H104" s="65">
        <f>[8]Paser!C34</f>
        <v>40487.202995085565</v>
      </c>
      <c r="I104" s="65">
        <f>[8]Paser!D34</f>
        <v>40823.725636115378</v>
      </c>
      <c r="J104" s="65">
        <f>[8]Paser!E34</f>
        <v>41136.863595134673</v>
      </c>
      <c r="K104" s="65">
        <f>[8]Paser!F34</f>
        <v>41426.616872143451</v>
      </c>
      <c r="L104" s="65">
        <f>[8]Paser!G34</f>
        <v>41518.270667725366</v>
      </c>
      <c r="M104" s="65">
        <f>[8]Paser!H34</f>
        <v>41579.524376693604</v>
      </c>
      <c r="N104" s="65">
        <f>[8]Paser!I34</f>
        <v>41610.377999048149</v>
      </c>
      <c r="O104" s="65">
        <f>[8]Paser!J34</f>
        <v>41610.831534789024</v>
      </c>
      <c r="P104" s="65">
        <f>[8]Paser!K34</f>
        <v>41580.884983916207</v>
      </c>
      <c r="Q104" s="65">
        <f>[8]Paser!L34</f>
        <v>40762.987346551425</v>
      </c>
      <c r="R104" s="65">
        <f>[8]Paser!M34</f>
        <v>39945.089709186635</v>
      </c>
      <c r="S104" s="65">
        <f>[8]Paser!N34</f>
        <v>39127.192071821846</v>
      </c>
      <c r="T104" s="65">
        <f>[8]Paser!O34</f>
        <v>38309.29443445705</v>
      </c>
      <c r="U104" s="65">
        <f>[8]Paser!P34</f>
        <v>37491.39679709226</v>
      </c>
    </row>
    <row r="105" spans="4:21" x14ac:dyDescent="0.25">
      <c r="D105" t="s">
        <v>110</v>
      </c>
      <c r="G105" s="65">
        <f>[8]Paser!B35</f>
        <v>205628.78434987663</v>
      </c>
      <c r="H105" s="65">
        <f>[8]Paser!C35</f>
        <v>207473.09765522013</v>
      </c>
      <c r="I105" s="65">
        <f>[8]Paser!D35</f>
        <v>209197.57822193272</v>
      </c>
      <c r="J105" s="65">
        <f>[8]Paser!E35</f>
        <v>210802.22605001437</v>
      </c>
      <c r="K105" s="65">
        <f>[8]Paser!F35</f>
        <v>212287.04113946523</v>
      </c>
      <c r="L105" s="65">
        <f>[8]Paser!G35</f>
        <v>212756.71292399295</v>
      </c>
      <c r="M105" s="65">
        <f>[8]Paser!H35</f>
        <v>213070.60214830056</v>
      </c>
      <c r="N105" s="65">
        <f>[8]Paser!I35</f>
        <v>213228.70881238795</v>
      </c>
      <c r="O105" s="65">
        <f>[8]Paser!J35</f>
        <v>213231.03291625527</v>
      </c>
      <c r="P105" s="65">
        <f>[8]Paser!K35</f>
        <v>213077.57445990233</v>
      </c>
      <c r="Q105" s="65">
        <f>[8]Paser!L35</f>
        <v>208886.33021886263</v>
      </c>
      <c r="R105" s="65">
        <f>[8]Paser!M35</f>
        <v>204695.08597782286</v>
      </c>
      <c r="S105" s="65">
        <f>[8]Paser!N35</f>
        <v>200503.84173678316</v>
      </c>
      <c r="T105" s="65">
        <f>[8]Paser!O35</f>
        <v>196312.59749574342</v>
      </c>
      <c r="U105" s="65">
        <f>[8]Paser!P35</f>
        <v>192121.35325470366</v>
      </c>
    </row>
  </sheetData>
  <mergeCells count="12">
    <mergeCell ref="B85:U85"/>
    <mergeCell ref="B70:U70"/>
    <mergeCell ref="A45:A46"/>
    <mergeCell ref="A58:A59"/>
    <mergeCell ref="B45:U45"/>
    <mergeCell ref="B58:U58"/>
    <mergeCell ref="A4:A5"/>
    <mergeCell ref="B4:U4"/>
    <mergeCell ref="A16:A17"/>
    <mergeCell ref="B16:U16"/>
    <mergeCell ref="A28:A29"/>
    <mergeCell ref="B28:L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Y101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V83" sqref="V83"/>
    </sheetView>
  </sheetViews>
  <sheetFormatPr defaultRowHeight="15" x14ac:dyDescent="0.25"/>
  <cols>
    <col min="1" max="1" width="40.7109375" bestFit="1" customWidth="1"/>
    <col min="2" max="3" width="10.5703125" bestFit="1" customWidth="1"/>
    <col min="4" max="12" width="11.5703125" bestFit="1" customWidth="1"/>
    <col min="13" max="13" width="14.42578125" bestFit="1" customWidth="1"/>
    <col min="14" max="21" width="11.5703125" bestFit="1" customWidth="1"/>
    <col min="22" max="22" width="13.28515625" bestFit="1" customWidth="1"/>
    <col min="23" max="23" width="11.5703125" bestFit="1" customWidth="1"/>
    <col min="24" max="24" width="10.5703125" bestFit="1" customWidth="1"/>
    <col min="25" max="25" width="11.5703125" bestFit="1" customWidth="1"/>
  </cols>
  <sheetData>
    <row r="1" spans="1:25" x14ac:dyDescent="0.25">
      <c r="A1" t="s">
        <v>27</v>
      </c>
    </row>
    <row r="3" spans="1:25" x14ac:dyDescent="0.25">
      <c r="A3" t="s">
        <v>10</v>
      </c>
    </row>
    <row r="4" spans="1:25" x14ac:dyDescent="0.25">
      <c r="A4" s="93" t="s">
        <v>0</v>
      </c>
      <c r="B4" s="95" t="s">
        <v>1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</row>
    <row r="5" spans="1:25" x14ac:dyDescent="0.25">
      <c r="A5" s="93"/>
      <c r="B5" s="2">
        <v>2011</v>
      </c>
      <c r="C5" s="2">
        <v>2012</v>
      </c>
      <c r="D5" s="2">
        <v>2013</v>
      </c>
      <c r="E5" s="2">
        <v>2014</v>
      </c>
      <c r="F5" s="2">
        <v>2015</v>
      </c>
      <c r="G5" s="2">
        <v>2016</v>
      </c>
      <c r="H5" s="2">
        <v>2017</v>
      </c>
      <c r="I5" s="2">
        <v>2018</v>
      </c>
      <c r="J5" s="2">
        <v>2019</v>
      </c>
      <c r="K5" s="2">
        <v>2020</v>
      </c>
      <c r="L5" s="3">
        <v>2021</v>
      </c>
      <c r="M5" s="2">
        <v>2022</v>
      </c>
      <c r="N5" s="2">
        <v>2023</v>
      </c>
      <c r="O5" s="2">
        <v>2024</v>
      </c>
      <c r="P5" s="2">
        <v>2025</v>
      </c>
      <c r="Q5" s="3">
        <v>2026</v>
      </c>
      <c r="R5" s="2">
        <v>2027</v>
      </c>
      <c r="S5" s="2">
        <v>2028</v>
      </c>
      <c r="T5" s="2">
        <v>2029</v>
      </c>
      <c r="U5" s="2">
        <v>2030</v>
      </c>
    </row>
    <row r="6" spans="1:25" x14ac:dyDescent="0.25">
      <c r="A6" s="1" t="s">
        <v>3</v>
      </c>
      <c r="B6" s="39">
        <f>'[15]Perhitungan ke CO2-eq'!B128</f>
        <v>1654.6197915886564</v>
      </c>
      <c r="C6" s="39">
        <f>'[15]Perhitungan ke CO2-eq'!C128</f>
        <v>898.11842381769065</v>
      </c>
      <c r="D6" s="39">
        <f>'[15]Perhitungan ke CO2-eq'!D128</f>
        <v>1629.2013456315519</v>
      </c>
      <c r="E6" s="39">
        <f>'[15]Perhitungan ke CO2-eq'!E128</f>
        <v>1291.4991350585929</v>
      </c>
      <c r="F6" s="39">
        <f>'[15]Perhitungan ke CO2-eq'!F128</f>
        <v>1261.239080347754</v>
      </c>
      <c r="G6" s="39">
        <f>'[15]Perhitungan ke CO2-eq'!G128</f>
        <v>1557.7876165139726</v>
      </c>
      <c r="H6" s="39">
        <f>'[15]Perhitungan ke CO2-eq'!H128</f>
        <v>1557.7876165139726</v>
      </c>
      <c r="I6" s="39">
        <f>'[15]Perhitungan ke CO2-eq'!I128</f>
        <v>1678.8278353573269</v>
      </c>
      <c r="J6" s="39">
        <f>'[15]Perhitungan ke CO2-eq'!J128</f>
        <v>1799.8680542006816</v>
      </c>
      <c r="K6" s="39">
        <f>'[15]Perhitungan ke CO2-eq'!K128</f>
        <v>1920.9082730440362</v>
      </c>
      <c r="L6" s="39">
        <f>'[16]Perhitungan ke CO2-eq'!B128</f>
        <v>2041.9484918873909</v>
      </c>
      <c r="M6" s="39">
        <f>'[16]Perhitungan ke CO2-eq'!C128</f>
        <v>2102.4686013090682</v>
      </c>
      <c r="N6" s="39">
        <f>'[16]Perhitungan ke CO2-eq'!D128</f>
        <v>2162.9887107307454</v>
      </c>
      <c r="O6" s="39">
        <f>'[16]Perhitungan ke CO2-eq'!E128</f>
        <v>2223.5088201524231</v>
      </c>
      <c r="P6" s="39">
        <f>'[16]Perhitungan ke CO2-eq'!F128</f>
        <v>2284.0289295740999</v>
      </c>
      <c r="Q6" s="39">
        <f>'[16]Perhitungan ke CO2-eq'!G128</f>
        <v>2344.5490389957772</v>
      </c>
      <c r="R6" s="39">
        <f>'[16]Perhitungan ke CO2-eq'!H128</f>
        <v>2405.0691484174545</v>
      </c>
      <c r="S6" s="39">
        <f>'[16]Perhitungan ke CO2-eq'!I128</f>
        <v>2465.5892578391317</v>
      </c>
      <c r="T6" s="39">
        <f>'[16]Perhitungan ke CO2-eq'!J128</f>
        <v>2465.5892578391317</v>
      </c>
      <c r="U6" s="39">
        <f>'[16]Perhitungan ke CO2-eq'!K128</f>
        <v>2465.5892578391317</v>
      </c>
      <c r="V6" s="29">
        <f t="shared" ref="V6:V13" si="0">SUM(B6:U6)</f>
        <v>38211.186686658577</v>
      </c>
    </row>
    <row r="7" spans="1:25" x14ac:dyDescent="0.25">
      <c r="A7" s="1" t="s">
        <v>4</v>
      </c>
      <c r="B7" s="39">
        <f>'[15]Perhitungan ke CO2-eq'!B129</f>
        <v>13073.263559999998</v>
      </c>
      <c r="C7" s="39">
        <f>'[15]Perhitungan ke CO2-eq'!C129</f>
        <v>13292.309939999999</v>
      </c>
      <c r="D7" s="39">
        <f>'[15]Perhitungan ke CO2-eq'!D129</f>
        <v>14813.105579999998</v>
      </c>
      <c r="E7" s="39">
        <f>'[15]Perhitungan ke CO2-eq'!E129</f>
        <v>13919.70594</v>
      </c>
      <c r="F7" s="39">
        <f>'[15]Perhitungan ke CO2-eq'!F129</f>
        <v>14947.321199999995</v>
      </c>
      <c r="G7" s="39">
        <f>'[15]Perhitungan ke CO2-eq'!G129</f>
        <v>16611.160103999995</v>
      </c>
      <c r="H7" s="39">
        <f>'[15]Perhitungan ke CO2-eq'!H129</f>
        <v>15855.195165201734</v>
      </c>
      <c r="I7" s="39">
        <f>'[15]Perhitungan ke CO2-eq'!I129</f>
        <v>16331.92938404316</v>
      </c>
      <c r="J7" s="39">
        <f>'[15]Perhitungan ke CO2-eq'!J129</f>
        <v>16824.593523413463</v>
      </c>
      <c r="K7" s="39">
        <f>'[15]Perhitungan ke CO2-eq'!K129</f>
        <v>17320.480315976496</v>
      </c>
      <c r="L7" s="39">
        <f>'[16]Perhitungan ke CO2-eq'!B129</f>
        <v>17819.654214796086</v>
      </c>
      <c r="M7" s="39">
        <f>'[16]Perhitungan ke CO2-eq'!C129</f>
        <v>17612.741206800525</v>
      </c>
      <c r="N7" s="39">
        <f>'[16]Perhitungan ke CO2-eq'!D129</f>
        <v>18828.127614548055</v>
      </c>
      <c r="O7" s="39">
        <f>'[16]Perhitungan ke CO2-eq'!E129</f>
        <v>19337.562570555048</v>
      </c>
      <c r="P7" s="39">
        <f>'[16]Perhitungan ke CO2-eq'!F129</f>
        <v>19850.555596087419</v>
      </c>
      <c r="Q7" s="39">
        <f>'[16]Perhitungan ke CO2-eq'!G129</f>
        <v>20367.177852535853</v>
      </c>
      <c r="R7" s="39">
        <f>'[16]Perhitungan ke CO2-eq'!H129</f>
        <v>20887.501924518569</v>
      </c>
      <c r="S7" s="39">
        <f>'[16]Perhitungan ke CO2-eq'!I129</f>
        <v>21411.601848346148</v>
      </c>
      <c r="T7" s="39">
        <f>'[16]Perhitungan ke CO2-eq'!J129</f>
        <v>21939.553141055705</v>
      </c>
      <c r="U7" s="39">
        <f>'[16]Perhitungan ke CO2-eq'!K129</f>
        <v>22471.432830024656</v>
      </c>
      <c r="V7" s="29">
        <f t="shared" si="0"/>
        <v>353514.97351190285</v>
      </c>
    </row>
    <row r="8" spans="1:25" x14ac:dyDescent="0.25">
      <c r="A8" s="1" t="s">
        <v>5</v>
      </c>
      <c r="B8" s="39">
        <f>'[15]Perhitungan ke CO2-eq'!B130</f>
        <v>204.01025763404007</v>
      </c>
      <c r="C8" s="39">
        <f>'[15]Perhitungan ke CO2-eq'!C130</f>
        <v>209.70479848478286</v>
      </c>
      <c r="D8" s="39">
        <f>'[15]Perhitungan ke CO2-eq'!D130</f>
        <v>216.47560717344575</v>
      </c>
      <c r="E8" s="39">
        <f>'[15]Perhitungan ke CO2-eq'!E130</f>
        <v>282.96403236929149</v>
      </c>
      <c r="F8" s="39">
        <f>'[15]Perhitungan ke CO2-eq'!F130</f>
        <v>343.44323895112001</v>
      </c>
      <c r="G8" s="39">
        <f>'[15]Perhitungan ke CO2-eq'!G130</f>
        <v>359.361475698231</v>
      </c>
      <c r="H8" s="39">
        <f>'[15]Perhitungan ke CO2-eq'!H130</f>
        <v>359.333910345665</v>
      </c>
      <c r="I8" s="39">
        <f>'[15]Perhitungan ke CO2-eq'!I130</f>
        <v>367.57895331306196</v>
      </c>
      <c r="J8" s="39">
        <f>'[15]Perhitungan ke CO2-eq'!J130</f>
        <v>376.03129818722408</v>
      </c>
      <c r="K8" s="39">
        <f>'[15]Perhitungan ke CO2-eq'!K130</f>
        <v>384.60872822967508</v>
      </c>
      <c r="L8" s="39">
        <f>'[16]Perhitungan ke CO2-eq'!B130</f>
        <v>393.31374514378092</v>
      </c>
      <c r="M8" s="39">
        <f>'[16]Perhitungan ke CO2-eq'!C130</f>
        <v>402.14890066697478</v>
      </c>
      <c r="N8" s="39">
        <f>'[16]Perhitungan ke CO2-eq'!D130</f>
        <v>411.11679757143855</v>
      </c>
      <c r="O8" s="39">
        <f>'[16]Perhitungan ke CO2-eq'!E130</f>
        <v>420.22009068479736</v>
      </c>
      <c r="P8" s="39">
        <f>'[16]Perhitungan ke CO2-eq'!F130</f>
        <v>429.46148793122853</v>
      </c>
      <c r="Q8" s="39">
        <f>'[16]Perhitungan ke CO2-eq'!G130</f>
        <v>438.84375139339488</v>
      </c>
      <c r="R8" s="39">
        <f>'[16]Perhitungan ke CO2-eq'!H130</f>
        <v>448.3696983956105</v>
      </c>
      <c r="S8" s="39">
        <f>'[16]Perhitungan ke CO2-eq'!I130</f>
        <v>458.0422026086755</v>
      </c>
      <c r="T8" s="39">
        <f>'[16]Perhitungan ke CO2-eq'!J130</f>
        <v>467.86419517680827</v>
      </c>
      <c r="U8" s="39">
        <f>'[16]Perhitungan ke CO2-eq'!K130</f>
        <v>477.838665867109</v>
      </c>
      <c r="V8" s="29">
        <f t="shared" si="0"/>
        <v>7450.7318358263565</v>
      </c>
    </row>
    <row r="9" spans="1:25" x14ac:dyDescent="0.25">
      <c r="A9" s="1" t="s">
        <v>6</v>
      </c>
      <c r="B9" s="39">
        <f>'[15]Perhitungan ke CO2-eq'!B131</f>
        <v>0</v>
      </c>
      <c r="C9" s="39">
        <f>'[15]Perhitungan ke CO2-eq'!C131</f>
        <v>0</v>
      </c>
      <c r="D9" s="39">
        <f>'[15]Perhitungan ke CO2-eq'!D131</f>
        <v>0</v>
      </c>
      <c r="E9" s="39">
        <f>'[15]Perhitungan ke CO2-eq'!E131</f>
        <v>0</v>
      </c>
      <c r="F9" s="39">
        <f>'[15]Perhitungan ke CO2-eq'!F131</f>
        <v>0</v>
      </c>
      <c r="G9" s="39">
        <f>'[15]Perhitungan ke CO2-eq'!G131</f>
        <v>0</v>
      </c>
      <c r="H9" s="39">
        <f>'[15]Perhitungan ke CO2-eq'!H131</f>
        <v>0</v>
      </c>
      <c r="I9" s="39">
        <f>'[15]Perhitungan ke CO2-eq'!I131</f>
        <v>0</v>
      </c>
      <c r="J9" s="39">
        <f>'[15]Perhitungan ke CO2-eq'!J131</f>
        <v>0</v>
      </c>
      <c r="K9" s="39">
        <f>'[15]Perhitungan ke CO2-eq'!K131</f>
        <v>0</v>
      </c>
      <c r="L9" s="39">
        <f>'[16]Perhitungan ke CO2-eq'!B131</f>
        <v>0</v>
      </c>
      <c r="M9" s="39">
        <f>'[16]Perhitungan ke CO2-eq'!C131</f>
        <v>0</v>
      </c>
      <c r="N9" s="39">
        <f>'[16]Perhitungan ke CO2-eq'!D131</f>
        <v>0</v>
      </c>
      <c r="O9" s="39">
        <f>'[16]Perhitungan ke CO2-eq'!E131</f>
        <v>0</v>
      </c>
      <c r="P9" s="39">
        <f>'[16]Perhitungan ke CO2-eq'!F131</f>
        <v>0</v>
      </c>
      <c r="Q9" s="39">
        <f>'[16]Perhitungan ke CO2-eq'!G131</f>
        <v>0</v>
      </c>
      <c r="R9" s="39">
        <f>'[16]Perhitungan ke CO2-eq'!H131</f>
        <v>0</v>
      </c>
      <c r="S9" s="39">
        <f>'[16]Perhitungan ke CO2-eq'!I131</f>
        <v>0</v>
      </c>
      <c r="T9" s="39">
        <f>'[16]Perhitungan ke CO2-eq'!J131</f>
        <v>0</v>
      </c>
      <c r="U9" s="39">
        <f>'[16]Perhitungan ke CO2-eq'!K131</f>
        <v>0</v>
      </c>
      <c r="V9" s="29">
        <f t="shared" si="0"/>
        <v>0</v>
      </c>
    </row>
    <row r="10" spans="1:25" x14ac:dyDescent="0.25">
      <c r="A10" s="1" t="s">
        <v>7</v>
      </c>
      <c r="B10" s="39">
        <f>'[15]Perhitungan ke CO2-eq'!B132</f>
        <v>7134.4071333333341</v>
      </c>
      <c r="C10" s="39">
        <f>'[15]Perhitungan ke CO2-eq'!C132</f>
        <v>14038.527066666667</v>
      </c>
      <c r="D10" s="39">
        <f>'[15]Perhitungan ke CO2-eq'!D132</f>
        <v>19792.585999999999</v>
      </c>
      <c r="E10" s="39">
        <f>'[15]Perhitungan ke CO2-eq'!E132</f>
        <v>22903.813533333338</v>
      </c>
      <c r="F10" s="39">
        <f>'[15]Perhitungan ke CO2-eq'!F132</f>
        <v>27233.235333333334</v>
      </c>
      <c r="G10" s="39">
        <f>'[15]Perhitungan ke CO2-eq'!G132+G92</f>
        <v>30360.405533333338</v>
      </c>
      <c r="H10" s="39">
        <f>'[15]Perhitungan ke CO2-eq'!H132+H92</f>
        <v>35651.838566221682</v>
      </c>
      <c r="I10" s="39">
        <f>'[15]Perhitungan ke CO2-eq'!I132+I92</f>
        <v>40963.438265776706</v>
      </c>
      <c r="J10" s="39">
        <f>'[15]Perhitungan ke CO2-eq'!J132+J92</f>
        <v>46275.037965331721</v>
      </c>
      <c r="K10" s="39">
        <f>'[15]Perhitungan ke CO2-eq'!K132+K92</f>
        <v>51586.637664886737</v>
      </c>
      <c r="L10" s="39">
        <f>'[16]Perhitungan ke CO2-eq'!B132+L92</f>
        <v>56898.237364441738</v>
      </c>
      <c r="M10" s="39">
        <f>'[16]Perhitungan ke CO2-eq'!C132+M92</f>
        <v>62199.753730663426</v>
      </c>
      <c r="N10" s="39">
        <f>'[16]Perhitungan ke CO2-eq'!D132+N92</f>
        <v>67501.270096885113</v>
      </c>
      <c r="O10" s="39">
        <f>'[16]Perhitungan ke CO2-eq'!E132+O92</f>
        <v>72802.786463106793</v>
      </c>
      <c r="P10" s="39">
        <f>'[16]Perhitungan ke CO2-eq'!F132+P92</f>
        <v>78104.302829328473</v>
      </c>
      <c r="Q10" s="39">
        <f>'[16]Perhitungan ke CO2-eq'!G132+Q92</f>
        <v>78114.386162661802</v>
      </c>
      <c r="R10" s="39">
        <f>'[16]Perhitungan ke CO2-eq'!H132+R92</f>
        <v>78124.469495995145</v>
      </c>
      <c r="S10" s="39">
        <f>'[16]Perhitungan ke CO2-eq'!I132+S92</f>
        <v>78134.552829328473</v>
      </c>
      <c r="T10" s="39">
        <f>'[16]Perhitungan ke CO2-eq'!J132+T92</f>
        <v>78134.552829328473</v>
      </c>
      <c r="U10" s="39">
        <f>'[16]Perhitungan ke CO2-eq'!K132+U92</f>
        <v>78134.552829328488</v>
      </c>
      <c r="V10" s="29">
        <f t="shared" si="0"/>
        <v>1024088.7916932846</v>
      </c>
    </row>
    <row r="11" spans="1:25" x14ac:dyDescent="0.25">
      <c r="A11" s="1" t="s">
        <v>8</v>
      </c>
      <c r="B11" s="39">
        <f>'[15]Perhitungan ke CO2-eq'!B133</f>
        <v>21199.746977514289</v>
      </c>
      <c r="C11" s="39">
        <f>'[15]Perhitungan ke CO2-eq'!C133</f>
        <v>41369.034612400006</v>
      </c>
      <c r="D11" s="39">
        <f>'[15]Perhitungan ke CO2-eq'!D133</f>
        <v>58378.51123971428</v>
      </c>
      <c r="E11" s="39">
        <f>'[15]Perhitungan ke CO2-eq'!E133</f>
        <v>67467.937562771447</v>
      </c>
      <c r="F11" s="39">
        <f>'[15]Perhitungan ke CO2-eq'!F133</f>
        <v>80180.861995142899</v>
      </c>
      <c r="G11" s="39">
        <f>'[15]Perhitungan ke CO2-eq'!G133+G93</f>
        <v>89410.241123342872</v>
      </c>
      <c r="H11" s="39">
        <f>'[15]Perhitungan ke CO2-eq'!H133+H93</f>
        <v>104953.44769795005</v>
      </c>
      <c r="I11" s="39">
        <f>'[15]Perhitungan ke CO2-eq'!I133+I93</f>
        <v>120573.66385827151</v>
      </c>
      <c r="J11" s="39">
        <f>'[15]Perhitungan ke CO2-eq'!J133+J93</f>
        <v>136193.88001859299</v>
      </c>
      <c r="K11" s="39">
        <f>'[15]Perhitungan ke CO2-eq'!K133+K93</f>
        <v>151814.09617891445</v>
      </c>
      <c r="L11" s="39">
        <f>'[16]Perhitungan ke CO2-eq'!B133+L93</f>
        <v>167434.31233923588</v>
      </c>
      <c r="M11" s="39">
        <f>'[16]Perhitungan ke CO2-eq'!C133+M93</f>
        <v>183016.02370670016</v>
      </c>
      <c r="N11" s="39">
        <f>'[16]Perhitungan ke CO2-eq'!D133+N93</f>
        <v>198597.73507416449</v>
      </c>
      <c r="O11" s="39">
        <f>'[16]Perhitungan ke CO2-eq'!E133+O93</f>
        <v>214179.44644162882</v>
      </c>
      <c r="P11" s="39">
        <f>'[16]Perhitungan ke CO2-eq'!F133+P93</f>
        <v>229761.15780909322</v>
      </c>
      <c r="Q11" s="39">
        <f>'[16]Perhitungan ke CO2-eq'!G133+Q93</f>
        <v>229799.66260195037</v>
      </c>
      <c r="R11" s="39">
        <f>'[16]Perhitungan ke CO2-eq'!H133+R93</f>
        <v>229838.1673948075</v>
      </c>
      <c r="S11" s="39">
        <f>'[16]Perhitungan ke CO2-eq'!I133+S93</f>
        <v>229876.67218766466</v>
      </c>
      <c r="T11" s="39">
        <f>'[16]Perhitungan ke CO2-eq'!J133+T93</f>
        <v>229876.67218766466</v>
      </c>
      <c r="U11" s="39">
        <f>'[16]Perhitungan ke CO2-eq'!K133+U93</f>
        <v>229876.67218766466</v>
      </c>
      <c r="V11" s="29">
        <f t="shared" si="0"/>
        <v>3013797.9431951884</v>
      </c>
    </row>
    <row r="12" spans="1:25" x14ac:dyDescent="0.25">
      <c r="A12" s="43" t="s">
        <v>64</v>
      </c>
      <c r="B12" s="39">
        <f>'[15]Perhitungan ke CO2-eq'!B134</f>
        <v>6810.9636899385714</v>
      </c>
      <c r="C12" s="39">
        <f>'[15]Perhitungan ke CO2-eq'!C134</f>
        <v>13402.080414579999</v>
      </c>
      <c r="D12" s="39">
        <f>'[15]Perhitungan ke CO2-eq'!D134</f>
        <v>18895.274976128574</v>
      </c>
      <c r="E12" s="39">
        <f>'[15]Perhitungan ke CO2-eq'!E134</f>
        <v>21865.452786932856</v>
      </c>
      <c r="F12" s="39">
        <f>'[15]Perhitungan ke CO2-eq'!F134</f>
        <v>25998.597157185715</v>
      </c>
      <c r="G12" s="39">
        <f>'[15]Perhitungan ke CO2-eq'!G134+G94</f>
        <v>28983.994862475716</v>
      </c>
      <c r="H12" s="39">
        <f>'[15]Perhitungan ke CO2-eq'!H134+H94</f>
        <v>34035.536999223048</v>
      </c>
      <c r="I12" s="39">
        <f>'[15]Perhitungan ke CO2-eq'!I134+I94</f>
        <v>39106.331532398952</v>
      </c>
      <c r="J12" s="39">
        <f>'[15]Perhitungan ke CO2-eq'!J134+J94</f>
        <v>44177.126065574856</v>
      </c>
      <c r="K12" s="39">
        <f>'[15]Perhitungan ke CO2-eq'!K134+K94</f>
        <v>49247.920598750767</v>
      </c>
      <c r="L12" s="39">
        <f>'[16]Perhitungan ke CO2-eq'!B134+L94</f>
        <v>54318.715131926663</v>
      </c>
      <c r="M12" s="39">
        <f>'[16]Perhitungan ke CO2-eq'!C134+M94</f>
        <v>59379.883466888277</v>
      </c>
      <c r="N12" s="39">
        <f>'[16]Perhitungan ke CO2-eq'!D134+N94</f>
        <v>64441.051801849899</v>
      </c>
      <c r="O12" s="39">
        <f>'[16]Perhitungan ke CO2-eq'!E134+O94</f>
        <v>69502.22013681152</v>
      </c>
      <c r="P12" s="39">
        <f>'[16]Perhitungan ke CO2-eq'!F134+P94</f>
        <v>74563.388471773142</v>
      </c>
      <c r="Q12" s="39">
        <f>'[16]Perhitungan ke CO2-eq'!G134+Q94</f>
        <v>74573.014669987417</v>
      </c>
      <c r="R12" s="39">
        <f>'[16]Perhitungan ke CO2-eq'!H134+R94</f>
        <v>74582.640868201706</v>
      </c>
      <c r="S12" s="39">
        <f>'[16]Perhitungan ke CO2-eq'!I134+S94</f>
        <v>74592.267066415996</v>
      </c>
      <c r="T12" s="39">
        <f>'[16]Perhitungan ke CO2-eq'!J134+T94</f>
        <v>74592.267066415996</v>
      </c>
      <c r="U12" s="39">
        <f>'[16]Perhitungan ke CO2-eq'!K134+U94</f>
        <v>74592.26706641601</v>
      </c>
      <c r="V12" s="29">
        <f t="shared" si="0"/>
        <v>977660.99482987565</v>
      </c>
    </row>
    <row r="13" spans="1:25" x14ac:dyDescent="0.25">
      <c r="A13" s="34" t="s">
        <v>9</v>
      </c>
      <c r="B13" s="38">
        <f>SUM(B6:B12)</f>
        <v>50077.01141000889</v>
      </c>
      <c r="C13" s="38">
        <f t="shared" ref="C13:U13" si="1">SUM(C6:C12)</f>
        <v>83209.775255949149</v>
      </c>
      <c r="D13" s="38">
        <f t="shared" si="1"/>
        <v>113725.15474864785</v>
      </c>
      <c r="E13" s="38">
        <f t="shared" si="1"/>
        <v>127731.37299046553</v>
      </c>
      <c r="F13" s="38">
        <f t="shared" si="1"/>
        <v>149964.69800496081</v>
      </c>
      <c r="G13" s="38">
        <f t="shared" si="1"/>
        <v>167282.95071536413</v>
      </c>
      <c r="H13" s="38">
        <f t="shared" si="1"/>
        <v>192413.13995545614</v>
      </c>
      <c r="I13" s="38">
        <f t="shared" si="1"/>
        <v>219021.76982916071</v>
      </c>
      <c r="J13" s="38">
        <f t="shared" si="1"/>
        <v>245646.53692530093</v>
      </c>
      <c r="K13" s="38">
        <f t="shared" si="1"/>
        <v>272274.65175980219</v>
      </c>
      <c r="L13" s="38">
        <f t="shared" si="1"/>
        <v>298906.18128743151</v>
      </c>
      <c r="M13" s="38">
        <f t="shared" si="1"/>
        <v>324713.01961302845</v>
      </c>
      <c r="N13" s="38">
        <f t="shared" si="1"/>
        <v>351942.29009574972</v>
      </c>
      <c r="O13" s="38">
        <f t="shared" si="1"/>
        <v>378465.74452293944</v>
      </c>
      <c r="P13" s="38">
        <f t="shared" si="1"/>
        <v>404992.89512378757</v>
      </c>
      <c r="Q13" s="38">
        <f t="shared" si="1"/>
        <v>405637.63407752465</v>
      </c>
      <c r="R13" s="38">
        <f t="shared" si="1"/>
        <v>406286.21853033605</v>
      </c>
      <c r="S13" s="38">
        <f t="shared" si="1"/>
        <v>406938.72539220308</v>
      </c>
      <c r="T13" s="38">
        <f t="shared" si="1"/>
        <v>407476.49867748073</v>
      </c>
      <c r="U13" s="38">
        <f t="shared" si="1"/>
        <v>408018.35283714009</v>
      </c>
      <c r="V13" s="29">
        <f t="shared" si="0"/>
        <v>5414724.621752738</v>
      </c>
      <c r="W13" s="29">
        <f>V13-V25</f>
        <v>639794.7139625065</v>
      </c>
      <c r="X13" s="29">
        <f>(V7+V8)-(V19+V20)</f>
        <v>1793.7738418104127</v>
      </c>
      <c r="Y13" s="29">
        <f>(V6+V10+V11+V12)-(V18+V22+V23+V24)</f>
        <v>638000.9401206933</v>
      </c>
    </row>
    <row r="14" spans="1:25" x14ac:dyDescent="0.25">
      <c r="W14" s="11">
        <f>W13/(V13+V25)</f>
        <v>6.2788656093054299E-2</v>
      </c>
      <c r="X14" s="11">
        <f>X13/(V7+V8+V19+V20)</f>
        <v>2.4908763964172002E-3</v>
      </c>
      <c r="Y14" s="11">
        <f>Y13/(V6+V10+V11+V12+V18+V22+V23+V24)</f>
        <v>6.7374180473055004E-2</v>
      </c>
    </row>
    <row r="15" spans="1:25" x14ac:dyDescent="0.25">
      <c r="A15" t="s">
        <v>11</v>
      </c>
    </row>
    <row r="16" spans="1:25" x14ac:dyDescent="0.25">
      <c r="A16" s="93" t="s">
        <v>0</v>
      </c>
      <c r="B16" s="95" t="s">
        <v>1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</row>
    <row r="17" spans="1:22" x14ac:dyDescent="0.25">
      <c r="A17" s="93"/>
      <c r="B17" s="2">
        <v>2011</v>
      </c>
      <c r="C17" s="2">
        <v>2012</v>
      </c>
      <c r="D17" s="2">
        <v>2013</v>
      </c>
      <c r="E17" s="2">
        <v>2014</v>
      </c>
      <c r="F17" s="2">
        <v>2015</v>
      </c>
      <c r="G17" s="2">
        <v>2016</v>
      </c>
      <c r="H17" s="2">
        <v>2017</v>
      </c>
      <c r="I17" s="2">
        <v>2018</v>
      </c>
      <c r="J17" s="2">
        <v>2019</v>
      </c>
      <c r="K17" s="2">
        <v>2020</v>
      </c>
      <c r="L17" s="3">
        <v>2021</v>
      </c>
      <c r="M17" s="2">
        <v>2022</v>
      </c>
      <c r="N17" s="2">
        <v>2023</v>
      </c>
      <c r="O17" s="2">
        <v>2024</v>
      </c>
      <c r="P17" s="2">
        <v>2025</v>
      </c>
      <c r="Q17" s="3">
        <v>2026</v>
      </c>
      <c r="R17" s="2">
        <v>2027</v>
      </c>
      <c r="S17" s="2">
        <v>2028</v>
      </c>
      <c r="T17" s="2">
        <v>2029</v>
      </c>
      <c r="U17" s="2">
        <v>2030</v>
      </c>
    </row>
    <row r="18" spans="1:22" x14ac:dyDescent="0.25">
      <c r="A18" s="1" t="s">
        <v>3</v>
      </c>
      <c r="B18" s="39">
        <f>'[17]Perhitungan ke CO2-eq'!B128</f>
        <v>1654.6197915886564</v>
      </c>
      <c r="C18" s="39">
        <f>'[17]Perhitungan ke CO2-eq'!C128</f>
        <v>898.11842381769065</v>
      </c>
      <c r="D18" s="39">
        <f>'[17]Perhitungan ke CO2-eq'!D128</f>
        <v>1629.2013456315519</v>
      </c>
      <c r="E18" s="39">
        <f>'[17]Perhitungan ke CO2-eq'!E128</f>
        <v>1291.4991350585929</v>
      </c>
      <c r="F18" s="39">
        <f>'[17]Perhitungan ke CO2-eq'!F128</f>
        <v>1261.239080347754</v>
      </c>
      <c r="G18" s="39">
        <f>'[17]Perhitungan ke CO2-eq'!G128</f>
        <v>1557.7876165139726</v>
      </c>
      <c r="H18" s="39">
        <f>'[17]Perhitungan ke CO2-eq'!H128</f>
        <v>605.81350273924954</v>
      </c>
      <c r="I18" s="39">
        <f>'[17]Perhitungan ke CO2-eq'!I128</f>
        <v>652.88525897384545</v>
      </c>
      <c r="J18" s="39">
        <f>'[17]Perhitungan ke CO2-eq'!J128</f>
        <v>699.95701520844113</v>
      </c>
      <c r="K18" s="39">
        <f>'[17]Perhitungan ke CO2-eq'!K128</f>
        <v>747.02877144303716</v>
      </c>
      <c r="L18" s="39">
        <f>'[18]Perhitungan ke CO2-eq'!B128</f>
        <v>794.10052767763307</v>
      </c>
      <c r="M18" s="39">
        <f>'[18]Perhitungan ke CO2-eq'!C128</f>
        <v>817.63640579493108</v>
      </c>
      <c r="N18" s="39">
        <f>'[18]Perhitungan ke CO2-eq'!D128</f>
        <v>841.17228391222909</v>
      </c>
      <c r="O18" s="39">
        <f>'[18]Perhitungan ke CO2-eq'!E128</f>
        <v>864.70816202952699</v>
      </c>
      <c r="P18" s="39">
        <f>'[18]Perhitungan ke CO2-eq'!F128</f>
        <v>888.244040146825</v>
      </c>
      <c r="Q18" s="39">
        <f>'[18]Perhitungan ke CO2-eq'!G128</f>
        <v>911.7799182641229</v>
      </c>
      <c r="R18" s="39">
        <f>'[18]Perhitungan ke CO2-eq'!H128</f>
        <v>935.31579638142102</v>
      </c>
      <c r="S18" s="39">
        <f>'[18]Perhitungan ke CO2-eq'!I128</f>
        <v>958.85167449871892</v>
      </c>
      <c r="T18" s="39">
        <f>'[18]Perhitungan ke CO2-eq'!J128</f>
        <v>958.85167449871892</v>
      </c>
      <c r="U18" s="39">
        <f>'[18]Perhitungan ke CO2-eq'!K128</f>
        <v>958.85167449871892</v>
      </c>
      <c r="V18" s="29">
        <f t="shared" ref="V18:V25" si="2">SUM(B18:U18)</f>
        <v>19927.662099025631</v>
      </c>
    </row>
    <row r="19" spans="1:22" x14ac:dyDescent="0.25">
      <c r="A19" s="1" t="s">
        <v>4</v>
      </c>
      <c r="B19" s="39">
        <f>'[17]Perhitungan ke CO2-eq'!B129</f>
        <v>13073.263559999998</v>
      </c>
      <c r="C19" s="39">
        <f>'[17]Perhitungan ke CO2-eq'!C129</f>
        <v>13292.309939999999</v>
      </c>
      <c r="D19" s="39">
        <f>'[17]Perhitungan ke CO2-eq'!D129</f>
        <v>14813.105579999998</v>
      </c>
      <c r="E19" s="39">
        <f>'[17]Perhitungan ke CO2-eq'!E129</f>
        <v>13919.70594</v>
      </c>
      <c r="F19" s="39">
        <f>'[17]Perhitungan ke CO2-eq'!F129</f>
        <v>14947.321199999995</v>
      </c>
      <c r="G19" s="39">
        <f>'[17]Perhitungan ke CO2-eq'!G129</f>
        <v>16611.160103999995</v>
      </c>
      <c r="H19" s="39">
        <f>'[17]Perhitungan ke CO2-eq'!H129</f>
        <v>15848.734593321733</v>
      </c>
      <c r="I19" s="39">
        <f>'[17]Perhitungan ke CO2-eq'!I129</f>
        <v>16325.33960072556</v>
      </c>
      <c r="J19" s="39">
        <f>'[17]Perhitungan ke CO2-eq'!J129</f>
        <v>16817.871944429513</v>
      </c>
      <c r="K19" s="39">
        <f>'[17]Perhitungan ke CO2-eq'!K129</f>
        <v>17313.624305412864</v>
      </c>
      <c r="L19" s="39">
        <f>'[18]Perhitungan ke CO2-eq'!B129</f>
        <v>17812.661084021183</v>
      </c>
      <c r="M19" s="39">
        <f>'[18]Perhitungan ke CO2-eq'!C129</f>
        <v>17605.608213410123</v>
      </c>
      <c r="N19" s="39">
        <f>'[18]Perhitungan ke CO2-eq'!D129</f>
        <v>18820.851961289842</v>
      </c>
      <c r="O19" s="39">
        <f>'[18]Perhitungan ke CO2-eq'!E129</f>
        <v>19330.141404231676</v>
      </c>
      <c r="P19" s="39">
        <f>'[18]Perhitungan ke CO2-eq'!F129</f>
        <v>19842.986006437579</v>
      </c>
      <c r="Q19" s="39">
        <f>'[18]Perhitungan ke CO2-eq'!G129</f>
        <v>20359.456871093018</v>
      </c>
      <c r="R19" s="39">
        <f>'[18]Perhitungan ke CO2-eq'!H129</f>
        <v>20879.62652344687</v>
      </c>
      <c r="S19" s="39">
        <f>'[18]Perhitungan ke CO2-eq'!I129</f>
        <v>21403.568939253022</v>
      </c>
      <c r="T19" s="39">
        <f>'[18]Perhitungan ke CO2-eq'!J129</f>
        <v>21931.359573780712</v>
      </c>
      <c r="U19" s="39">
        <f>'[18]Perhitungan ke CO2-eq'!K129</f>
        <v>22463.075391404163</v>
      </c>
      <c r="V19" s="29">
        <f t="shared" si="2"/>
        <v>353411.77273625787</v>
      </c>
    </row>
    <row r="20" spans="1:22" x14ac:dyDescent="0.25">
      <c r="A20" s="1" t="s">
        <v>5</v>
      </c>
      <c r="B20" s="39">
        <f>'[17]Perhitungan ke CO2-eq'!B130</f>
        <v>232.29287035774919</v>
      </c>
      <c r="C20" s="39">
        <f>'[17]Perhitungan ke CO2-eq'!C130</f>
        <v>237.81589791768917</v>
      </c>
      <c r="D20" s="39">
        <f>'[17]Perhitungan ke CO2-eq'!D130</f>
        <v>244.99206442070806</v>
      </c>
      <c r="E20" s="39">
        <f>'[17]Perhitungan ke CO2-eq'!E130</f>
        <v>335.2402340676274</v>
      </c>
      <c r="F20" s="39">
        <f>'[17]Perhitungan ke CO2-eq'!F130</f>
        <v>412.57545666249314</v>
      </c>
      <c r="G20" s="39">
        <f>'[17]Perhitungan ke CO2-eq'!G130</f>
        <v>429.8763377638316</v>
      </c>
      <c r="H20" s="39">
        <f>'[17]Perhitungan ke CO2-eq'!H130</f>
        <v>251.72570246418459</v>
      </c>
      <c r="I20" s="39">
        <f>'[17]Perhitungan ke CO2-eq'!I130</f>
        <v>256.89826409092274</v>
      </c>
      <c r="J20" s="39">
        <f>'[17]Perhitungan ke CO2-eq'!J130</f>
        <v>187.34887177868592</v>
      </c>
      <c r="K20" s="39">
        <f>'[17]Perhitungan ke CO2-eq'!K130</f>
        <v>267.56124768229586</v>
      </c>
      <c r="L20" s="39">
        <f>'[18]Perhitungan ke CO2-eq'!B130</f>
        <v>273.04458250761729</v>
      </c>
      <c r="M20" s="39">
        <f>'[18]Perhitungan ke CO2-eq'!C130</f>
        <v>278.63184989085454</v>
      </c>
      <c r="N20" s="39">
        <f>'[18]Perhitungan ke CO2-eq'!D130</f>
        <v>284.32512848316617</v>
      </c>
      <c r="O20" s="39">
        <f>'[18]Perhitungan ke CO2-eq'!E130</f>
        <v>290.1265385087334</v>
      </c>
      <c r="P20" s="39">
        <f>'[18]Perhitungan ke CO2-eq'!F130</f>
        <v>296.03824259622138</v>
      </c>
      <c r="Q20" s="39">
        <f>'[18]Perhitungan ke CO2-eq'!G130</f>
        <v>302.06244662686856</v>
      </c>
      <c r="R20" s="39">
        <f>'[18]Perhitungan ke CO2-eq'!H130</f>
        <v>308.20140059953826</v>
      </c>
      <c r="S20" s="39">
        <f>'[18]Perhitungan ke CO2-eq'!I130</f>
        <v>314.45739951307075</v>
      </c>
      <c r="T20" s="39">
        <f>'[18]Perhitungan ke CO2-eq'!J130</f>
        <v>229.61429115268754</v>
      </c>
      <c r="U20" s="39">
        <f>'[18]Perhitungan ke CO2-eq'!K130</f>
        <v>327.32994257596954</v>
      </c>
      <c r="V20" s="29">
        <f t="shared" si="2"/>
        <v>5760.158769660914</v>
      </c>
    </row>
    <row r="21" spans="1:22" x14ac:dyDescent="0.25">
      <c r="A21" s="1" t="s">
        <v>6</v>
      </c>
      <c r="B21" s="39">
        <f>'[17]Perhitungan ke CO2-eq'!B131</f>
        <v>0</v>
      </c>
      <c r="C21" s="39">
        <f>'[17]Perhitungan ke CO2-eq'!C131</f>
        <v>0</v>
      </c>
      <c r="D21" s="39">
        <f>'[17]Perhitungan ke CO2-eq'!D131</f>
        <v>0</v>
      </c>
      <c r="E21" s="39">
        <f>'[17]Perhitungan ke CO2-eq'!E131</f>
        <v>0</v>
      </c>
      <c r="F21" s="39">
        <f>'[17]Perhitungan ke CO2-eq'!F131</f>
        <v>0</v>
      </c>
      <c r="G21" s="39">
        <f>'[17]Perhitungan ke CO2-eq'!G131</f>
        <v>0</v>
      </c>
      <c r="H21" s="39">
        <f>'[17]Perhitungan ke CO2-eq'!H131</f>
        <v>0</v>
      </c>
      <c r="I21" s="39">
        <f>'[17]Perhitungan ke CO2-eq'!I131</f>
        <v>0</v>
      </c>
      <c r="J21" s="39">
        <f>'[17]Perhitungan ke CO2-eq'!J131</f>
        <v>0</v>
      </c>
      <c r="K21" s="39">
        <f>'[17]Perhitungan ke CO2-eq'!K131</f>
        <v>0</v>
      </c>
      <c r="L21" s="39">
        <f>'[18]Perhitungan ke CO2-eq'!B131</f>
        <v>0</v>
      </c>
      <c r="M21" s="39">
        <f>'[18]Perhitungan ke CO2-eq'!C131</f>
        <v>0</v>
      </c>
      <c r="N21" s="39">
        <f>'[18]Perhitungan ke CO2-eq'!D131</f>
        <v>0</v>
      </c>
      <c r="O21" s="39">
        <f>'[18]Perhitungan ke CO2-eq'!E131</f>
        <v>0</v>
      </c>
      <c r="P21" s="39">
        <f>'[18]Perhitungan ke CO2-eq'!F131</f>
        <v>0</v>
      </c>
      <c r="Q21" s="39">
        <f>'[18]Perhitungan ke CO2-eq'!G131</f>
        <v>0</v>
      </c>
      <c r="R21" s="39">
        <f>'[18]Perhitungan ke CO2-eq'!H131</f>
        <v>0</v>
      </c>
      <c r="S21" s="39">
        <f>'[18]Perhitungan ke CO2-eq'!I131</f>
        <v>0</v>
      </c>
      <c r="T21" s="39">
        <f>'[18]Perhitungan ke CO2-eq'!J131</f>
        <v>0</v>
      </c>
      <c r="U21" s="39">
        <f>'[18]Perhitungan ke CO2-eq'!K131</f>
        <v>0</v>
      </c>
      <c r="V21" s="29">
        <f t="shared" si="2"/>
        <v>0</v>
      </c>
    </row>
    <row r="22" spans="1:22" x14ac:dyDescent="0.25">
      <c r="A22" s="1" t="s">
        <v>7</v>
      </c>
      <c r="B22" s="39">
        <f>'[17]Perhitungan ke CO2-eq'!B132</f>
        <v>7134.4071333333341</v>
      </c>
      <c r="C22" s="39">
        <f>'[17]Perhitungan ke CO2-eq'!C132</f>
        <v>14038.527066666667</v>
      </c>
      <c r="D22" s="39">
        <f>'[17]Perhitungan ke CO2-eq'!D132</f>
        <v>19792.585999999999</v>
      </c>
      <c r="E22" s="39">
        <f>'[17]Perhitungan ke CO2-eq'!E132</f>
        <v>22903.813533333338</v>
      </c>
      <c r="F22" s="39">
        <f>'[17]Perhitungan ke CO2-eq'!F132</f>
        <v>27233.235333333334</v>
      </c>
      <c r="G22" s="39">
        <f>'[17]Perhitungan ke CO2-eq'!G132+G98</f>
        <v>29972.459659999997</v>
      </c>
      <c r="H22" s="39">
        <f>'[17]Perhitungan ke CO2-eq'!H132+H98</f>
        <v>34668.767738272487</v>
      </c>
      <c r="I22" s="39">
        <f>'[17]Perhitungan ke CO2-eq'!I132+I98</f>
        <v>39314.133401929124</v>
      </c>
      <c r="J22" s="39">
        <f>'[17]Perhitungan ke CO2-eq'!J132+J98</f>
        <v>43823.104984303223</v>
      </c>
      <c r="K22" s="39">
        <f>'[17]Perhitungan ke CO2-eq'!K132+K98</f>
        <v>48195.682485394813</v>
      </c>
      <c r="L22" s="39">
        <f>'[18]Perhitungan ke CO2-eq'!B132+L98</f>
        <v>52213.186582241971</v>
      </c>
      <c r="M22" s="39">
        <f>'[18]Perhitungan ke CO2-eq'!C132+M98</f>
        <v>56046.045040088502</v>
      </c>
      <c r="N22" s="39">
        <f>'[18]Perhitungan ke CO2-eq'!D132+N98</f>
        <v>59701.591192267762</v>
      </c>
      <c r="O22" s="39">
        <f>'[18]Perhitungan ke CO2-eq'!E132+O98</f>
        <v>63179.825038779753</v>
      </c>
      <c r="P22" s="39">
        <f>'[18]Perhitungan ke CO2-eq'!F132+P98</f>
        <v>66480.746579624421</v>
      </c>
      <c r="Q22" s="39">
        <f>'[18]Perhitungan ke CO2-eq'!G132+Q98</f>
        <v>65185.844902121651</v>
      </c>
      <c r="R22" s="39">
        <f>'[18]Perhitungan ke CO2-eq'!H132+R98</f>
        <v>63890.943224618881</v>
      </c>
      <c r="S22" s="39">
        <f>'[18]Perhitungan ke CO2-eq'!I132+S98</f>
        <v>62596.041547116118</v>
      </c>
      <c r="T22" s="39">
        <f>'[18]Perhitungan ke CO2-eq'!J132+T98</f>
        <v>61293.806536279997</v>
      </c>
      <c r="U22" s="39">
        <f>'[18]Perhitungan ke CO2-eq'!K132+U98</f>
        <v>59991.571525443891</v>
      </c>
      <c r="V22" s="29">
        <f t="shared" si="2"/>
        <v>897656.31950514938</v>
      </c>
    </row>
    <row r="23" spans="1:22" x14ac:dyDescent="0.25">
      <c r="A23" s="1" t="s">
        <v>8</v>
      </c>
      <c r="B23" s="39">
        <f>'[17]Perhitungan ke CO2-eq'!B133</f>
        <v>21199.746977514289</v>
      </c>
      <c r="C23" s="39">
        <f>'[17]Perhitungan ke CO2-eq'!C133</f>
        <v>41369.034612400006</v>
      </c>
      <c r="D23" s="39">
        <f>'[17]Perhitungan ke CO2-eq'!D133</f>
        <v>58378.51123971428</v>
      </c>
      <c r="E23" s="39">
        <f>'[17]Perhitungan ke CO2-eq'!E133</f>
        <v>67467.937562771447</v>
      </c>
      <c r="F23" s="39">
        <f>'[17]Perhitungan ke CO2-eq'!F133</f>
        <v>80180.861995142899</v>
      </c>
      <c r="G23" s="39">
        <f>'[17]Perhitungan ke CO2-eq'!G133+G99</f>
        <v>88270.677830845714</v>
      </c>
      <c r="H23" s="39">
        <f>'[17]Perhitungan ke CO2-eq'!H133+H99</f>
        <v>102003.36959576557</v>
      </c>
      <c r="I23" s="39">
        <f>'[17]Perhitungan ke CO2-eq'!I133+I99</f>
        <v>115661.72410663808</v>
      </c>
      <c r="J23" s="39">
        <f>'[17]Perhitungan ke CO2-eq'!J133+J99</f>
        <v>128919.43074617758</v>
      </c>
      <c r="K23" s="39">
        <f>'[17]Perhitungan ke CO2-eq'!K133+K99</f>
        <v>141776.48951438401</v>
      </c>
      <c r="L23" s="39">
        <f>'[18]Perhitungan ke CO2-eq'!B133+L99</f>
        <v>153590.54552000848</v>
      </c>
      <c r="M23" s="39">
        <f>'[18]Perhitungan ke CO2-eq'!C133+M99</f>
        <v>164855.75580718572</v>
      </c>
      <c r="N23" s="39">
        <f>'[18]Perhitungan ke CO2-eq'!D133+N99</f>
        <v>175600.12386162995</v>
      </c>
      <c r="O23" s="39">
        <f>'[18]Perhitungan ke CO2-eq'!E133+O99</f>
        <v>185823.64968334135</v>
      </c>
      <c r="P23" s="39">
        <f>'[18]Perhitungan ke CO2-eq'!F133+P99</f>
        <v>195526.33327231964</v>
      </c>
      <c r="Q23" s="39">
        <f>'[18]Perhitungan ke CO2-eq'!G133+Q99</f>
        <v>191729.11443048934</v>
      </c>
      <c r="R23" s="39">
        <f>'[18]Perhitungan ke CO2-eq'!H133+R99</f>
        <v>187931.89558865907</v>
      </c>
      <c r="S23" s="39">
        <f>'[18]Perhitungan ke CO2-eq'!I133+S99</f>
        <v>184134.67674682877</v>
      </c>
      <c r="T23" s="39">
        <f>'[18]Perhitungan ke CO2-eq'!J133+T99</f>
        <v>180309.45441928419</v>
      </c>
      <c r="U23" s="39">
        <f>'[18]Perhitungan ke CO2-eq'!K133+U99</f>
        <v>176484.23209173963</v>
      </c>
      <c r="V23" s="29">
        <f t="shared" si="2"/>
        <v>2641213.5656028404</v>
      </c>
    </row>
    <row r="24" spans="1:22" x14ac:dyDescent="0.25">
      <c r="A24" s="43" t="s">
        <v>64</v>
      </c>
      <c r="B24" s="39">
        <f>'[17]Perhitungan ke CO2-eq'!B134</f>
        <v>6810.9636899385714</v>
      </c>
      <c r="C24" s="39">
        <f>'[17]Perhitungan ke CO2-eq'!C134</f>
        <v>13402.080414579999</v>
      </c>
      <c r="D24" s="39">
        <f>'[17]Perhitungan ke CO2-eq'!D134</f>
        <v>18895.274976128574</v>
      </c>
      <c r="E24" s="39">
        <f>'[17]Perhitungan ke CO2-eq'!E134</f>
        <v>21865.452786932856</v>
      </c>
      <c r="F24" s="39">
        <f>'[17]Perhitungan ke CO2-eq'!F134</f>
        <v>25998.597157185715</v>
      </c>
      <c r="G24" s="39">
        <f>'[17]Perhitungan ke CO2-eq'!G134+G100</f>
        <v>28613.636792414145</v>
      </c>
      <c r="H24" s="39">
        <f>'[17]Perhitungan ke CO2-eq'!H134+H100</f>
        <v>33097.034389452383</v>
      </c>
      <c r="I24" s="39">
        <f>'[17]Perhitungan ke CO2-eq'!I134+I100</f>
        <v>37531.799082628808</v>
      </c>
      <c r="J24" s="39">
        <f>'[17]Perhitungan ke CO2-eq'!J134+J100</f>
        <v>41836.353217621996</v>
      </c>
      <c r="K24" s="39">
        <f>'[17]Perhitungan ke CO2-eq'!K134+K100</f>
        <v>46010.696794431933</v>
      </c>
      <c r="L24" s="39">
        <f>'[18]Perhitungan ke CO2-eq'!B134+L100</f>
        <v>49846.064473402759</v>
      </c>
      <c r="M24" s="39">
        <f>'[18]Perhitungan ke CO2-eq'!C134+M100</f>
        <v>53505.157555306774</v>
      </c>
      <c r="N24" s="39">
        <f>'[18]Perhitungan ke CO2-eq'!D134+N100</f>
        <v>56994.976911572594</v>
      </c>
      <c r="O24" s="39">
        <f>'[18]Perhitungan ke CO2-eq'!E134+O100</f>
        <v>60315.522542200211</v>
      </c>
      <c r="P24" s="39">
        <f>'[18]Perhitungan ke CO2-eq'!F134+P100</f>
        <v>63466.794447189597</v>
      </c>
      <c r="Q24" s="39">
        <f>'[18]Perhitungan ke CO2-eq'!G134+Q100</f>
        <v>62230.598062166187</v>
      </c>
      <c r="R24" s="39">
        <f>'[18]Perhitungan ke CO2-eq'!H134+R100</f>
        <v>60994.401677142778</v>
      </c>
      <c r="S24" s="39">
        <f>'[18]Perhitungan ke CO2-eq'!I134+S100</f>
        <v>59758.205292119361</v>
      </c>
      <c r="T24" s="39">
        <f>'[18]Perhitungan ke CO2-eq'!J134+T100</f>
        <v>58515.00803566735</v>
      </c>
      <c r="U24" s="39">
        <f>'[18]Perhitungan ke CO2-eq'!K134+U100</f>
        <v>57271.810779215382</v>
      </c>
      <c r="V24" s="29">
        <f t="shared" si="2"/>
        <v>856960.42907729815</v>
      </c>
    </row>
    <row r="25" spans="1:22" x14ac:dyDescent="0.25">
      <c r="A25" s="34" t="s">
        <v>9</v>
      </c>
      <c r="B25" s="38">
        <f>SUM(B18:B24)</f>
        <v>50105.294022732596</v>
      </c>
      <c r="C25" s="38">
        <f t="shared" ref="C25:U25" si="3">SUM(C18:C24)</f>
        <v>83237.886355382041</v>
      </c>
      <c r="D25" s="38">
        <f t="shared" si="3"/>
        <v>113753.67120589511</v>
      </c>
      <c r="E25" s="38">
        <f t="shared" si="3"/>
        <v>127783.64919216387</v>
      </c>
      <c r="F25" s="38">
        <f t="shared" si="3"/>
        <v>150033.8302226722</v>
      </c>
      <c r="G25" s="38">
        <f t="shared" si="3"/>
        <v>165455.59834153767</v>
      </c>
      <c r="H25" s="38">
        <f t="shared" si="3"/>
        <v>186475.44552201562</v>
      </c>
      <c r="I25" s="38">
        <f t="shared" si="3"/>
        <v>209742.77971498633</v>
      </c>
      <c r="J25" s="38">
        <f t="shared" si="3"/>
        <v>232284.06677951946</v>
      </c>
      <c r="K25" s="38">
        <f t="shared" si="3"/>
        <v>254311.08311874897</v>
      </c>
      <c r="L25" s="38">
        <f t="shared" si="3"/>
        <v>274529.60276985966</v>
      </c>
      <c r="M25" s="38">
        <f t="shared" si="3"/>
        <v>293108.83487167693</v>
      </c>
      <c r="N25" s="38">
        <f t="shared" si="3"/>
        <v>312243.04133915552</v>
      </c>
      <c r="O25" s="38">
        <f t="shared" si="3"/>
        <v>329803.97336909128</v>
      </c>
      <c r="P25" s="38">
        <f t="shared" si="3"/>
        <v>346501.14258831431</v>
      </c>
      <c r="Q25" s="38">
        <f t="shared" si="3"/>
        <v>340718.85663076118</v>
      </c>
      <c r="R25" s="38">
        <f t="shared" si="3"/>
        <v>334940.38421084854</v>
      </c>
      <c r="S25" s="38">
        <f t="shared" si="3"/>
        <v>329165.80159932905</v>
      </c>
      <c r="T25" s="38">
        <f t="shared" si="3"/>
        <v>323238.09453066369</v>
      </c>
      <c r="U25" s="38">
        <f t="shared" si="3"/>
        <v>317496.87140487775</v>
      </c>
      <c r="V25" s="29">
        <f t="shared" si="2"/>
        <v>4774929.9077902315</v>
      </c>
    </row>
    <row r="27" spans="1:22" x14ac:dyDescent="0.25">
      <c r="A27" t="s">
        <v>44</v>
      </c>
    </row>
    <row r="28" spans="1:22" x14ac:dyDescent="0.25">
      <c r="A28" s="93" t="s">
        <v>0</v>
      </c>
      <c r="B28" s="93" t="s">
        <v>45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22" x14ac:dyDescent="0.25">
      <c r="A29" s="93"/>
      <c r="B29" s="12">
        <v>2000</v>
      </c>
      <c r="C29" s="12">
        <v>2001</v>
      </c>
      <c r="D29" s="12">
        <v>2002</v>
      </c>
      <c r="E29" s="12">
        <v>2003</v>
      </c>
      <c r="F29" s="12">
        <v>2004</v>
      </c>
      <c r="G29" s="12">
        <v>2005</v>
      </c>
      <c r="H29" s="12">
        <v>2006</v>
      </c>
      <c r="I29" s="12">
        <v>2007</v>
      </c>
      <c r="J29" s="12">
        <v>2008</v>
      </c>
      <c r="K29" s="12">
        <v>2009</v>
      </c>
      <c r="L29" s="12">
        <v>2010</v>
      </c>
    </row>
    <row r="30" spans="1:22" x14ac:dyDescent="0.25">
      <c r="A30" s="1" t="s">
        <v>3</v>
      </c>
      <c r="B30" s="45">
        <f>'[19]Perhitungan ke CO2-eq'!B128</f>
        <v>0</v>
      </c>
      <c r="C30" s="45">
        <f>'[19]Perhitungan ke CO2-eq'!C128</f>
        <v>2221.088015775555</v>
      </c>
      <c r="D30" s="45">
        <f>'[19]Perhitungan ke CO2-eq'!D128</f>
        <v>3386.7053232370604</v>
      </c>
      <c r="E30" s="45">
        <f>'[19]Perhitungan ke CO2-eq'!E128</f>
        <v>2399.0171374752867</v>
      </c>
      <c r="F30" s="45">
        <f>'[19]Perhitungan ke CO2-eq'!F128</f>
        <v>1872.4921855066943</v>
      </c>
      <c r="G30" s="45">
        <f>'[19]Perhitungan ke CO2-eq'!G128</f>
        <v>3143.4144833619171</v>
      </c>
      <c r="H30" s="45">
        <f>'[19]Perhitungan ke CO2-eq'!H128</f>
        <v>1924.5394796093369</v>
      </c>
      <c r="I30" s="45">
        <f>'[19]Perhitungan ke CO2-eq'!I128</f>
        <v>1600.1516931091464</v>
      </c>
      <c r="J30" s="45">
        <f>'[19]Perhitungan ke CO2-eq'!J128</f>
        <v>1377.4376904373744</v>
      </c>
      <c r="K30" s="45">
        <f>'[19]Perhitungan ke CO2-eq'!K128</f>
        <v>1230.9790256369156</v>
      </c>
      <c r="L30" s="45">
        <f>'[19]Perhitungan ke CO2-eq'!L128</f>
        <v>1418.5913648441149</v>
      </c>
    </row>
    <row r="31" spans="1:22" x14ac:dyDescent="0.25">
      <c r="A31" s="1" t="s">
        <v>4</v>
      </c>
      <c r="B31" s="45">
        <f>'[19]Perhitungan ke CO2-eq'!B129</f>
        <v>29570.631299999994</v>
      </c>
      <c r="C31" s="45">
        <f>'[19]Perhitungan ke CO2-eq'!C129</f>
        <v>31771.655160000002</v>
      </c>
      <c r="D31" s="45">
        <f>'[19]Perhitungan ke CO2-eq'!D129</f>
        <v>34941.34476</v>
      </c>
      <c r="E31" s="45">
        <f>'[19]Perhitungan ke CO2-eq'!E129</f>
        <v>8699.0259299999998</v>
      </c>
      <c r="F31" s="45">
        <f>'[19]Perhitungan ke CO2-eq'!F129</f>
        <v>24348.241889999998</v>
      </c>
      <c r="G31" s="45">
        <f>'[19]Perhitungan ke CO2-eq'!G129</f>
        <v>10530.881549999998</v>
      </c>
      <c r="H31" s="45">
        <f>'[19]Perhitungan ke CO2-eq'!H129</f>
        <v>11092.59375</v>
      </c>
      <c r="I31" s="45">
        <f>'[19]Perhitungan ke CO2-eq'!I129</f>
        <v>12225.138239999998</v>
      </c>
      <c r="J31" s="45">
        <f>'[19]Perhitungan ke CO2-eq'!J129</f>
        <v>13230.727439999999</v>
      </c>
      <c r="K31" s="45">
        <f>'[19]Perhitungan ke CO2-eq'!K129</f>
        <v>13866.958979999998</v>
      </c>
      <c r="L31" s="45">
        <f>'[19]Perhitungan ke CO2-eq'!L129</f>
        <v>14482.104419999998</v>
      </c>
    </row>
    <row r="32" spans="1:22" x14ac:dyDescent="0.25">
      <c r="A32" s="1" t="s">
        <v>5</v>
      </c>
      <c r="B32" s="45">
        <f>'[19]Perhitungan ke CO2-eq'!B130</f>
        <v>523.62510326625716</v>
      </c>
      <c r="C32" s="45">
        <f>'[19]Perhitungan ke CO2-eq'!C130</f>
        <v>613.13492532801138</v>
      </c>
      <c r="D32" s="45">
        <f>'[19]Perhitungan ke CO2-eq'!D130</f>
        <v>632.4107338881829</v>
      </c>
      <c r="E32" s="45">
        <f>'[19]Perhitungan ke CO2-eq'!E130</f>
        <v>134.55028706686289</v>
      </c>
      <c r="F32" s="45">
        <f>'[19]Perhitungan ke CO2-eq'!F130</f>
        <v>481.58154742908573</v>
      </c>
      <c r="G32" s="45">
        <f>'[19]Perhitungan ke CO2-eq'!G130</f>
        <v>167.92841576600574</v>
      </c>
      <c r="H32" s="45">
        <f>'[19]Perhitungan ke CO2-eq'!H130</f>
        <v>183.91052017743428</v>
      </c>
      <c r="I32" s="45">
        <f>'[19]Perhitungan ke CO2-eq'!I130</f>
        <v>203.79946218204574</v>
      </c>
      <c r="J32" s="45">
        <f>'[19]Perhitungan ke CO2-eq'!J130</f>
        <v>192.98578067968572</v>
      </c>
      <c r="K32" s="45">
        <f>'[19]Perhitungan ke CO2-eq'!K130</f>
        <v>227.97360456457716</v>
      </c>
      <c r="L32" s="45">
        <f>'[19]Perhitungan ke CO2-eq'!L130</f>
        <v>236.05010763214574</v>
      </c>
    </row>
    <row r="33" spans="1:21" x14ac:dyDescent="0.25">
      <c r="A33" s="1" t="s">
        <v>6</v>
      </c>
      <c r="B33" s="45">
        <f>'[19]Perhitungan ke CO2-eq'!B131</f>
        <v>0</v>
      </c>
      <c r="C33" s="45">
        <f>'[19]Perhitungan ke CO2-eq'!C131</f>
        <v>0</v>
      </c>
      <c r="D33" s="45">
        <f>'[19]Perhitungan ke CO2-eq'!D131</f>
        <v>0</v>
      </c>
      <c r="E33" s="45">
        <f>'[19]Perhitungan ke CO2-eq'!E131</f>
        <v>0</v>
      </c>
      <c r="F33" s="45">
        <f>'[19]Perhitungan ke CO2-eq'!F131</f>
        <v>0</v>
      </c>
      <c r="G33" s="45">
        <f>'[19]Perhitungan ke CO2-eq'!G131</f>
        <v>0</v>
      </c>
      <c r="H33" s="45">
        <f>'[19]Perhitungan ke CO2-eq'!H131</f>
        <v>0</v>
      </c>
      <c r="I33" s="45">
        <f>'[19]Perhitungan ke CO2-eq'!I131</f>
        <v>0</v>
      </c>
      <c r="J33" s="45">
        <f>'[19]Perhitungan ke CO2-eq'!J131</f>
        <v>0</v>
      </c>
      <c r="K33" s="45">
        <f>'[19]Perhitungan ke CO2-eq'!K131</f>
        <v>0</v>
      </c>
      <c r="L33" s="45">
        <f>'[19]Perhitungan ke CO2-eq'!L131</f>
        <v>0</v>
      </c>
    </row>
    <row r="34" spans="1:21" x14ac:dyDescent="0.25">
      <c r="A34" s="1" t="s">
        <v>7</v>
      </c>
      <c r="B34" s="45">
        <f>'[19]Perhitungan ke CO2-eq'!B132</f>
        <v>0</v>
      </c>
      <c r="C34" s="45">
        <f>'[19]Perhitungan ke CO2-eq'!C132</f>
        <v>370.05833333333339</v>
      </c>
      <c r="D34" s="45">
        <f>'[19]Perhitungan ke CO2-eq'!D132</f>
        <v>564.26333333333343</v>
      </c>
      <c r="E34" s="45">
        <f>'[19]Perhitungan ke CO2-eq'!E132</f>
        <v>1667.9754666666668</v>
      </c>
      <c r="F34" s="45">
        <f>'[19]Perhitungan ke CO2-eq'!F132</f>
        <v>1580.2504666666666</v>
      </c>
      <c r="G34" s="45">
        <f>'[19]Perhitungan ke CO2-eq'!G132</f>
        <v>1792.0004666666666</v>
      </c>
      <c r="H34" s="45">
        <f>'[19]Perhitungan ke CO2-eq'!H132</f>
        <v>1588.9221333333335</v>
      </c>
      <c r="I34" s="45">
        <f>'[19]Perhitungan ke CO2-eq'!I132</f>
        <v>1558.4888000000001</v>
      </c>
      <c r="J34" s="45">
        <f>'[19]Perhitungan ke CO2-eq'!J132</f>
        <v>1580.415466666667</v>
      </c>
      <c r="K34" s="45">
        <f>'[19]Perhitungan ke CO2-eq'!K132</f>
        <v>3116.6190000000001</v>
      </c>
      <c r="L34" s="45">
        <f>'[19]Perhitungan ke CO2-eq'!L132</f>
        <v>5520.7812000000004</v>
      </c>
    </row>
    <row r="35" spans="1:21" x14ac:dyDescent="0.25">
      <c r="A35" s="1" t="s">
        <v>8</v>
      </c>
      <c r="B35" s="45">
        <f>'[19]Perhitungan ke CO2-eq'!B133</f>
        <v>0</v>
      </c>
      <c r="C35" s="45">
        <f>'[19]Perhitungan ke CO2-eq'!C133</f>
        <v>1413.1258978571432</v>
      </c>
      <c r="D35" s="45">
        <f>'[19]Perhitungan ke CO2-eq'!D133</f>
        <v>2154.7282082857146</v>
      </c>
      <c r="E35" s="45">
        <f>'[19]Perhitungan ke CO2-eq'!E133</f>
        <v>5251.7887896571428</v>
      </c>
      <c r="F35" s="45">
        <f>'[19]Perhitungan ke CO2-eq'!F133</f>
        <v>4916.797091800001</v>
      </c>
      <c r="G35" s="45">
        <f>'[19]Perhitungan ke CO2-eq'!G133</f>
        <v>5725.3977418000004</v>
      </c>
      <c r="H35" s="45">
        <f>'[19]Perhitungan ke CO2-eq'!H133</f>
        <v>4949.9112136571439</v>
      </c>
      <c r="I35" s="45">
        <f>'[19]Perhitungan ke CO2-eq'!I133</f>
        <v>4812.8880039428577</v>
      </c>
      <c r="J35" s="45">
        <f>'[19]Perhitungan ke CO2-eq'!J133</f>
        <v>4844.5965662285716</v>
      </c>
      <c r="K35" s="45">
        <f>'[19]Perhitungan ke CO2-eq'!K133</f>
        <v>9335.581270714285</v>
      </c>
      <c r="L35" s="45">
        <f>'[19]Perhitungan ke CO2-eq'!L133</f>
        <v>16425.181743771431</v>
      </c>
    </row>
    <row r="36" spans="1:21" x14ac:dyDescent="0.25">
      <c r="B36" s="45">
        <f>'[19]Perhitungan ke CO2-eq'!B134</f>
        <v>0</v>
      </c>
      <c r="C36" s="45">
        <f>'[19]Perhitungan ke CO2-eq'!C134</f>
        <v>353.28147446428568</v>
      </c>
      <c r="D36" s="45">
        <f>'[19]Perhitungan ke CO2-eq'!D134</f>
        <v>538.68205207142864</v>
      </c>
      <c r="E36" s="45">
        <f>'[19]Perhitungan ke CO2-eq'!E134</f>
        <v>1592.3566074742862</v>
      </c>
      <c r="F36" s="45">
        <f>'[19]Perhitungan ke CO2-eq'!F134</f>
        <v>1508.6086830099998</v>
      </c>
      <c r="G36" s="45">
        <f>'[19]Perhitungan ke CO2-eq'!G134</f>
        <v>1710.7588455100001</v>
      </c>
      <c r="H36" s="45">
        <f>'[19]Perhitungan ke CO2-eq'!H134</f>
        <v>1516.887213474286</v>
      </c>
      <c r="I36" s="45">
        <f>'[19]Perhitungan ke CO2-eq'!I134</f>
        <v>1487.8335970457142</v>
      </c>
      <c r="J36" s="45">
        <f>'[19]Perhitungan ke CO2-eq'!J134</f>
        <v>1508.7662026171427</v>
      </c>
      <c r="K36" s="45">
        <f>'[19]Perhitungan ke CO2-eq'!K134</f>
        <v>2975.3248514785714</v>
      </c>
      <c r="L36" s="45">
        <f>'[19]Perhitungan ke CO2-eq'!L134</f>
        <v>5270.4926408828578</v>
      </c>
      <c r="M36" s="9"/>
    </row>
    <row r="37" spans="1:21" x14ac:dyDescent="0.25">
      <c r="A37" s="4" t="s">
        <v>9</v>
      </c>
      <c r="B37" s="45">
        <f>'[19]Perhitungan ke CO2-eq'!B135</f>
        <v>30094.256403266252</v>
      </c>
      <c r="C37" s="45">
        <f>'[19]Perhitungan ke CO2-eq'!C135</f>
        <v>36742.343806758334</v>
      </c>
      <c r="D37" s="45">
        <f>'[19]Perhitungan ke CO2-eq'!D135</f>
        <v>42218.134410815721</v>
      </c>
      <c r="E37" s="45">
        <f>'[19]Perhitungan ke CO2-eq'!E135</f>
        <v>19744.714218340243</v>
      </c>
      <c r="F37" s="45">
        <f>'[19]Perhitungan ke CO2-eq'!F135</f>
        <v>34707.971864412451</v>
      </c>
      <c r="G37" s="45">
        <f>'[19]Perhitungan ke CO2-eq'!G135</f>
        <v>23070.381503104589</v>
      </c>
      <c r="H37" s="45">
        <f>'[19]Perhitungan ke CO2-eq'!H135</f>
        <v>21256.764310251536</v>
      </c>
      <c r="I37" s="45">
        <f>'[19]Perhitungan ke CO2-eq'!I135</f>
        <v>21888.299796279764</v>
      </c>
      <c r="J37" s="45">
        <f>'[19]Perhitungan ke CO2-eq'!J135</f>
        <v>22734.929146629442</v>
      </c>
      <c r="K37" s="45">
        <f>'[19]Perhitungan ke CO2-eq'!K135</f>
        <v>30753.436732394348</v>
      </c>
      <c r="L37" s="45">
        <f>'[19]Perhitungan ke CO2-eq'!L135</f>
        <v>43353.201477130555</v>
      </c>
    </row>
    <row r="42" spans="1:21" x14ac:dyDescent="0.25">
      <c r="A42" t="s">
        <v>52</v>
      </c>
    </row>
    <row r="43" spans="1:21" x14ac:dyDescent="0.25">
      <c r="A43" s="93" t="s">
        <v>0</v>
      </c>
      <c r="B43" s="95" t="s">
        <v>1</v>
      </c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</row>
    <row r="44" spans="1:21" x14ac:dyDescent="0.25">
      <c r="A44" s="93"/>
      <c r="B44" s="55">
        <v>2011</v>
      </c>
      <c r="C44" s="55">
        <v>2012</v>
      </c>
      <c r="D44" s="55">
        <v>2013</v>
      </c>
      <c r="E44" s="55">
        <v>2014</v>
      </c>
      <c r="F44" s="55">
        <v>2015</v>
      </c>
      <c r="G44" s="55">
        <v>2016</v>
      </c>
      <c r="H44" s="55">
        <v>2017</v>
      </c>
      <c r="I44" s="55">
        <v>2018</v>
      </c>
      <c r="J44" s="55">
        <v>2019</v>
      </c>
      <c r="K44" s="55">
        <v>2020</v>
      </c>
      <c r="L44" s="3">
        <v>2021</v>
      </c>
      <c r="M44" s="55">
        <v>2022</v>
      </c>
      <c r="N44" s="55">
        <v>2023</v>
      </c>
      <c r="O44" s="55">
        <v>2024</v>
      </c>
      <c r="P44" s="55">
        <v>2025</v>
      </c>
      <c r="Q44" s="3">
        <v>2026</v>
      </c>
      <c r="R44" s="55">
        <v>2027</v>
      </c>
      <c r="S44" s="55">
        <v>2028</v>
      </c>
      <c r="T44" s="55">
        <v>2029</v>
      </c>
      <c r="U44" s="55">
        <v>2030</v>
      </c>
    </row>
    <row r="45" spans="1:21" x14ac:dyDescent="0.25">
      <c r="A45" s="1" t="s">
        <v>3</v>
      </c>
      <c r="B45" s="31">
        <f>B6</f>
        <v>1654.6197915886564</v>
      </c>
      <c r="C45" s="31">
        <f>B45+C6</f>
        <v>2552.7382154063471</v>
      </c>
      <c r="D45" s="31">
        <f t="shared" ref="D45:U45" si="4">C45+D6</f>
        <v>4181.9395610378988</v>
      </c>
      <c r="E45" s="31">
        <f t="shared" si="4"/>
        <v>5473.4386960964912</v>
      </c>
      <c r="F45" s="31">
        <f t="shared" si="4"/>
        <v>6734.677776444245</v>
      </c>
      <c r="G45" s="31">
        <f t="shared" si="4"/>
        <v>8292.4653929582182</v>
      </c>
      <c r="H45" s="31">
        <f t="shared" si="4"/>
        <v>9850.2530094721915</v>
      </c>
      <c r="I45" s="31">
        <f t="shared" si="4"/>
        <v>11529.080844829517</v>
      </c>
      <c r="J45" s="31">
        <f t="shared" si="4"/>
        <v>13328.9488990302</v>
      </c>
      <c r="K45" s="31">
        <f t="shared" si="4"/>
        <v>15249.857172074237</v>
      </c>
      <c r="L45" s="31">
        <f t="shared" si="4"/>
        <v>17291.805663961626</v>
      </c>
      <c r="M45" s="31">
        <f t="shared" si="4"/>
        <v>19394.274265270695</v>
      </c>
      <c r="N45" s="31">
        <f t="shared" si="4"/>
        <v>21557.262976001439</v>
      </c>
      <c r="O45" s="31">
        <f t="shared" si="4"/>
        <v>23780.771796153862</v>
      </c>
      <c r="P45" s="31">
        <f t="shared" si="4"/>
        <v>26064.800725727961</v>
      </c>
      <c r="Q45" s="31">
        <f t="shared" si="4"/>
        <v>28409.349764723738</v>
      </c>
      <c r="R45" s="31">
        <f t="shared" si="4"/>
        <v>30814.418913141191</v>
      </c>
      <c r="S45" s="31">
        <f t="shared" si="4"/>
        <v>33280.00817098032</v>
      </c>
      <c r="T45" s="31">
        <f t="shared" si="4"/>
        <v>35745.597428819448</v>
      </c>
      <c r="U45" s="31">
        <f t="shared" si="4"/>
        <v>38211.186686658577</v>
      </c>
    </row>
    <row r="46" spans="1:21" x14ac:dyDescent="0.25">
      <c r="A46" s="1" t="s">
        <v>4</v>
      </c>
      <c r="B46" s="31">
        <f t="shared" ref="B46:B50" si="5">B7</f>
        <v>13073.263559999998</v>
      </c>
      <c r="C46" s="31">
        <f t="shared" ref="C46:U46" si="6">B46+C7</f>
        <v>26365.573499999999</v>
      </c>
      <c r="D46" s="31">
        <f t="shared" si="6"/>
        <v>41178.679079999994</v>
      </c>
      <c r="E46" s="31">
        <f t="shared" si="6"/>
        <v>55098.385019999994</v>
      </c>
      <c r="F46" s="31">
        <f t="shared" si="6"/>
        <v>70045.706219999993</v>
      </c>
      <c r="G46" s="31">
        <f t="shared" si="6"/>
        <v>86656.866323999988</v>
      </c>
      <c r="H46" s="31">
        <f t="shared" si="6"/>
        <v>102512.06148920172</v>
      </c>
      <c r="I46" s="31">
        <f t="shared" si="6"/>
        <v>118843.99087324488</v>
      </c>
      <c r="J46" s="31">
        <f t="shared" si="6"/>
        <v>135668.58439665835</v>
      </c>
      <c r="K46" s="31">
        <f t="shared" si="6"/>
        <v>152989.06471263483</v>
      </c>
      <c r="L46" s="31">
        <f t="shared" si="6"/>
        <v>170808.71892743092</v>
      </c>
      <c r="M46" s="31">
        <f t="shared" si="6"/>
        <v>188421.46013423146</v>
      </c>
      <c r="N46" s="31">
        <f t="shared" si="6"/>
        <v>207249.58774877951</v>
      </c>
      <c r="O46" s="31">
        <f t="shared" si="6"/>
        <v>226587.15031933456</v>
      </c>
      <c r="P46" s="31">
        <f t="shared" si="6"/>
        <v>246437.70591542198</v>
      </c>
      <c r="Q46" s="31">
        <f t="shared" si="6"/>
        <v>266804.8837679578</v>
      </c>
      <c r="R46" s="31">
        <f t="shared" si="6"/>
        <v>287692.38569247635</v>
      </c>
      <c r="S46" s="31">
        <f t="shared" si="6"/>
        <v>309103.98754082248</v>
      </c>
      <c r="T46" s="31">
        <f t="shared" si="6"/>
        <v>331043.54068187816</v>
      </c>
      <c r="U46" s="31">
        <f t="shared" si="6"/>
        <v>353514.97351190285</v>
      </c>
    </row>
    <row r="47" spans="1:21" x14ac:dyDescent="0.25">
      <c r="A47" s="1" t="s">
        <v>5</v>
      </c>
      <c r="B47" s="31">
        <f t="shared" si="5"/>
        <v>204.01025763404007</v>
      </c>
      <c r="C47" s="31">
        <f t="shared" ref="C47:U47" si="7">B47+C8</f>
        <v>413.71505611882293</v>
      </c>
      <c r="D47" s="31">
        <f t="shared" si="7"/>
        <v>630.19066329226871</v>
      </c>
      <c r="E47" s="31">
        <f t="shared" si="7"/>
        <v>913.15469566156025</v>
      </c>
      <c r="F47" s="31">
        <f t="shared" si="7"/>
        <v>1256.5979346126803</v>
      </c>
      <c r="G47" s="31">
        <f t="shared" si="7"/>
        <v>1615.9594103109114</v>
      </c>
      <c r="H47" s="31">
        <f t="shared" si="7"/>
        <v>1975.2933206565763</v>
      </c>
      <c r="I47" s="31">
        <f t="shared" si="7"/>
        <v>2342.8722739696382</v>
      </c>
      <c r="J47" s="31">
        <f t="shared" si="7"/>
        <v>2718.9035721568621</v>
      </c>
      <c r="K47" s="31">
        <f t="shared" si="7"/>
        <v>3103.5123003865374</v>
      </c>
      <c r="L47" s="31">
        <f t="shared" si="7"/>
        <v>3496.8260455303184</v>
      </c>
      <c r="M47" s="31">
        <f t="shared" si="7"/>
        <v>3898.9749461972933</v>
      </c>
      <c r="N47" s="31">
        <f t="shared" si="7"/>
        <v>4310.0917437687322</v>
      </c>
      <c r="O47" s="31">
        <f t="shared" si="7"/>
        <v>4730.3118344535296</v>
      </c>
      <c r="P47" s="31">
        <f t="shared" si="7"/>
        <v>5159.7733223847581</v>
      </c>
      <c r="Q47" s="31">
        <f t="shared" si="7"/>
        <v>5598.6170737781531</v>
      </c>
      <c r="R47" s="31">
        <f t="shared" si="7"/>
        <v>6046.9867721737637</v>
      </c>
      <c r="S47" s="31">
        <f t="shared" si="7"/>
        <v>6505.028974782439</v>
      </c>
      <c r="T47" s="31">
        <f t="shared" si="7"/>
        <v>6972.8931699592476</v>
      </c>
      <c r="U47" s="31">
        <f t="shared" si="7"/>
        <v>7450.7318358263565</v>
      </c>
    </row>
    <row r="48" spans="1:21" x14ac:dyDescent="0.25">
      <c r="A48" s="1" t="s">
        <v>6</v>
      </c>
      <c r="B48" s="31">
        <f t="shared" si="5"/>
        <v>0</v>
      </c>
      <c r="C48" s="31">
        <f t="shared" ref="C48:U48" si="8">B48+C9</f>
        <v>0</v>
      </c>
      <c r="D48" s="31">
        <f t="shared" si="8"/>
        <v>0</v>
      </c>
      <c r="E48" s="31">
        <f t="shared" si="8"/>
        <v>0</v>
      </c>
      <c r="F48" s="31">
        <f t="shared" si="8"/>
        <v>0</v>
      </c>
      <c r="G48" s="31">
        <f t="shared" si="8"/>
        <v>0</v>
      </c>
      <c r="H48" s="31">
        <f t="shared" si="8"/>
        <v>0</v>
      </c>
      <c r="I48" s="31">
        <f t="shared" si="8"/>
        <v>0</v>
      </c>
      <c r="J48" s="31">
        <f t="shared" si="8"/>
        <v>0</v>
      </c>
      <c r="K48" s="31">
        <f t="shared" si="8"/>
        <v>0</v>
      </c>
      <c r="L48" s="31">
        <f t="shared" si="8"/>
        <v>0</v>
      </c>
      <c r="M48" s="31">
        <f t="shared" si="8"/>
        <v>0</v>
      </c>
      <c r="N48" s="31">
        <f t="shared" si="8"/>
        <v>0</v>
      </c>
      <c r="O48" s="31">
        <f t="shared" si="8"/>
        <v>0</v>
      </c>
      <c r="P48" s="31">
        <f t="shared" si="8"/>
        <v>0</v>
      </c>
      <c r="Q48" s="31">
        <f t="shared" si="8"/>
        <v>0</v>
      </c>
      <c r="R48" s="31">
        <f t="shared" si="8"/>
        <v>0</v>
      </c>
      <c r="S48" s="31">
        <f t="shared" si="8"/>
        <v>0</v>
      </c>
      <c r="T48" s="31">
        <f t="shared" si="8"/>
        <v>0</v>
      </c>
      <c r="U48" s="31">
        <f t="shared" si="8"/>
        <v>0</v>
      </c>
    </row>
    <row r="49" spans="1:21" x14ac:dyDescent="0.25">
      <c r="A49" s="1" t="s">
        <v>7</v>
      </c>
      <c r="B49" s="31">
        <f t="shared" si="5"/>
        <v>7134.4071333333341</v>
      </c>
      <c r="C49" s="31">
        <f t="shared" ref="C49:U49" si="9">B49+C10</f>
        <v>21172.934200000003</v>
      </c>
      <c r="D49" s="31">
        <f t="shared" si="9"/>
        <v>40965.520199999999</v>
      </c>
      <c r="E49" s="31">
        <f t="shared" si="9"/>
        <v>63869.333733333333</v>
      </c>
      <c r="F49" s="31">
        <f t="shared" si="9"/>
        <v>91102.569066666663</v>
      </c>
      <c r="G49" s="31">
        <f t="shared" si="9"/>
        <v>121462.9746</v>
      </c>
      <c r="H49" s="31">
        <f t="shared" si="9"/>
        <v>157114.81316622169</v>
      </c>
      <c r="I49" s="31">
        <f t="shared" si="9"/>
        <v>198078.25143199839</v>
      </c>
      <c r="J49" s="31">
        <f t="shared" si="9"/>
        <v>244353.28939733011</v>
      </c>
      <c r="K49" s="31">
        <f t="shared" si="9"/>
        <v>295939.92706221686</v>
      </c>
      <c r="L49" s="31">
        <f t="shared" si="9"/>
        <v>352838.16442665859</v>
      </c>
      <c r="M49" s="31">
        <f t="shared" si="9"/>
        <v>415037.91815732204</v>
      </c>
      <c r="N49" s="31">
        <f t="shared" si="9"/>
        <v>482539.18825420714</v>
      </c>
      <c r="O49" s="31">
        <f t="shared" si="9"/>
        <v>555341.97471731389</v>
      </c>
      <c r="P49" s="31">
        <f t="shared" si="9"/>
        <v>633446.27754664235</v>
      </c>
      <c r="Q49" s="31">
        <f t="shared" si="9"/>
        <v>711560.66370930418</v>
      </c>
      <c r="R49" s="31">
        <f t="shared" si="9"/>
        <v>789685.13320529927</v>
      </c>
      <c r="S49" s="31">
        <f t="shared" si="9"/>
        <v>867819.68603462772</v>
      </c>
      <c r="T49" s="31">
        <f t="shared" si="9"/>
        <v>945954.23886395618</v>
      </c>
      <c r="U49" s="31">
        <f t="shared" si="9"/>
        <v>1024088.7916932846</v>
      </c>
    </row>
    <row r="50" spans="1:21" x14ac:dyDescent="0.25">
      <c r="A50" s="1" t="s">
        <v>8</v>
      </c>
      <c r="B50" s="31">
        <f t="shared" si="5"/>
        <v>21199.746977514289</v>
      </c>
      <c r="C50" s="31">
        <f t="shared" ref="C50:U50" si="10">B50+C11</f>
        <v>62568.781589914295</v>
      </c>
      <c r="D50" s="31">
        <f t="shared" si="10"/>
        <v>120947.29282962857</v>
      </c>
      <c r="E50" s="31">
        <f t="shared" si="10"/>
        <v>188415.2303924</v>
      </c>
      <c r="F50" s="31">
        <f t="shared" si="10"/>
        <v>268596.09238754289</v>
      </c>
      <c r="G50" s="31">
        <f t="shared" si="10"/>
        <v>358006.33351088577</v>
      </c>
      <c r="H50" s="31">
        <f t="shared" si="10"/>
        <v>462959.78120883583</v>
      </c>
      <c r="I50" s="31">
        <f t="shared" si="10"/>
        <v>583533.44506710733</v>
      </c>
      <c r="J50" s="31">
        <f t="shared" si="10"/>
        <v>719727.32508570026</v>
      </c>
      <c r="K50" s="31">
        <f t="shared" si="10"/>
        <v>871541.42126461468</v>
      </c>
      <c r="L50" s="31">
        <f t="shared" si="10"/>
        <v>1038975.7336038506</v>
      </c>
      <c r="M50" s="31">
        <f t="shared" si="10"/>
        <v>1221991.7573105507</v>
      </c>
      <c r="N50" s="31">
        <f t="shared" si="10"/>
        <v>1420589.4923847152</v>
      </c>
      <c r="O50" s="31">
        <f t="shared" si="10"/>
        <v>1634768.938826344</v>
      </c>
      <c r="P50" s="31">
        <f t="shared" si="10"/>
        <v>1864530.0966354371</v>
      </c>
      <c r="Q50" s="31">
        <f t="shared" si="10"/>
        <v>2094329.7592373875</v>
      </c>
      <c r="R50" s="31">
        <f t="shared" si="10"/>
        <v>2324167.9266321948</v>
      </c>
      <c r="S50" s="31">
        <f t="shared" si="10"/>
        <v>2554044.5988198593</v>
      </c>
      <c r="T50" s="31">
        <f t="shared" si="10"/>
        <v>2783921.2710075239</v>
      </c>
      <c r="U50" s="31">
        <f t="shared" si="10"/>
        <v>3013797.9431951884</v>
      </c>
    </row>
    <row r="51" spans="1:21" x14ac:dyDescent="0.25">
      <c r="A51" s="4" t="s">
        <v>64</v>
      </c>
      <c r="B51" s="31">
        <f>B12</f>
        <v>6810.9636899385714</v>
      </c>
      <c r="C51" s="31">
        <f>B51+C12</f>
        <v>20213.044104518573</v>
      </c>
      <c r="D51" s="31">
        <f t="shared" ref="D51:U51" si="11">C51+D12</f>
        <v>39108.319080647147</v>
      </c>
      <c r="E51" s="31">
        <f t="shared" si="11"/>
        <v>60973.771867579999</v>
      </c>
      <c r="F51" s="31">
        <f t="shared" si="11"/>
        <v>86972.369024765707</v>
      </c>
      <c r="G51" s="31">
        <f t="shared" si="11"/>
        <v>115956.36388724143</v>
      </c>
      <c r="H51" s="31">
        <f t="shared" si="11"/>
        <v>149991.90088646449</v>
      </c>
      <c r="I51" s="31">
        <f t="shared" si="11"/>
        <v>189098.23241886345</v>
      </c>
      <c r="J51" s="31">
        <f t="shared" si="11"/>
        <v>233275.3584844383</v>
      </c>
      <c r="K51" s="31">
        <f t="shared" si="11"/>
        <v>282523.27908318909</v>
      </c>
      <c r="L51" s="31">
        <f t="shared" si="11"/>
        <v>336841.99421511573</v>
      </c>
      <c r="M51" s="31">
        <f t="shared" si="11"/>
        <v>396221.87768200401</v>
      </c>
      <c r="N51" s="31">
        <f t="shared" si="11"/>
        <v>460662.92948385392</v>
      </c>
      <c r="O51" s="31">
        <f t="shared" si="11"/>
        <v>530165.14962066547</v>
      </c>
      <c r="P51" s="31">
        <f t="shared" si="11"/>
        <v>604728.5380924386</v>
      </c>
      <c r="Q51" s="31">
        <f t="shared" si="11"/>
        <v>679301.55276242597</v>
      </c>
      <c r="R51" s="31">
        <f t="shared" si="11"/>
        <v>753884.19363062771</v>
      </c>
      <c r="S51" s="31">
        <f t="shared" si="11"/>
        <v>828476.46069704369</v>
      </c>
      <c r="T51" s="31">
        <f t="shared" si="11"/>
        <v>903068.72776345967</v>
      </c>
      <c r="U51" s="31">
        <f t="shared" si="11"/>
        <v>977660.99482987565</v>
      </c>
    </row>
    <row r="52" spans="1:21" x14ac:dyDescent="0.25">
      <c r="A52" s="4" t="s">
        <v>9</v>
      </c>
      <c r="B52" s="31">
        <f>SUM(B45:B51)</f>
        <v>50077.01141000889</v>
      </c>
      <c r="C52" s="31">
        <f t="shared" ref="C52:E52" si="12">SUM(C45:C51)</f>
        <v>133286.78666595803</v>
      </c>
      <c r="D52" s="31">
        <f t="shared" si="12"/>
        <v>247011.94141460588</v>
      </c>
      <c r="E52" s="31">
        <f t="shared" si="12"/>
        <v>374743.31440507137</v>
      </c>
      <c r="F52" s="31">
        <f t="shared" ref="F52" si="13">SUM(F45:F51)</f>
        <v>524708.01241003221</v>
      </c>
      <c r="G52" s="31">
        <f t="shared" ref="G52:H52" si="14">SUM(G45:G51)</f>
        <v>691990.9631253964</v>
      </c>
      <c r="H52" s="31">
        <f t="shared" si="14"/>
        <v>884404.10308085254</v>
      </c>
      <c r="I52" s="31">
        <f t="shared" ref="I52" si="15">SUM(I45:I51)</f>
        <v>1103425.8729100132</v>
      </c>
      <c r="J52" s="31">
        <f t="shared" ref="J52:K52" si="16">SUM(J45:J51)</f>
        <v>1349072.4098353141</v>
      </c>
      <c r="K52" s="31">
        <f t="shared" si="16"/>
        <v>1621347.0615951163</v>
      </c>
      <c r="L52" s="31">
        <f t="shared" ref="L52" si="17">SUM(L45:L51)</f>
        <v>1920253.2428825477</v>
      </c>
      <c r="M52" s="31">
        <f t="shared" ref="M52:N52" si="18">SUM(M45:M51)</f>
        <v>2244966.2624955764</v>
      </c>
      <c r="N52" s="31">
        <f t="shared" si="18"/>
        <v>2596908.5525913257</v>
      </c>
      <c r="O52" s="31">
        <f t="shared" ref="O52" si="19">SUM(O45:O51)</f>
        <v>2975374.2971142652</v>
      </c>
      <c r="P52" s="31">
        <f t="shared" ref="P52:Q52" si="20">SUM(P45:P51)</f>
        <v>3380367.1922380528</v>
      </c>
      <c r="Q52" s="31">
        <f t="shared" si="20"/>
        <v>3786004.8263155776</v>
      </c>
      <c r="R52" s="31">
        <f t="shared" ref="R52" si="21">SUM(R45:R51)</f>
        <v>4192291.0448459131</v>
      </c>
      <c r="S52" s="31">
        <f t="shared" ref="S52:T52" si="22">SUM(S45:S51)</f>
        <v>4599229.7702381164</v>
      </c>
      <c r="T52" s="31">
        <f t="shared" si="22"/>
        <v>5006706.2689155964</v>
      </c>
      <c r="U52" s="31">
        <f t="shared" ref="U52" si="23">SUM(U45:U51)</f>
        <v>5414724.6217527362</v>
      </c>
    </row>
    <row r="54" spans="1:21" x14ac:dyDescent="0.25">
      <c r="A54" t="s">
        <v>53</v>
      </c>
    </row>
    <row r="55" spans="1:21" x14ac:dyDescent="0.25">
      <c r="A55" s="93" t="s">
        <v>0</v>
      </c>
      <c r="B55" s="95" t="s">
        <v>1</v>
      </c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</row>
    <row r="56" spans="1:21" x14ac:dyDescent="0.25">
      <c r="A56" s="93"/>
      <c r="B56" s="55">
        <v>2011</v>
      </c>
      <c r="C56" s="55">
        <v>2012</v>
      </c>
      <c r="D56" s="55">
        <v>2013</v>
      </c>
      <c r="E56" s="55">
        <v>2014</v>
      </c>
      <c r="F56" s="55">
        <v>2015</v>
      </c>
      <c r="G56" s="55">
        <v>2016</v>
      </c>
      <c r="H56" s="55">
        <v>2017</v>
      </c>
      <c r="I56" s="55">
        <v>2018</v>
      </c>
      <c r="J56" s="55">
        <v>2019</v>
      </c>
      <c r="K56" s="55">
        <v>2020</v>
      </c>
      <c r="L56" s="3">
        <v>2021</v>
      </c>
      <c r="M56" s="55">
        <v>2022</v>
      </c>
      <c r="N56" s="55">
        <v>2023</v>
      </c>
      <c r="O56" s="55">
        <v>2024</v>
      </c>
      <c r="P56" s="55">
        <v>2025</v>
      </c>
      <c r="Q56" s="3">
        <v>2026</v>
      </c>
      <c r="R56" s="55">
        <v>2027</v>
      </c>
      <c r="S56" s="55">
        <v>2028</v>
      </c>
      <c r="T56" s="55">
        <v>2029</v>
      </c>
      <c r="U56" s="55">
        <v>2030</v>
      </c>
    </row>
    <row r="57" spans="1:21" x14ac:dyDescent="0.25">
      <c r="A57" s="1" t="s">
        <v>3</v>
      </c>
      <c r="B57" s="31">
        <f>B18</f>
        <v>1654.6197915886564</v>
      </c>
      <c r="C57" s="31">
        <f>B57+C18</f>
        <v>2552.7382154063471</v>
      </c>
      <c r="D57" s="31">
        <f t="shared" ref="D57:U63" si="24">C57+D18</f>
        <v>4181.9395610378988</v>
      </c>
      <c r="E57" s="31">
        <f t="shared" si="24"/>
        <v>5473.4386960964912</v>
      </c>
      <c r="F57" s="31">
        <f t="shared" si="24"/>
        <v>6734.677776444245</v>
      </c>
      <c r="G57" s="31">
        <f t="shared" si="24"/>
        <v>8292.4653929582182</v>
      </c>
      <c r="H57" s="31">
        <f t="shared" si="24"/>
        <v>8898.2788956974673</v>
      </c>
      <c r="I57" s="31">
        <f t="shared" si="24"/>
        <v>9551.1641546713126</v>
      </c>
      <c r="J57" s="31">
        <f t="shared" si="24"/>
        <v>10251.121169879754</v>
      </c>
      <c r="K57" s="31">
        <f t="shared" si="24"/>
        <v>10998.149941322792</v>
      </c>
      <c r="L57" s="31">
        <f t="shared" si="24"/>
        <v>11792.250469000424</v>
      </c>
      <c r="M57" s="31">
        <f t="shared" si="24"/>
        <v>12609.886874795355</v>
      </c>
      <c r="N57" s="31">
        <f t="shared" si="24"/>
        <v>13451.059158707583</v>
      </c>
      <c r="O57" s="31">
        <f t="shared" si="24"/>
        <v>14315.76732073711</v>
      </c>
      <c r="P57" s="31">
        <f t="shared" si="24"/>
        <v>15204.011360883935</v>
      </c>
      <c r="Q57" s="31">
        <f t="shared" si="24"/>
        <v>16115.791279148058</v>
      </c>
      <c r="R57" s="31">
        <f t="shared" si="24"/>
        <v>17051.107075529479</v>
      </c>
      <c r="S57" s="31">
        <f t="shared" si="24"/>
        <v>18009.958750028196</v>
      </c>
      <c r="T57" s="31">
        <f t="shared" si="24"/>
        <v>18968.810424526913</v>
      </c>
      <c r="U57" s="31">
        <f t="shared" si="24"/>
        <v>19927.662099025631</v>
      </c>
    </row>
    <row r="58" spans="1:21" x14ac:dyDescent="0.25">
      <c r="A58" s="1" t="s">
        <v>4</v>
      </c>
      <c r="B58" s="31">
        <f t="shared" ref="B58:B63" si="25">B19</f>
        <v>13073.263559999998</v>
      </c>
      <c r="C58" s="31">
        <f t="shared" ref="C58:R63" si="26">B58+C19</f>
        <v>26365.573499999999</v>
      </c>
      <c r="D58" s="31">
        <f t="shared" si="26"/>
        <v>41178.679079999994</v>
      </c>
      <c r="E58" s="31">
        <f t="shared" si="26"/>
        <v>55098.385019999994</v>
      </c>
      <c r="F58" s="31">
        <f t="shared" si="26"/>
        <v>70045.706219999993</v>
      </c>
      <c r="G58" s="31">
        <f t="shared" si="26"/>
        <v>86656.866323999988</v>
      </c>
      <c r="H58" s="31">
        <f t="shared" si="26"/>
        <v>102505.60091732172</v>
      </c>
      <c r="I58" s="31">
        <f t="shared" si="26"/>
        <v>118830.94051804728</v>
      </c>
      <c r="J58" s="31">
        <f t="shared" si="26"/>
        <v>135648.81246247678</v>
      </c>
      <c r="K58" s="31">
        <f t="shared" si="26"/>
        <v>152962.43676788965</v>
      </c>
      <c r="L58" s="31">
        <f t="shared" si="26"/>
        <v>170775.09785191083</v>
      </c>
      <c r="M58" s="31">
        <f t="shared" si="26"/>
        <v>188380.70606532096</v>
      </c>
      <c r="N58" s="31">
        <f t="shared" si="26"/>
        <v>207201.55802661082</v>
      </c>
      <c r="O58" s="31">
        <f t="shared" si="26"/>
        <v>226531.69943084248</v>
      </c>
      <c r="P58" s="31">
        <f t="shared" si="26"/>
        <v>246374.68543728004</v>
      </c>
      <c r="Q58" s="31">
        <f t="shared" si="26"/>
        <v>266734.14230837306</v>
      </c>
      <c r="R58" s="31">
        <f t="shared" si="26"/>
        <v>287613.76883181994</v>
      </c>
      <c r="S58" s="31">
        <f t="shared" si="24"/>
        <v>309017.33777107298</v>
      </c>
      <c r="T58" s="31">
        <f t="shared" si="24"/>
        <v>330948.69734485372</v>
      </c>
      <c r="U58" s="31">
        <f t="shared" si="24"/>
        <v>353411.77273625787</v>
      </c>
    </row>
    <row r="59" spans="1:21" x14ac:dyDescent="0.25">
      <c r="A59" s="1" t="s">
        <v>5</v>
      </c>
      <c r="B59" s="31">
        <f t="shared" si="25"/>
        <v>232.29287035774919</v>
      </c>
      <c r="C59" s="31">
        <f t="shared" si="26"/>
        <v>470.10876827543836</v>
      </c>
      <c r="D59" s="31">
        <f t="shared" si="24"/>
        <v>715.10083269614643</v>
      </c>
      <c r="E59" s="31">
        <f t="shared" si="24"/>
        <v>1050.3410667637738</v>
      </c>
      <c r="F59" s="31">
        <f t="shared" si="24"/>
        <v>1462.9165234262668</v>
      </c>
      <c r="G59" s="31">
        <f t="shared" si="24"/>
        <v>1892.7928611900984</v>
      </c>
      <c r="H59" s="31">
        <f t="shared" si="24"/>
        <v>2144.5185636542828</v>
      </c>
      <c r="I59" s="31">
        <f t="shared" si="24"/>
        <v>2401.4168277452054</v>
      </c>
      <c r="J59" s="31">
        <f t="shared" si="24"/>
        <v>2588.7656995238913</v>
      </c>
      <c r="K59" s="31">
        <f t="shared" si="24"/>
        <v>2856.326947206187</v>
      </c>
      <c r="L59" s="31">
        <f t="shared" si="24"/>
        <v>3129.3715297138042</v>
      </c>
      <c r="M59" s="31">
        <f t="shared" si="24"/>
        <v>3408.0033796046587</v>
      </c>
      <c r="N59" s="31">
        <f t="shared" si="24"/>
        <v>3692.328508087825</v>
      </c>
      <c r="O59" s="31">
        <f t="shared" si="24"/>
        <v>3982.4550465965585</v>
      </c>
      <c r="P59" s="31">
        <f t="shared" si="24"/>
        <v>4278.4932891927801</v>
      </c>
      <c r="Q59" s="31">
        <f t="shared" si="24"/>
        <v>4580.5557358196484</v>
      </c>
      <c r="R59" s="31">
        <f t="shared" si="24"/>
        <v>4888.7571364191863</v>
      </c>
      <c r="S59" s="31">
        <f t="shared" si="24"/>
        <v>5203.2145359322567</v>
      </c>
      <c r="T59" s="31">
        <f t="shared" si="24"/>
        <v>5432.8288270849444</v>
      </c>
      <c r="U59" s="31">
        <f t="shared" si="24"/>
        <v>5760.158769660914</v>
      </c>
    </row>
    <row r="60" spans="1:21" x14ac:dyDescent="0.25">
      <c r="A60" s="1" t="s">
        <v>6</v>
      </c>
      <c r="B60" s="31">
        <f t="shared" si="25"/>
        <v>0</v>
      </c>
      <c r="C60" s="31">
        <f t="shared" si="26"/>
        <v>0</v>
      </c>
      <c r="D60" s="31">
        <f t="shared" si="24"/>
        <v>0</v>
      </c>
      <c r="E60" s="31">
        <f t="shared" si="24"/>
        <v>0</v>
      </c>
      <c r="F60" s="31">
        <f t="shared" si="24"/>
        <v>0</v>
      </c>
      <c r="G60" s="31">
        <f t="shared" si="24"/>
        <v>0</v>
      </c>
      <c r="H60" s="31">
        <f t="shared" si="24"/>
        <v>0</v>
      </c>
      <c r="I60" s="31">
        <f t="shared" si="24"/>
        <v>0</v>
      </c>
      <c r="J60" s="31">
        <f t="shared" si="24"/>
        <v>0</v>
      </c>
      <c r="K60" s="31">
        <f t="shared" si="24"/>
        <v>0</v>
      </c>
      <c r="L60" s="31">
        <f t="shared" si="24"/>
        <v>0</v>
      </c>
      <c r="M60" s="31">
        <f t="shared" si="24"/>
        <v>0</v>
      </c>
      <c r="N60" s="31">
        <f t="shared" si="24"/>
        <v>0</v>
      </c>
      <c r="O60" s="31">
        <f t="shared" si="24"/>
        <v>0</v>
      </c>
      <c r="P60" s="31">
        <f t="shared" si="24"/>
        <v>0</v>
      </c>
      <c r="Q60" s="31">
        <f t="shared" si="24"/>
        <v>0</v>
      </c>
      <c r="R60" s="31">
        <f t="shared" si="24"/>
        <v>0</v>
      </c>
      <c r="S60" s="31">
        <f t="shared" si="24"/>
        <v>0</v>
      </c>
      <c r="T60" s="31">
        <f t="shared" si="24"/>
        <v>0</v>
      </c>
      <c r="U60" s="31">
        <f t="shared" si="24"/>
        <v>0</v>
      </c>
    </row>
    <row r="61" spans="1:21" x14ac:dyDescent="0.25">
      <c r="A61" s="1" t="s">
        <v>7</v>
      </c>
      <c r="B61" s="31">
        <f t="shared" si="25"/>
        <v>7134.4071333333341</v>
      </c>
      <c r="C61" s="31">
        <f t="shared" si="26"/>
        <v>21172.934200000003</v>
      </c>
      <c r="D61" s="31">
        <f t="shared" si="24"/>
        <v>40965.520199999999</v>
      </c>
      <c r="E61" s="31">
        <f t="shared" si="24"/>
        <v>63869.333733333333</v>
      </c>
      <c r="F61" s="31">
        <f t="shared" si="24"/>
        <v>91102.569066666663</v>
      </c>
      <c r="G61" s="31">
        <f t="shared" si="24"/>
        <v>121075.02872666666</v>
      </c>
      <c r="H61" s="31">
        <f t="shared" si="24"/>
        <v>155743.79646493914</v>
      </c>
      <c r="I61" s="31">
        <f t="shared" si="24"/>
        <v>195057.92986686825</v>
      </c>
      <c r="J61" s="31">
        <f t="shared" si="24"/>
        <v>238881.03485117148</v>
      </c>
      <c r="K61" s="31">
        <f t="shared" si="24"/>
        <v>287076.7173365663</v>
      </c>
      <c r="L61" s="31">
        <f t="shared" si="24"/>
        <v>339289.90391880827</v>
      </c>
      <c r="M61" s="31">
        <f t="shared" si="24"/>
        <v>395335.9489588968</v>
      </c>
      <c r="N61" s="31">
        <f t="shared" si="24"/>
        <v>455037.54015116458</v>
      </c>
      <c r="O61" s="31">
        <f t="shared" si="24"/>
        <v>518217.36518994434</v>
      </c>
      <c r="P61" s="31">
        <f t="shared" si="24"/>
        <v>584698.11176956876</v>
      </c>
      <c r="Q61" s="31">
        <f t="shared" si="24"/>
        <v>649883.95667169045</v>
      </c>
      <c r="R61" s="31">
        <f t="shared" si="24"/>
        <v>713774.89989630936</v>
      </c>
      <c r="S61" s="31">
        <f t="shared" si="24"/>
        <v>776370.94144342549</v>
      </c>
      <c r="T61" s="31">
        <f t="shared" si="24"/>
        <v>837664.74797970545</v>
      </c>
      <c r="U61" s="31">
        <f t="shared" si="24"/>
        <v>897656.31950514938</v>
      </c>
    </row>
    <row r="62" spans="1:21" x14ac:dyDescent="0.25">
      <c r="A62" s="1" t="s">
        <v>8</v>
      </c>
      <c r="B62" s="31">
        <f t="shared" si="25"/>
        <v>21199.746977514289</v>
      </c>
      <c r="C62" s="31">
        <f t="shared" si="26"/>
        <v>62568.781589914295</v>
      </c>
      <c r="D62" s="31">
        <f t="shared" si="24"/>
        <v>120947.29282962857</v>
      </c>
      <c r="E62" s="31">
        <f t="shared" si="24"/>
        <v>188415.2303924</v>
      </c>
      <c r="F62" s="31">
        <f t="shared" si="24"/>
        <v>268596.09238754289</v>
      </c>
      <c r="G62" s="31">
        <f t="shared" si="24"/>
        <v>356866.77021838858</v>
      </c>
      <c r="H62" s="31">
        <f t="shared" si="24"/>
        <v>458870.13981415413</v>
      </c>
      <c r="I62" s="31">
        <f t="shared" si="24"/>
        <v>574531.86392079224</v>
      </c>
      <c r="J62" s="31">
        <f t="shared" si="24"/>
        <v>703451.2946669698</v>
      </c>
      <c r="K62" s="31">
        <f t="shared" si="24"/>
        <v>845227.78418135387</v>
      </c>
      <c r="L62" s="31">
        <f t="shared" si="24"/>
        <v>998818.32970136241</v>
      </c>
      <c r="M62" s="31">
        <f t="shared" si="24"/>
        <v>1163674.0855085482</v>
      </c>
      <c r="N62" s="31">
        <f t="shared" si="24"/>
        <v>1339274.2093701782</v>
      </c>
      <c r="O62" s="31">
        <f t="shared" si="24"/>
        <v>1525097.8590535196</v>
      </c>
      <c r="P62" s="31">
        <f t="shared" si="24"/>
        <v>1720624.1923258393</v>
      </c>
      <c r="Q62" s="31">
        <f t="shared" si="24"/>
        <v>1912353.3067563286</v>
      </c>
      <c r="R62" s="31">
        <f t="shared" si="24"/>
        <v>2100285.2023449875</v>
      </c>
      <c r="S62" s="31">
        <f t="shared" si="24"/>
        <v>2284419.8790918165</v>
      </c>
      <c r="T62" s="31">
        <f t="shared" si="24"/>
        <v>2464729.3335111006</v>
      </c>
      <c r="U62" s="31">
        <f t="shared" si="24"/>
        <v>2641213.5656028404</v>
      </c>
    </row>
    <row r="63" spans="1:21" x14ac:dyDescent="0.25">
      <c r="A63" s="4" t="s">
        <v>64</v>
      </c>
      <c r="B63" s="31">
        <f t="shared" si="25"/>
        <v>6810.9636899385714</v>
      </c>
      <c r="C63" s="31">
        <f t="shared" si="26"/>
        <v>20213.044104518573</v>
      </c>
      <c r="D63" s="31">
        <f t="shared" si="24"/>
        <v>39108.319080647147</v>
      </c>
      <c r="E63" s="31">
        <f t="shared" si="24"/>
        <v>60973.771867579999</v>
      </c>
      <c r="F63" s="31">
        <f t="shared" si="24"/>
        <v>86972.369024765707</v>
      </c>
      <c r="G63" s="31">
        <f t="shared" si="24"/>
        <v>115586.00581717986</v>
      </c>
      <c r="H63" s="31">
        <f t="shared" si="24"/>
        <v>148683.04020663223</v>
      </c>
      <c r="I63" s="31">
        <f t="shared" si="24"/>
        <v>186214.83928926103</v>
      </c>
      <c r="J63" s="31">
        <f t="shared" si="24"/>
        <v>228051.19250688303</v>
      </c>
      <c r="K63" s="31">
        <f t="shared" si="24"/>
        <v>274061.88930131495</v>
      </c>
      <c r="L63" s="31">
        <f t="shared" si="24"/>
        <v>323907.95377471769</v>
      </c>
      <c r="M63" s="31">
        <f t="shared" si="24"/>
        <v>377413.11133002449</v>
      </c>
      <c r="N63" s="31">
        <f t="shared" si="24"/>
        <v>434408.08824159706</v>
      </c>
      <c r="O63" s="31">
        <f t="shared" si="24"/>
        <v>494723.61078379728</v>
      </c>
      <c r="P63" s="31">
        <f t="shared" si="24"/>
        <v>558190.40523098689</v>
      </c>
      <c r="Q63" s="31">
        <f t="shared" si="24"/>
        <v>620421.00329315313</v>
      </c>
      <c r="R63" s="31">
        <f t="shared" si="24"/>
        <v>681415.40497029596</v>
      </c>
      <c r="S63" s="31">
        <f t="shared" si="24"/>
        <v>741173.61026241537</v>
      </c>
      <c r="T63" s="31">
        <f t="shared" si="24"/>
        <v>799688.61829808273</v>
      </c>
      <c r="U63" s="31">
        <f t="shared" si="24"/>
        <v>856960.42907729815</v>
      </c>
    </row>
    <row r="64" spans="1:21" x14ac:dyDescent="0.25">
      <c r="A64" s="4" t="s">
        <v>9</v>
      </c>
      <c r="B64" s="31">
        <f>SUM(B57:B63)</f>
        <v>50105.294022732596</v>
      </c>
      <c r="C64" s="31">
        <f t="shared" ref="C64:U64" si="27">SUM(C57:C63)</f>
        <v>133343.18037811466</v>
      </c>
      <c r="D64" s="31">
        <f t="shared" si="27"/>
        <v>247096.85158400974</v>
      </c>
      <c r="E64" s="31">
        <f t="shared" si="27"/>
        <v>374880.50077617361</v>
      </c>
      <c r="F64" s="31">
        <f t="shared" si="27"/>
        <v>524914.33099884575</v>
      </c>
      <c r="G64" s="31">
        <f t="shared" si="27"/>
        <v>690369.92934038327</v>
      </c>
      <c r="H64" s="31">
        <f t="shared" si="27"/>
        <v>876845.37486239895</v>
      </c>
      <c r="I64" s="31">
        <f t="shared" si="27"/>
        <v>1086588.1545773852</v>
      </c>
      <c r="J64" s="31">
        <f t="shared" si="27"/>
        <v>1318872.2213569048</v>
      </c>
      <c r="K64" s="31">
        <f t="shared" si="27"/>
        <v>1573183.3044756539</v>
      </c>
      <c r="L64" s="31">
        <f t="shared" si="27"/>
        <v>1847712.9072455135</v>
      </c>
      <c r="M64" s="31">
        <f t="shared" si="27"/>
        <v>2140821.7421171903</v>
      </c>
      <c r="N64" s="31">
        <f t="shared" si="27"/>
        <v>2453064.783456346</v>
      </c>
      <c r="O64" s="31">
        <f t="shared" si="27"/>
        <v>2782868.7568254373</v>
      </c>
      <c r="P64" s="31">
        <f t="shared" si="27"/>
        <v>3129369.8994137514</v>
      </c>
      <c r="Q64" s="31">
        <f t="shared" si="27"/>
        <v>3470088.7560445126</v>
      </c>
      <c r="R64" s="31">
        <f t="shared" si="27"/>
        <v>3805029.1402553618</v>
      </c>
      <c r="S64" s="31">
        <f t="shared" si="27"/>
        <v>4134194.9418546907</v>
      </c>
      <c r="T64" s="31">
        <f t="shared" si="27"/>
        <v>4457433.0363853546</v>
      </c>
      <c r="U64" s="31">
        <f t="shared" si="27"/>
        <v>4774929.9077902324</v>
      </c>
    </row>
    <row r="66" spans="1:21" x14ac:dyDescent="0.25">
      <c r="A66" s="34" t="s">
        <v>70</v>
      </c>
      <c r="B66" s="96" t="s">
        <v>1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34" t="s">
        <v>58</v>
      </c>
      <c r="B67" s="36">
        <v>2011</v>
      </c>
      <c r="C67" s="36">
        <v>2012</v>
      </c>
      <c r="D67" s="36">
        <v>2013</v>
      </c>
      <c r="E67" s="36">
        <v>2014</v>
      </c>
      <c r="F67" s="36">
        <v>2015</v>
      </c>
      <c r="G67" s="36">
        <v>2016</v>
      </c>
      <c r="H67" s="36">
        <v>2017</v>
      </c>
      <c r="I67" s="36">
        <v>2018</v>
      </c>
      <c r="J67" s="36">
        <v>2019</v>
      </c>
      <c r="K67" s="36">
        <v>2020</v>
      </c>
      <c r="L67" s="36">
        <v>2021</v>
      </c>
      <c r="M67" s="36">
        <v>2022</v>
      </c>
      <c r="N67" s="36">
        <v>2023</v>
      </c>
      <c r="O67" s="36">
        <v>2024</v>
      </c>
      <c r="P67" s="36">
        <v>2025</v>
      </c>
      <c r="Q67" s="36">
        <v>2026</v>
      </c>
      <c r="R67" s="36">
        <v>2027</v>
      </c>
      <c r="S67" s="36">
        <v>2028</v>
      </c>
      <c r="T67" s="36">
        <v>2029</v>
      </c>
      <c r="U67" s="36">
        <v>2030</v>
      </c>
    </row>
    <row r="68" spans="1:21" x14ac:dyDescent="0.25">
      <c r="A68" s="34" t="s">
        <v>59</v>
      </c>
      <c r="B68" s="38">
        <f>B6+B9+B10+B11+B12</f>
        <v>36799.737592374855</v>
      </c>
      <c r="C68" s="38">
        <f t="shared" ref="C68:U68" si="28">C6+C9+C10+C11+C12</f>
        <v>69707.760517464369</v>
      </c>
      <c r="D68" s="38">
        <f t="shared" si="28"/>
        <v>98695.57356147439</v>
      </c>
      <c r="E68" s="38">
        <f t="shared" si="28"/>
        <v>113528.70301809623</v>
      </c>
      <c r="F68" s="38">
        <f t="shared" si="28"/>
        <v>134673.93356600971</v>
      </c>
      <c r="G68" s="38">
        <f t="shared" si="28"/>
        <v>150312.42913566591</v>
      </c>
      <c r="H68" s="38">
        <f t="shared" si="28"/>
        <v>176198.61087990875</v>
      </c>
      <c r="I68" s="38">
        <f t="shared" si="28"/>
        <v>202322.2614918045</v>
      </c>
      <c r="J68" s="38">
        <f t="shared" si="28"/>
        <v>228445.91210370025</v>
      </c>
      <c r="K68" s="38">
        <f t="shared" si="28"/>
        <v>254569.562715596</v>
      </c>
      <c r="L68" s="38">
        <f t="shared" si="28"/>
        <v>280693.21332749166</v>
      </c>
      <c r="M68" s="38">
        <f t="shared" si="28"/>
        <v>306698.12950556097</v>
      </c>
      <c r="N68" s="38">
        <f t="shared" si="28"/>
        <v>332703.04568363028</v>
      </c>
      <c r="O68" s="38">
        <f t="shared" si="28"/>
        <v>358707.96186169959</v>
      </c>
      <c r="P68" s="38">
        <f t="shared" si="28"/>
        <v>384712.8780397689</v>
      </c>
      <c r="Q68" s="38">
        <f t="shared" si="28"/>
        <v>384831.61247359536</v>
      </c>
      <c r="R68" s="38">
        <f t="shared" si="28"/>
        <v>384950.34690742183</v>
      </c>
      <c r="S68" s="38">
        <f t="shared" si="28"/>
        <v>385069.08134124824</v>
      </c>
      <c r="T68" s="38">
        <f t="shared" si="28"/>
        <v>385069.08134124824</v>
      </c>
      <c r="U68" s="38">
        <f t="shared" si="28"/>
        <v>385069.08134124824</v>
      </c>
    </row>
    <row r="69" spans="1:21" x14ac:dyDescent="0.25">
      <c r="A69" s="34" t="s">
        <v>60</v>
      </c>
      <c r="B69" s="38">
        <f t="shared" ref="B69:U69" si="29">B7+B8</f>
        <v>13277.273817634037</v>
      </c>
      <c r="C69" s="38">
        <f t="shared" si="29"/>
        <v>13502.014738484782</v>
      </c>
      <c r="D69" s="38">
        <f t="shared" si="29"/>
        <v>15029.581187173444</v>
      </c>
      <c r="E69" s="38">
        <f t="shared" si="29"/>
        <v>14202.669972369291</v>
      </c>
      <c r="F69" s="38">
        <f t="shared" si="29"/>
        <v>15290.764438951115</v>
      </c>
      <c r="G69" s="38">
        <f t="shared" si="29"/>
        <v>16970.521579698227</v>
      </c>
      <c r="H69" s="38">
        <f t="shared" si="29"/>
        <v>16214.5290755474</v>
      </c>
      <c r="I69" s="38">
        <f t="shared" si="29"/>
        <v>16699.508337356223</v>
      </c>
      <c r="J69" s="38">
        <f t="shared" si="29"/>
        <v>17200.624821600686</v>
      </c>
      <c r="K69" s="38">
        <f t="shared" si="29"/>
        <v>17705.089044206172</v>
      </c>
      <c r="L69" s="38">
        <f t="shared" si="29"/>
        <v>18212.967959939866</v>
      </c>
      <c r="M69" s="38">
        <f t="shared" si="29"/>
        <v>18014.890107467501</v>
      </c>
      <c r="N69" s="38">
        <f t="shared" si="29"/>
        <v>19239.244412119493</v>
      </c>
      <c r="O69" s="38">
        <f t="shared" si="29"/>
        <v>19757.782661239846</v>
      </c>
      <c r="P69" s="38">
        <f t="shared" si="29"/>
        <v>20280.017084018647</v>
      </c>
      <c r="Q69" s="38">
        <f t="shared" si="29"/>
        <v>20806.021603929246</v>
      </c>
      <c r="R69" s="38">
        <f t="shared" si="29"/>
        <v>21335.871622914179</v>
      </c>
      <c r="S69" s="38">
        <f t="shared" si="29"/>
        <v>21869.644050954823</v>
      </c>
      <c r="T69" s="38">
        <f t="shared" si="29"/>
        <v>22407.417336232513</v>
      </c>
      <c r="U69" s="38">
        <f t="shared" si="29"/>
        <v>22949.271495891764</v>
      </c>
    </row>
    <row r="70" spans="1:21" x14ac:dyDescent="0.25">
      <c r="A70" s="34"/>
      <c r="B70" s="38">
        <f>SUM(B68:B69)</f>
        <v>50077.01141000889</v>
      </c>
      <c r="C70" s="38">
        <f t="shared" ref="C70:U70" si="30">SUM(C68:C69)</f>
        <v>83209.775255949149</v>
      </c>
      <c r="D70" s="38">
        <f t="shared" si="30"/>
        <v>113725.15474864784</v>
      </c>
      <c r="E70" s="38">
        <f t="shared" si="30"/>
        <v>127731.37299046552</v>
      </c>
      <c r="F70" s="38">
        <f t="shared" si="30"/>
        <v>149964.69800496084</v>
      </c>
      <c r="G70" s="38">
        <f t="shared" si="30"/>
        <v>167282.95071536413</v>
      </c>
      <c r="H70" s="38">
        <f t="shared" si="30"/>
        <v>192413.13995545616</v>
      </c>
      <c r="I70" s="38">
        <f t="shared" si="30"/>
        <v>219021.76982916071</v>
      </c>
      <c r="J70" s="38">
        <f t="shared" si="30"/>
        <v>245646.53692530093</v>
      </c>
      <c r="K70" s="38">
        <f t="shared" si="30"/>
        <v>272274.65175980219</v>
      </c>
      <c r="L70" s="38">
        <f t="shared" si="30"/>
        <v>298906.18128743151</v>
      </c>
      <c r="M70" s="38">
        <f t="shared" si="30"/>
        <v>324713.01961302845</v>
      </c>
      <c r="N70" s="38">
        <f t="shared" si="30"/>
        <v>351942.29009574978</v>
      </c>
      <c r="O70" s="38">
        <f t="shared" si="30"/>
        <v>378465.74452293944</v>
      </c>
      <c r="P70" s="38">
        <f t="shared" si="30"/>
        <v>404992.89512378757</v>
      </c>
      <c r="Q70" s="38">
        <f t="shared" si="30"/>
        <v>405637.63407752459</v>
      </c>
      <c r="R70" s="38">
        <f t="shared" si="30"/>
        <v>406286.21853033599</v>
      </c>
      <c r="S70" s="38">
        <f t="shared" si="30"/>
        <v>406938.72539220308</v>
      </c>
      <c r="T70" s="38">
        <f t="shared" si="30"/>
        <v>407476.49867748073</v>
      </c>
      <c r="U70" s="38">
        <f t="shared" si="30"/>
        <v>408018.35283713997</v>
      </c>
    </row>
    <row r="73" spans="1:21" x14ac:dyDescent="0.25">
      <c r="A73" t="str">
        <f>[20]Rekap!A2</f>
        <v>Pertanian</v>
      </c>
      <c r="B73" s="30">
        <f>[20]Rekap!B2</f>
        <v>41410.000866252383</v>
      </c>
      <c r="C73" s="30">
        <f>[20]Rekap!C2</f>
        <v>77853.522383590476</v>
      </c>
      <c r="D73" s="30">
        <f>[20]Rekap!D2</f>
        <v>110196.63163480953</v>
      </c>
      <c r="E73" s="30">
        <f>[20]Rekap!E2</f>
        <v>126810.56854750951</v>
      </c>
      <c r="F73" s="30">
        <f>[20]Rekap!F2</f>
        <v>150453.91527461904</v>
      </c>
    </row>
    <row r="74" spans="1:21" x14ac:dyDescent="0.25">
      <c r="A74" t="str">
        <f>[20]Rekap!A3</f>
        <v>Terkait pemupukan N</v>
      </c>
      <c r="B74" s="30">
        <f>[20]Rekap!B3</f>
        <v>40947.818166252386</v>
      </c>
      <c r="C74" s="30">
        <f>[20]Rekap!C3</f>
        <v>77828.43536359047</v>
      </c>
      <c r="D74" s="30">
        <f>[20]Rekap!D3</f>
        <v>110151.12337480953</v>
      </c>
      <c r="E74" s="30">
        <f>[20]Rekap!E3</f>
        <v>126774.49327750951</v>
      </c>
      <c r="F74" s="30">
        <f>[20]Rekap!F3</f>
        <v>150418.68525461905</v>
      </c>
    </row>
    <row r="75" spans="1:21" x14ac:dyDescent="0.25">
      <c r="A75" t="str">
        <f>[20]Rekap!A4</f>
        <v>Pengairan sawah</v>
      </c>
      <c r="B75" s="30">
        <f>[20]Rekap!B4</f>
        <v>462.18270000000001</v>
      </c>
      <c r="C75" s="30">
        <f>[20]Rekap!C4</f>
        <v>25.087019999999999</v>
      </c>
      <c r="D75" s="30">
        <f>[20]Rekap!D4</f>
        <v>45.508259999999993</v>
      </c>
      <c r="E75" s="30">
        <f>[20]Rekap!E4</f>
        <v>36.075270000000003</v>
      </c>
      <c r="F75" s="30">
        <f>[20]Rekap!F4</f>
        <v>35.230020000000003</v>
      </c>
    </row>
    <row r="76" spans="1:21" x14ac:dyDescent="0.25">
      <c r="A76" t="str">
        <f>[20]Rekap!A5</f>
        <v>Peternakan</v>
      </c>
      <c r="B76" s="30">
        <f>[20]Rekap!B5</f>
        <v>13202.252968580811</v>
      </c>
      <c r="C76" s="30">
        <f>[20]Rekap!C5</f>
        <v>8797.3288969029491</v>
      </c>
      <c r="D76" s="30">
        <f>[20]Rekap!D5</f>
        <v>9725.1989398067017</v>
      </c>
      <c r="E76" s="30">
        <f>[20]Rekap!E5</f>
        <v>9677.9392676383668</v>
      </c>
      <c r="F76" s="30">
        <f>[20]Rekap!F5</f>
        <v>10695.582329389994</v>
      </c>
    </row>
    <row r="77" spans="1:21" x14ac:dyDescent="0.25">
      <c r="A77" t="str">
        <f>[20]Rekap!A6</f>
        <v>Total</v>
      </c>
      <c r="B77" s="30">
        <f>[20]Rekap!B6</f>
        <v>54612.253834833195</v>
      </c>
      <c r="C77" s="30">
        <f>[20]Rekap!C6</f>
        <v>86650.851280493429</v>
      </c>
      <c r="D77" s="30">
        <f>[20]Rekap!D6</f>
        <v>119921.83057461624</v>
      </c>
      <c r="E77" s="30">
        <f>[20]Rekap!E6</f>
        <v>136488.50781514787</v>
      </c>
      <c r="F77" s="30">
        <f>[20]Rekap!F6</f>
        <v>161149.49760400903</v>
      </c>
    </row>
    <row r="79" spans="1:21" x14ac:dyDescent="0.25">
      <c r="B79" s="29">
        <f>B70-B77</f>
        <v>-4535.2424248243042</v>
      </c>
      <c r="C79" s="29">
        <f>C70-C77</f>
        <v>-3441.0760245442798</v>
      </c>
      <c r="D79" s="29">
        <f>D70-D77</f>
        <v>-6196.6758259683993</v>
      </c>
      <c r="E79" s="29">
        <f t="shared" ref="E79:F79" si="31">E70-E77</f>
        <v>-8757.1348246823472</v>
      </c>
      <c r="F79" s="29">
        <f t="shared" si="31"/>
        <v>-11184.799599048187</v>
      </c>
    </row>
    <row r="81" spans="1:21" x14ac:dyDescent="0.25">
      <c r="A81" s="34" t="s">
        <v>70</v>
      </c>
      <c r="B81" s="96" t="s">
        <v>1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34" t="s">
        <v>67</v>
      </c>
      <c r="B82" s="36">
        <v>2011</v>
      </c>
      <c r="C82" s="36">
        <v>2012</v>
      </c>
      <c r="D82" s="36">
        <v>2013</v>
      </c>
      <c r="E82" s="36">
        <v>2014</v>
      </c>
      <c r="F82" s="36">
        <v>2015</v>
      </c>
      <c r="G82" s="36">
        <v>2016</v>
      </c>
      <c r="H82" s="36">
        <v>2017</v>
      </c>
      <c r="I82" s="36">
        <v>2018</v>
      </c>
      <c r="J82" s="36">
        <v>2019</v>
      </c>
      <c r="K82" s="36">
        <v>2020</v>
      </c>
      <c r="L82" s="36">
        <v>2021</v>
      </c>
      <c r="M82" s="36">
        <v>2022</v>
      </c>
      <c r="N82" s="36">
        <v>2023</v>
      </c>
      <c r="O82" s="36">
        <v>2024</v>
      </c>
      <c r="P82" s="36">
        <v>2025</v>
      </c>
      <c r="Q82" s="36">
        <v>2026</v>
      </c>
      <c r="R82" s="36">
        <v>2027</v>
      </c>
      <c r="S82" s="36">
        <v>2028</v>
      </c>
      <c r="T82" s="36">
        <v>2029</v>
      </c>
      <c r="U82" s="36">
        <v>2030</v>
      </c>
    </row>
    <row r="83" spans="1:21" x14ac:dyDescent="0.25">
      <c r="A83" s="34" t="s">
        <v>59</v>
      </c>
      <c r="B83" s="38">
        <f>B18+B21+B22+B23+B24</f>
        <v>36799.737592374855</v>
      </c>
      <c r="C83" s="38">
        <f t="shared" ref="C83:U83" si="32">C18+C21+C22+C23+C24</f>
        <v>69707.760517464369</v>
      </c>
      <c r="D83" s="38">
        <f t="shared" si="32"/>
        <v>98695.57356147439</v>
      </c>
      <c r="E83" s="38">
        <f t="shared" si="32"/>
        <v>113528.70301809623</v>
      </c>
      <c r="F83" s="38">
        <f t="shared" si="32"/>
        <v>134673.93356600971</v>
      </c>
      <c r="G83" s="38">
        <f t="shared" si="32"/>
        <v>148414.56189977383</v>
      </c>
      <c r="H83" s="38">
        <f t="shared" si="32"/>
        <v>170374.98522622971</v>
      </c>
      <c r="I83" s="38">
        <f t="shared" si="32"/>
        <v>193160.54185016986</v>
      </c>
      <c r="J83" s="38">
        <f t="shared" si="32"/>
        <v>215278.84596331124</v>
      </c>
      <c r="K83" s="38">
        <f t="shared" si="32"/>
        <v>236729.89756565378</v>
      </c>
      <c r="L83" s="38">
        <f t="shared" si="32"/>
        <v>256443.89710333082</v>
      </c>
      <c r="M83" s="38">
        <f t="shared" si="32"/>
        <v>275224.59480837593</v>
      </c>
      <c r="N83" s="38">
        <f t="shared" si="32"/>
        <v>293137.86424938252</v>
      </c>
      <c r="O83" s="38">
        <f t="shared" si="32"/>
        <v>310183.70542635088</v>
      </c>
      <c r="P83" s="38">
        <f t="shared" si="32"/>
        <v>326362.11833928048</v>
      </c>
      <c r="Q83" s="38">
        <f t="shared" si="32"/>
        <v>320057.33731304132</v>
      </c>
      <c r="R83" s="38">
        <f t="shared" si="32"/>
        <v>313752.55628680217</v>
      </c>
      <c r="S83" s="38">
        <f t="shared" si="32"/>
        <v>307447.77526056295</v>
      </c>
      <c r="T83" s="38">
        <f t="shared" si="32"/>
        <v>301077.12066573027</v>
      </c>
      <c r="U83" s="38">
        <f t="shared" si="32"/>
        <v>294706.46607089759</v>
      </c>
    </row>
    <row r="84" spans="1:21" x14ac:dyDescent="0.25">
      <c r="A84" s="34" t="s">
        <v>60</v>
      </c>
      <c r="B84" s="38">
        <f>B19+B20</f>
        <v>13305.556430357747</v>
      </c>
      <c r="C84" s="38">
        <f t="shared" ref="C84:U84" si="33">C19+C20</f>
        <v>13530.125837917689</v>
      </c>
      <c r="D84" s="38">
        <f t="shared" si="33"/>
        <v>15058.097644420706</v>
      </c>
      <c r="E84" s="38">
        <f t="shared" si="33"/>
        <v>14254.946174067627</v>
      </c>
      <c r="F84" s="38">
        <f t="shared" si="33"/>
        <v>15359.896656662488</v>
      </c>
      <c r="G84" s="38">
        <f t="shared" si="33"/>
        <v>17041.036441763827</v>
      </c>
      <c r="H84" s="38">
        <f t="shared" si="33"/>
        <v>16100.460295785917</v>
      </c>
      <c r="I84" s="38">
        <f t="shared" si="33"/>
        <v>16582.237864816481</v>
      </c>
      <c r="J84" s="38">
        <f t="shared" si="33"/>
        <v>17005.220816208199</v>
      </c>
      <c r="K84" s="38">
        <f t="shared" si="33"/>
        <v>17581.185553095162</v>
      </c>
      <c r="L84" s="38">
        <f t="shared" si="33"/>
        <v>18085.7056665288</v>
      </c>
      <c r="M84" s="38">
        <f t="shared" si="33"/>
        <v>17884.240063300978</v>
      </c>
      <c r="N84" s="38">
        <f t="shared" si="33"/>
        <v>19105.177089773009</v>
      </c>
      <c r="O84" s="38">
        <f t="shared" si="33"/>
        <v>19620.267942740407</v>
      </c>
      <c r="P84" s="38">
        <f t="shared" si="33"/>
        <v>20139.024249033799</v>
      </c>
      <c r="Q84" s="38">
        <f t="shared" si="33"/>
        <v>20661.519317719885</v>
      </c>
      <c r="R84" s="38">
        <f t="shared" si="33"/>
        <v>21187.827924046407</v>
      </c>
      <c r="S84" s="38">
        <f t="shared" si="33"/>
        <v>21718.026338766093</v>
      </c>
      <c r="T84" s="38">
        <f t="shared" si="33"/>
        <v>22160.973864933399</v>
      </c>
      <c r="U84" s="38">
        <f t="shared" si="33"/>
        <v>22790.405333980132</v>
      </c>
    </row>
    <row r="85" spans="1:21" x14ac:dyDescent="0.25">
      <c r="A85" s="34"/>
      <c r="B85" s="38">
        <f>SUM(B83:B84)</f>
        <v>50105.294022732603</v>
      </c>
      <c r="C85" s="38">
        <f t="shared" ref="C85:U85" si="34">SUM(C83:C84)</f>
        <v>83237.886355382056</v>
      </c>
      <c r="D85" s="38">
        <f t="shared" si="34"/>
        <v>113753.67120589509</v>
      </c>
      <c r="E85" s="38">
        <f t="shared" si="34"/>
        <v>127783.64919216387</v>
      </c>
      <c r="F85" s="38">
        <f t="shared" si="34"/>
        <v>150033.8302226722</v>
      </c>
      <c r="G85" s="38">
        <f t="shared" si="34"/>
        <v>165455.59834153767</v>
      </c>
      <c r="H85" s="38">
        <f t="shared" si="34"/>
        <v>186475.44552201562</v>
      </c>
      <c r="I85" s="38">
        <f t="shared" si="34"/>
        <v>209742.77971498633</v>
      </c>
      <c r="J85" s="38">
        <f t="shared" si="34"/>
        <v>232284.06677951943</v>
      </c>
      <c r="K85" s="38">
        <f t="shared" si="34"/>
        <v>254311.08311874894</v>
      </c>
      <c r="L85" s="38">
        <f t="shared" si="34"/>
        <v>274529.6027698596</v>
      </c>
      <c r="M85" s="38">
        <f t="shared" si="34"/>
        <v>293108.83487167693</v>
      </c>
      <c r="N85" s="38">
        <f t="shared" si="34"/>
        <v>312243.04133915552</v>
      </c>
      <c r="O85" s="38">
        <f t="shared" si="34"/>
        <v>329803.97336909128</v>
      </c>
      <c r="P85" s="38">
        <f t="shared" si="34"/>
        <v>346501.14258831425</v>
      </c>
      <c r="Q85" s="38">
        <f t="shared" si="34"/>
        <v>340718.85663076123</v>
      </c>
      <c r="R85" s="38">
        <f t="shared" si="34"/>
        <v>334940.3842108486</v>
      </c>
      <c r="S85" s="38">
        <f t="shared" si="34"/>
        <v>329165.80159932905</v>
      </c>
      <c r="T85" s="38">
        <f t="shared" si="34"/>
        <v>323238.09453066369</v>
      </c>
      <c r="U85" s="38">
        <f t="shared" si="34"/>
        <v>317496.87140487775</v>
      </c>
    </row>
    <row r="87" spans="1:21" x14ac:dyDescent="0.25">
      <c r="B87" s="29">
        <f>B85-B70</f>
        <v>28.2826127237131</v>
      </c>
      <c r="C87" s="29">
        <f t="shared" ref="C87:U87" si="35">C85-C70</f>
        <v>28.111099432906485</v>
      </c>
      <c r="D87" s="29">
        <f t="shared" si="35"/>
        <v>28.516457247256767</v>
      </c>
      <c r="E87" s="29">
        <f t="shared" si="35"/>
        <v>52.276201698346995</v>
      </c>
      <c r="F87" s="29">
        <f t="shared" si="35"/>
        <v>69.132217711361591</v>
      </c>
      <c r="G87" s="29">
        <f t="shared" si="35"/>
        <v>-1827.352373826463</v>
      </c>
      <c r="H87" s="29">
        <f>H85-H70</f>
        <v>-5937.6944334405416</v>
      </c>
      <c r="I87" s="29">
        <f t="shared" si="35"/>
        <v>-9278.9901141743758</v>
      </c>
      <c r="J87" s="29">
        <f t="shared" si="35"/>
        <v>-13362.470145781495</v>
      </c>
      <c r="K87" s="29">
        <f t="shared" si="35"/>
        <v>-17963.568641053251</v>
      </c>
      <c r="L87" s="29">
        <f t="shared" si="35"/>
        <v>-24376.578517571907</v>
      </c>
      <c r="M87" s="29">
        <f t="shared" si="35"/>
        <v>-31604.184741351521</v>
      </c>
      <c r="N87" s="29">
        <f t="shared" si="35"/>
        <v>-39699.248756594257</v>
      </c>
      <c r="O87" s="29">
        <f t="shared" si="35"/>
        <v>-48661.771153848153</v>
      </c>
      <c r="P87" s="29">
        <f t="shared" si="35"/>
        <v>-58491.752535473322</v>
      </c>
      <c r="Q87" s="29">
        <f t="shared" si="35"/>
        <v>-64918.777446763357</v>
      </c>
      <c r="R87" s="29">
        <f t="shared" si="35"/>
        <v>-71345.834319487389</v>
      </c>
      <c r="S87" s="29">
        <f t="shared" si="35"/>
        <v>-77772.923792874033</v>
      </c>
      <c r="T87" s="29">
        <f t="shared" si="35"/>
        <v>-84238.404146817047</v>
      </c>
      <c r="U87" s="29">
        <f t="shared" si="35"/>
        <v>-90521.481432262226</v>
      </c>
    </row>
    <row r="90" spans="1:21" x14ac:dyDescent="0.25">
      <c r="C90" t="s">
        <v>111</v>
      </c>
    </row>
    <row r="91" spans="1:21" x14ac:dyDescent="0.25">
      <c r="C91" t="s">
        <v>112</v>
      </c>
    </row>
    <row r="92" spans="1:21" x14ac:dyDescent="0.25">
      <c r="C92" t="s">
        <v>107</v>
      </c>
      <c r="G92" s="30">
        <f>'[8]Kutai Barat'!B21</f>
        <v>30100.86053333334</v>
      </c>
      <c r="H92" s="30">
        <f>'[8]Kutai Barat'!C21</f>
        <v>35392.293566221684</v>
      </c>
      <c r="I92" s="30">
        <f>'[8]Kutai Barat'!D21</f>
        <v>40683.726599110036</v>
      </c>
      <c r="J92" s="30">
        <f>'[8]Kutai Barat'!E21</f>
        <v>45975.159631998387</v>
      </c>
      <c r="K92" s="30">
        <f>'[8]Kutai Barat'!F21</f>
        <v>51266.592664886739</v>
      </c>
      <c r="L92" s="30">
        <f>'[8]Kutai Barat'!G21</f>
        <v>56558.025697775069</v>
      </c>
      <c r="M92" s="30">
        <f>'[8]Kutai Barat'!H21</f>
        <v>61849.458730663428</v>
      </c>
      <c r="N92" s="30">
        <f>'[8]Kutai Barat'!I21</f>
        <v>67140.891763551786</v>
      </c>
      <c r="O92" s="30">
        <f>'[8]Kutai Barat'!J21</f>
        <v>72432.324796440123</v>
      </c>
      <c r="P92" s="30">
        <f>'[8]Kutai Barat'!K21</f>
        <v>77723.757829328475</v>
      </c>
      <c r="Q92" s="30">
        <f>'[8]Kutai Barat'!L21</f>
        <v>77723.757829328475</v>
      </c>
      <c r="R92" s="30">
        <f>'[8]Kutai Barat'!M21</f>
        <v>77723.757829328475</v>
      </c>
      <c r="S92" s="30">
        <f>'[8]Kutai Barat'!N21</f>
        <v>77723.757829328475</v>
      </c>
      <c r="T92" s="30">
        <f>'[8]Kutai Barat'!O21</f>
        <v>77723.757829328475</v>
      </c>
      <c r="U92" s="30">
        <f>'[8]Kutai Barat'!P21</f>
        <v>77723.75782932849</v>
      </c>
    </row>
    <row r="93" spans="1:21" x14ac:dyDescent="0.25">
      <c r="C93" t="s">
        <v>108</v>
      </c>
      <c r="G93" s="30">
        <f>'[8]Kutai Barat'!B22</f>
        <v>88419.12775520001</v>
      </c>
      <c r="H93" s="30">
        <f>'[8]Kutai Barat'!C22</f>
        <v>103962.33432980718</v>
      </c>
      <c r="I93" s="30">
        <f>'[8]Kutai Barat'!D22</f>
        <v>119505.54090441436</v>
      </c>
      <c r="J93" s="30">
        <f>'[8]Kutai Barat'!E22</f>
        <v>135048.74747902155</v>
      </c>
      <c r="K93" s="30">
        <f>'[8]Kutai Barat'!F22</f>
        <v>150591.95405362872</v>
      </c>
      <c r="L93" s="30">
        <f>'[8]Kutai Barat'!G22</f>
        <v>166135.16062823587</v>
      </c>
      <c r="M93" s="30">
        <f>'[8]Kutai Barat'!H22</f>
        <v>181678.36720284302</v>
      </c>
      <c r="N93" s="30">
        <f>'[8]Kutai Barat'!I22</f>
        <v>197221.57377745022</v>
      </c>
      <c r="O93" s="30">
        <f>'[8]Kutai Barat'!J22</f>
        <v>212764.78035205739</v>
      </c>
      <c r="P93" s="30">
        <f>'[8]Kutai Barat'!K22</f>
        <v>228307.98692666466</v>
      </c>
      <c r="Q93" s="30">
        <f>'[8]Kutai Barat'!L22</f>
        <v>228307.98692666466</v>
      </c>
      <c r="R93" s="30">
        <f>'[8]Kutai Barat'!M22</f>
        <v>228307.98692666466</v>
      </c>
      <c r="S93" s="30">
        <f>'[8]Kutai Barat'!N22</f>
        <v>228307.98692666466</v>
      </c>
      <c r="T93" s="30">
        <f>'[8]Kutai Barat'!O22</f>
        <v>228307.98692666466</v>
      </c>
      <c r="U93" s="30">
        <f>'[8]Kutai Barat'!P22</f>
        <v>228307.98692666466</v>
      </c>
    </row>
    <row r="94" spans="1:21" x14ac:dyDescent="0.25">
      <c r="C94" t="s">
        <v>109</v>
      </c>
      <c r="G94" s="30">
        <f>'[8]Kutai Barat'!B23</f>
        <v>28736.216520440001</v>
      </c>
      <c r="H94" s="30">
        <f>'[8]Kutai Barat'!C23</f>
        <v>33787.758657187333</v>
      </c>
      <c r="I94" s="30">
        <f>'[8]Kutai Barat'!D23</f>
        <v>38839.300793934664</v>
      </c>
      <c r="J94" s="30">
        <f>'[8]Kutai Barat'!E23</f>
        <v>43890.842930681996</v>
      </c>
      <c r="K94" s="30">
        <f>'[8]Kutai Barat'!F23</f>
        <v>48942.385067429335</v>
      </c>
      <c r="L94" s="30">
        <f>'[8]Kutai Barat'!G23</f>
        <v>53993.92720417666</v>
      </c>
      <c r="M94" s="30">
        <f>'[8]Kutai Barat'!H23</f>
        <v>59045.469340923992</v>
      </c>
      <c r="N94" s="30">
        <f>'[8]Kutai Barat'!I23</f>
        <v>64097.011477671331</v>
      </c>
      <c r="O94" s="30">
        <f>'[8]Kutai Barat'!J23</f>
        <v>69148.553614418663</v>
      </c>
      <c r="P94" s="30">
        <f>'[8]Kutai Barat'!K23</f>
        <v>74200.095751165994</v>
      </c>
      <c r="Q94" s="30">
        <f>'[8]Kutai Barat'!L23</f>
        <v>74200.095751165994</v>
      </c>
      <c r="R94" s="30">
        <f>'[8]Kutai Barat'!M23</f>
        <v>74200.095751165994</v>
      </c>
      <c r="S94" s="30">
        <f>'[8]Kutai Barat'!N23</f>
        <v>74200.095751165994</v>
      </c>
      <c r="T94" s="30">
        <f>'[8]Kutai Barat'!O23</f>
        <v>74200.095751165994</v>
      </c>
      <c r="U94" s="30">
        <f>'[8]Kutai Barat'!P23</f>
        <v>74200.095751166009</v>
      </c>
    </row>
    <row r="95" spans="1:21" x14ac:dyDescent="0.25">
      <c r="C95" t="s">
        <v>110</v>
      </c>
      <c r="G95" s="30">
        <f>'[8]Kutai Barat'!B24</f>
        <v>147256.20480897336</v>
      </c>
      <c r="H95" s="30">
        <f>'[8]Kutai Barat'!C24</f>
        <v>173142.3865532162</v>
      </c>
      <c r="I95" s="30">
        <f>'[8]Kutai Barat'!D24</f>
        <v>199028.56829745907</v>
      </c>
      <c r="J95" s="30">
        <f>'[8]Kutai Barat'!E24</f>
        <v>224914.75004170195</v>
      </c>
      <c r="K95" s="30">
        <f>'[8]Kutai Barat'!F24</f>
        <v>250800.93178594479</v>
      </c>
      <c r="L95" s="30">
        <f>'[8]Kutai Barat'!G24</f>
        <v>276687.11353018758</v>
      </c>
      <c r="M95" s="30">
        <f>'[8]Kutai Barat'!H24</f>
        <v>302573.29527443042</v>
      </c>
      <c r="N95" s="30">
        <f>'[8]Kutai Barat'!I24</f>
        <v>328459.47701867332</v>
      </c>
      <c r="O95" s="30">
        <f>'[8]Kutai Barat'!J24</f>
        <v>354345.65876291617</v>
      </c>
      <c r="P95" s="30">
        <f>'[8]Kutai Barat'!K24</f>
        <v>380231.84050715913</v>
      </c>
      <c r="Q95" s="30">
        <f>'[8]Kutai Barat'!L24</f>
        <v>380231.84050715913</v>
      </c>
      <c r="R95" s="30">
        <f>'[8]Kutai Barat'!M24</f>
        <v>380231.84050715913</v>
      </c>
      <c r="S95" s="30">
        <f>'[8]Kutai Barat'!N24</f>
        <v>380231.84050715913</v>
      </c>
      <c r="T95" s="30">
        <f>'[8]Kutai Barat'!O24</f>
        <v>380231.84050715913</v>
      </c>
      <c r="U95" s="30">
        <f>'[8]Kutai Barat'!P24</f>
        <v>380231.84050715913</v>
      </c>
    </row>
    <row r="97" spans="3:21" x14ac:dyDescent="0.25">
      <c r="C97" t="s">
        <v>67</v>
      </c>
    </row>
    <row r="98" spans="3:21" x14ac:dyDescent="0.25">
      <c r="C98" t="s">
        <v>107</v>
      </c>
      <c r="G98" s="30">
        <f>'[8]Kutai Barat'!B32</f>
        <v>29712.914659999999</v>
      </c>
      <c r="H98" s="30">
        <f>'[8]Kutai Barat'!C32</f>
        <v>34480.007738272485</v>
      </c>
      <c r="I98" s="30">
        <f>'[8]Kutai Barat'!D32</f>
        <v>39110.706735262458</v>
      </c>
      <c r="J98" s="30">
        <f>'[8]Kutai Barat'!E32</f>
        <v>43605.011650969893</v>
      </c>
      <c r="K98" s="30">
        <f>'[8]Kutai Barat'!F32</f>
        <v>47962.922485394811</v>
      </c>
      <c r="L98" s="30">
        <f>'[8]Kutai Barat'!G32</f>
        <v>51965.759915575305</v>
      </c>
      <c r="M98" s="30">
        <f>'[8]Kutai Barat'!H32</f>
        <v>55791.2850400885</v>
      </c>
      <c r="N98" s="30">
        <f>'[8]Kutai Barat'!I32</f>
        <v>59439.497858934432</v>
      </c>
      <c r="O98" s="30">
        <f>'[8]Kutai Barat'!J32</f>
        <v>62910.398372113086</v>
      </c>
      <c r="P98" s="30">
        <f>'[8]Kutai Barat'!K32</f>
        <v>66203.986579624427</v>
      </c>
      <c r="Q98" s="30">
        <f>'[8]Kutai Barat'!L32</f>
        <v>64901.751568788321</v>
      </c>
      <c r="R98" s="30">
        <f>'[8]Kutai Barat'!M32</f>
        <v>63599.516557952214</v>
      </c>
      <c r="S98" s="30">
        <f>'[8]Kutai Barat'!N32</f>
        <v>62297.281547116116</v>
      </c>
      <c r="T98" s="30">
        <f>'[8]Kutai Barat'!O32</f>
        <v>60995.046536279995</v>
      </c>
      <c r="U98" s="30">
        <f>'[8]Kutai Barat'!P32</f>
        <v>59692.811525443889</v>
      </c>
    </row>
    <row r="99" spans="3:21" x14ac:dyDescent="0.25">
      <c r="C99" t="s">
        <v>108</v>
      </c>
      <c r="G99" s="30">
        <f>'[8]Kutai Barat'!B33</f>
        <v>87279.564462702852</v>
      </c>
      <c r="H99" s="30">
        <f>'[8]Kutai Barat'!C33</f>
        <v>101282.55987347986</v>
      </c>
      <c r="I99" s="30">
        <f>'[8]Kutai Barat'!D33</f>
        <v>114884.9074129238</v>
      </c>
      <c r="J99" s="30">
        <f>'[8]Kutai Barat'!E33</f>
        <v>128086.60708103472</v>
      </c>
      <c r="K99" s="30">
        <f>'[8]Kutai Barat'!F33</f>
        <v>140887.65887781259</v>
      </c>
      <c r="L99" s="30">
        <f>'[8]Kutai Barat'!G33</f>
        <v>152645.70791200848</v>
      </c>
      <c r="M99" s="30">
        <f>'[8]Kutai Barat'!H33</f>
        <v>163882.91471347143</v>
      </c>
      <c r="N99" s="30">
        <f>'[8]Kutai Barat'!I33</f>
        <v>174599.27928220137</v>
      </c>
      <c r="O99" s="30">
        <f>'[8]Kutai Barat'!J33</f>
        <v>184794.80161819849</v>
      </c>
      <c r="P99" s="30">
        <f>'[8]Kutai Barat'!K33</f>
        <v>194469.48172146251</v>
      </c>
      <c r="Q99" s="30">
        <f>'[8]Kutai Barat'!L33</f>
        <v>190644.25939391792</v>
      </c>
      <c r="R99" s="30">
        <f>'[8]Kutai Barat'!M33</f>
        <v>186819.03706637336</v>
      </c>
      <c r="S99" s="30">
        <f>'[8]Kutai Barat'!N33</f>
        <v>182993.81473882878</v>
      </c>
      <c r="T99" s="30">
        <f>'[8]Kutai Barat'!O33</f>
        <v>179168.59241128419</v>
      </c>
      <c r="U99" s="30">
        <f>'[8]Kutai Barat'!P33</f>
        <v>175343.37008373963</v>
      </c>
    </row>
    <row r="100" spans="3:21" x14ac:dyDescent="0.25">
      <c r="C100" t="s">
        <v>109</v>
      </c>
      <c r="G100" s="30">
        <f>'[8]Kutai Barat'!B34</f>
        <v>28365.85845037843</v>
      </c>
      <c r="H100" s="30">
        <f>'[8]Kutai Barat'!C34</f>
        <v>32916.831958880954</v>
      </c>
      <c r="I100" s="30">
        <f>'[8]Kutai Barat'!D34</f>
        <v>37337.594909200234</v>
      </c>
      <c r="J100" s="30">
        <f>'[8]Kutai Barat'!E34</f>
        <v>41628.147301336285</v>
      </c>
      <c r="K100" s="30">
        <f>'[8]Kutai Barat'!F34</f>
        <v>45788.489135289077</v>
      </c>
      <c r="L100" s="30">
        <f>'[8]Kutai Barat'!G34</f>
        <v>49609.855071402759</v>
      </c>
      <c r="M100" s="30">
        <f>'[8]Kutai Barat'!H34</f>
        <v>53261.947281878201</v>
      </c>
      <c r="N100" s="30">
        <f>'[8]Kutai Barat'!I34</f>
        <v>56744.765766715449</v>
      </c>
      <c r="O100" s="30">
        <f>'[8]Kutai Barat'!J34</f>
        <v>60058.310525914494</v>
      </c>
      <c r="P100" s="30">
        <f>'[8]Kutai Barat'!K34</f>
        <v>63202.581559475315</v>
      </c>
      <c r="Q100" s="30">
        <f>'[8]Kutai Barat'!L34</f>
        <v>61959.384303023333</v>
      </c>
      <c r="R100" s="30">
        <f>'[8]Kutai Barat'!M34</f>
        <v>60716.187046571351</v>
      </c>
      <c r="S100" s="30">
        <f>'[8]Kutai Barat'!N34</f>
        <v>59472.989790119362</v>
      </c>
      <c r="T100" s="30">
        <f>'[8]Kutai Barat'!O34</f>
        <v>58229.792533667351</v>
      </c>
      <c r="U100" s="30">
        <f>'[8]Kutai Barat'!P34</f>
        <v>56986.595277215383</v>
      </c>
    </row>
    <row r="101" spans="3:21" x14ac:dyDescent="0.25">
      <c r="C101" t="s">
        <v>110</v>
      </c>
      <c r="G101" s="30">
        <f>'[8]Kutai Barat'!B35</f>
        <v>145358.33757308128</v>
      </c>
      <c r="H101" s="30">
        <f>'[8]Kutai Barat'!C35</f>
        <v>168679.39957063331</v>
      </c>
      <c r="I101" s="30">
        <f>'[8]Kutai Barat'!D35</f>
        <v>191333.2090573865</v>
      </c>
      <c r="J101" s="30">
        <f>'[8]Kutai Barat'!E35</f>
        <v>213319.76603334089</v>
      </c>
      <c r="K101" s="30">
        <f>'[8]Kutai Barat'!F35</f>
        <v>234639.07049849647</v>
      </c>
      <c r="L101" s="30">
        <f>'[8]Kutai Barat'!G35</f>
        <v>254221.32289898655</v>
      </c>
      <c r="M101" s="30">
        <f>'[8]Kutai Barat'!H35</f>
        <v>272936.1470354381</v>
      </c>
      <c r="N101" s="30">
        <f>'[8]Kutai Barat'!I35</f>
        <v>290783.54290785122</v>
      </c>
      <c r="O101" s="30">
        <f>'[8]Kutai Barat'!J35</f>
        <v>307763.51051622606</v>
      </c>
      <c r="P101" s="30">
        <f>'[8]Kutai Barat'!K35</f>
        <v>323876.04986056226</v>
      </c>
      <c r="Q101" s="30">
        <f>'[8]Kutai Barat'!L35</f>
        <v>317505.39526572957</v>
      </c>
      <c r="R101" s="30">
        <f>'[8]Kutai Barat'!M35</f>
        <v>311134.74067089695</v>
      </c>
      <c r="S101" s="30">
        <f>'[8]Kutai Barat'!N35</f>
        <v>304764.08607606427</v>
      </c>
      <c r="T101" s="30">
        <f>'[8]Kutai Barat'!O35</f>
        <v>298393.43148123153</v>
      </c>
      <c r="U101" s="30">
        <f>'[8]Kutai Barat'!P35</f>
        <v>292022.7768863989</v>
      </c>
    </row>
  </sheetData>
  <mergeCells count="12">
    <mergeCell ref="B81:U81"/>
    <mergeCell ref="B66:U66"/>
    <mergeCell ref="A43:A44"/>
    <mergeCell ref="A55:A56"/>
    <mergeCell ref="A4:A5"/>
    <mergeCell ref="B4:U4"/>
    <mergeCell ref="A16:A17"/>
    <mergeCell ref="B16:U16"/>
    <mergeCell ref="A28:A29"/>
    <mergeCell ref="B28:L28"/>
    <mergeCell ref="B43:U43"/>
    <mergeCell ref="B55:U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Rekap-1</vt:lpstr>
      <vt:lpstr>Rekap 6-Final</vt:lpstr>
      <vt:lpstr>Rekap 7-Final</vt:lpstr>
      <vt:lpstr>Rekap-2</vt:lpstr>
      <vt:lpstr>Sheet2</vt:lpstr>
      <vt:lpstr>Rekap-3</vt:lpstr>
      <vt:lpstr>PASER</vt:lpstr>
      <vt:lpstr>KUKAR</vt:lpstr>
      <vt:lpstr>KUBAR</vt:lpstr>
      <vt:lpstr>KUTIM</vt:lpstr>
      <vt:lpstr>BERAU</vt:lpstr>
      <vt:lpstr>PPU</vt:lpstr>
      <vt:lpstr>SAMARINDA</vt:lpstr>
      <vt:lpstr>BALIKPAPAN</vt:lpstr>
      <vt:lpstr>BONTANG</vt:lpstr>
      <vt:lpstr>MAHULU</vt:lpstr>
      <vt:lpstr>Rekap 4</vt:lpstr>
      <vt:lpstr>Rekap-5_Kumulatif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Iwied</dc:creator>
  <cp:lastModifiedBy>Iwied</cp:lastModifiedBy>
  <dcterms:created xsi:type="dcterms:W3CDTF">2017-01-28T15:09:54Z</dcterms:created>
  <dcterms:modified xsi:type="dcterms:W3CDTF">2017-12-13T14:53:22Z</dcterms:modified>
</cp:coreProperties>
</file>